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5\"/>
    </mc:Choice>
  </mc:AlternateContent>
  <xr:revisionPtr revIDLastSave="0" documentId="13_ncr:1_{9D903FA2-016D-4674-A451-02E8981936D0}" xr6:coauthVersionLast="47" xr6:coauthVersionMax="47" xr10:uidLastSave="{00000000-0000-0000-0000-000000000000}"/>
  <bookViews>
    <workbookView xWindow="-108" yWindow="-108" windowWidth="23256" windowHeight="14016" firstSheet="1" activeTab="10" xr2:uid="{EDE6447D-047A-4B07-BCB1-A396397D240F}"/>
  </bookViews>
  <sheets>
    <sheet name="R5.1" sheetId="2" r:id="rId1"/>
    <sheet name="R5.2" sheetId="3" r:id="rId2"/>
    <sheet name="R5.3" sheetId="1" r:id="rId3"/>
    <sheet name="R5.4" sheetId="4" r:id="rId4"/>
    <sheet name="R5.5" sheetId="5" r:id="rId5"/>
    <sheet name="R5.6" sheetId="6" r:id="rId6"/>
    <sheet name="R5.7" sheetId="7" r:id="rId7"/>
    <sheet name="R5.8" sheetId="8" r:id="rId8"/>
    <sheet name="R5.9" sheetId="9" r:id="rId9"/>
    <sheet name="R5.10" sheetId="10" r:id="rId10"/>
    <sheet name="R5.11" sheetId="11" r:id="rId11"/>
    <sheet name="R5.12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Print_Area" localSheetId="0">'R5.1'!$B$2:$J$78</definedName>
    <definedName name="_xlnm.Print_Area" localSheetId="9">'R5.10'!$B$2:$J$78</definedName>
    <definedName name="_xlnm.Print_Area" localSheetId="10">'R5.11'!$B$2:$J$78</definedName>
    <definedName name="_xlnm.Print_Area" localSheetId="11">'R5.12'!$B$2:$J$78</definedName>
    <definedName name="_xlnm.Print_Area" localSheetId="1">'R5.2'!$B$2:$J$78</definedName>
    <definedName name="_xlnm.Print_Area" localSheetId="2">'R5.3'!$B$2:$J$78</definedName>
    <definedName name="_xlnm.Print_Area" localSheetId="3">'R5.4'!$B$2:$J$78</definedName>
    <definedName name="_xlnm.Print_Area" localSheetId="4">'R5.5'!$B$2:$J$78</definedName>
    <definedName name="_xlnm.Print_Area" localSheetId="5">'R5.6'!$B$2:$J$78</definedName>
    <definedName name="_xlnm.Print_Area" localSheetId="6">'R5.7'!$B$2:$J$78</definedName>
    <definedName name="_xlnm.Print_Area" localSheetId="7">'R5.8'!$B$2:$J$78</definedName>
    <definedName name="_xlnm.Print_Area" localSheetId="8">'R5.9'!$B$2:$J$78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6" i="12" l="1"/>
  <c r="G76" i="12"/>
  <c r="F76" i="12"/>
  <c r="D76" i="12"/>
  <c r="J76" i="12" s="1"/>
  <c r="B76" i="12"/>
  <c r="B75" i="12"/>
  <c r="B73" i="12"/>
  <c r="H70" i="12"/>
  <c r="G70" i="12"/>
  <c r="F70" i="12"/>
  <c r="D70" i="12"/>
  <c r="J70" i="12" s="1"/>
  <c r="B70" i="12"/>
  <c r="H67" i="12"/>
  <c r="G67" i="12"/>
  <c r="F67" i="12"/>
  <c r="D67" i="12"/>
  <c r="J67" i="12" s="1"/>
  <c r="B67" i="12"/>
  <c r="D66" i="12"/>
  <c r="H64" i="12"/>
  <c r="G64" i="12"/>
  <c r="F64" i="12"/>
  <c r="D64" i="12"/>
  <c r="J64" i="12" s="1"/>
  <c r="B64" i="12"/>
  <c r="D63" i="12"/>
  <c r="H61" i="12"/>
  <c r="G61" i="12"/>
  <c r="F61" i="12"/>
  <c r="D61" i="12"/>
  <c r="J61" i="12" s="1"/>
  <c r="B61" i="12"/>
  <c r="H58" i="12"/>
  <c r="G58" i="12"/>
  <c r="F58" i="12"/>
  <c r="D58" i="12"/>
  <c r="B58" i="12"/>
  <c r="D55" i="12"/>
  <c r="G55" i="12" s="1"/>
  <c r="B55" i="12"/>
  <c r="H52" i="12"/>
  <c r="G52" i="12"/>
  <c r="F52" i="12"/>
  <c r="D52" i="12"/>
  <c r="B52" i="12"/>
  <c r="D51" i="12"/>
  <c r="D49" i="12"/>
  <c r="G49" i="12" s="1"/>
  <c r="B49" i="12"/>
  <c r="B48" i="12"/>
  <c r="D40" i="12"/>
  <c r="B40" i="12"/>
  <c r="B78" i="12" s="1"/>
  <c r="D39" i="12"/>
  <c r="B39" i="12"/>
  <c r="B77" i="12" s="1"/>
  <c r="J38" i="12"/>
  <c r="H38" i="12"/>
  <c r="G38" i="12"/>
  <c r="D38" i="12"/>
  <c r="F38" i="12" s="1"/>
  <c r="B38" i="12"/>
  <c r="D37" i="12"/>
  <c r="D75" i="12" s="1"/>
  <c r="B37" i="12"/>
  <c r="D36" i="12"/>
  <c r="B36" i="12"/>
  <c r="B74" i="12" s="1"/>
  <c r="J35" i="12"/>
  <c r="H35" i="12"/>
  <c r="G35" i="12"/>
  <c r="D35" i="12"/>
  <c r="F35" i="12" s="1"/>
  <c r="B35" i="12"/>
  <c r="D34" i="12"/>
  <c r="B34" i="12"/>
  <c r="B72" i="12" s="1"/>
  <c r="D33" i="12"/>
  <c r="B33" i="12"/>
  <c r="B71" i="12" s="1"/>
  <c r="J32" i="12"/>
  <c r="H32" i="12"/>
  <c r="G32" i="12"/>
  <c r="D32" i="12"/>
  <c r="F32" i="12" s="1"/>
  <c r="B32" i="12"/>
  <c r="D31" i="12"/>
  <c r="B31" i="12"/>
  <c r="B69" i="12" s="1"/>
  <c r="D30" i="12"/>
  <c r="B30" i="12"/>
  <c r="B68" i="12" s="1"/>
  <c r="J29" i="12"/>
  <c r="H29" i="12"/>
  <c r="G29" i="12"/>
  <c r="D29" i="12"/>
  <c r="F29" i="12" s="1"/>
  <c r="B29" i="12"/>
  <c r="D28" i="12"/>
  <c r="B28" i="12"/>
  <c r="B66" i="12" s="1"/>
  <c r="D27" i="12"/>
  <c r="B27" i="12"/>
  <c r="B65" i="12" s="1"/>
  <c r="J26" i="12"/>
  <c r="H26" i="12"/>
  <c r="G26" i="12"/>
  <c r="D26" i="12"/>
  <c r="F26" i="12" s="1"/>
  <c r="B26" i="12"/>
  <c r="D25" i="12"/>
  <c r="B25" i="12"/>
  <c r="B63" i="12" s="1"/>
  <c r="D24" i="12"/>
  <c r="B24" i="12"/>
  <c r="B62" i="12" s="1"/>
  <c r="J23" i="12"/>
  <c r="H23" i="12"/>
  <c r="G23" i="12"/>
  <c r="D23" i="12"/>
  <c r="F23" i="12" s="1"/>
  <c r="B23" i="12"/>
  <c r="D22" i="12"/>
  <c r="H22" i="12" s="1"/>
  <c r="B22" i="12"/>
  <c r="B60" i="12" s="1"/>
  <c r="D21" i="12"/>
  <c r="B21" i="12"/>
  <c r="B59" i="12" s="1"/>
  <c r="J20" i="12"/>
  <c r="H20" i="12"/>
  <c r="G20" i="12"/>
  <c r="D20" i="12"/>
  <c r="F20" i="12" s="1"/>
  <c r="B20" i="12"/>
  <c r="D19" i="12"/>
  <c r="B19" i="12"/>
  <c r="B57" i="12" s="1"/>
  <c r="D18" i="12"/>
  <c r="B18" i="12"/>
  <c r="B56" i="12" s="1"/>
  <c r="J17" i="12"/>
  <c r="H17" i="12"/>
  <c r="G17" i="12"/>
  <c r="D17" i="12"/>
  <c r="F17" i="12" s="1"/>
  <c r="B17" i="12"/>
  <c r="D16" i="12"/>
  <c r="B16" i="12"/>
  <c r="B54" i="12" s="1"/>
  <c r="D15" i="12"/>
  <c r="B15" i="12"/>
  <c r="B53" i="12" s="1"/>
  <c r="J14" i="12"/>
  <c r="H14" i="12"/>
  <c r="G14" i="12"/>
  <c r="D14" i="12"/>
  <c r="F14" i="12" s="1"/>
  <c r="B14" i="12"/>
  <c r="D13" i="12"/>
  <c r="B13" i="12"/>
  <c r="B51" i="12" s="1"/>
  <c r="D12" i="12"/>
  <c r="B12" i="12"/>
  <c r="B50" i="12" s="1"/>
  <c r="J11" i="12"/>
  <c r="H11" i="12"/>
  <c r="G11" i="12"/>
  <c r="D11" i="12"/>
  <c r="F11" i="12" s="1"/>
  <c r="B11" i="12"/>
  <c r="D10" i="12"/>
  <c r="D48" i="12" s="1"/>
  <c r="B10" i="12"/>
  <c r="D9" i="12"/>
  <c r="B9" i="12"/>
  <c r="B47" i="12" s="1"/>
  <c r="B3" i="12"/>
  <c r="J75" i="12" l="1"/>
  <c r="I75" i="12"/>
  <c r="H75" i="12"/>
  <c r="G75" i="12"/>
  <c r="F75" i="12"/>
  <c r="E75" i="12"/>
  <c r="J48" i="12"/>
  <c r="I48" i="12"/>
  <c r="H48" i="12"/>
  <c r="G48" i="12"/>
  <c r="F48" i="12"/>
  <c r="E48" i="12"/>
  <c r="J52" i="12"/>
  <c r="I52" i="12"/>
  <c r="E52" i="12"/>
  <c r="J15" i="12"/>
  <c r="I15" i="12"/>
  <c r="D53" i="12"/>
  <c r="H15" i="12"/>
  <c r="G15" i="12"/>
  <c r="F15" i="12"/>
  <c r="E15" i="12"/>
  <c r="F49" i="12"/>
  <c r="J10" i="12"/>
  <c r="I10" i="12"/>
  <c r="E10" i="12"/>
  <c r="J16" i="12"/>
  <c r="I16" i="12"/>
  <c r="E16" i="12"/>
  <c r="J25" i="12"/>
  <c r="I25" i="12"/>
  <c r="E25" i="12"/>
  <c r="J31" i="12"/>
  <c r="I31" i="12"/>
  <c r="E31" i="12"/>
  <c r="J34" i="12"/>
  <c r="I34" i="12"/>
  <c r="E34" i="12"/>
  <c r="J37" i="12"/>
  <c r="I37" i="12"/>
  <c r="E37" i="12"/>
  <c r="D60" i="12"/>
  <c r="F10" i="12"/>
  <c r="J51" i="12"/>
  <c r="I51" i="12"/>
  <c r="H51" i="12"/>
  <c r="G51" i="12"/>
  <c r="F51" i="12"/>
  <c r="E51" i="12"/>
  <c r="J66" i="12"/>
  <c r="I66" i="12"/>
  <c r="H66" i="12"/>
  <c r="G66" i="12"/>
  <c r="F66" i="12"/>
  <c r="E66" i="12"/>
  <c r="J63" i="12"/>
  <c r="I63" i="12"/>
  <c r="H63" i="12"/>
  <c r="G63" i="12"/>
  <c r="F63" i="12"/>
  <c r="E63" i="12"/>
  <c r="J12" i="12"/>
  <c r="I12" i="12"/>
  <c r="H12" i="12"/>
  <c r="D50" i="12"/>
  <c r="G12" i="12"/>
  <c r="F12" i="12"/>
  <c r="E12" i="12"/>
  <c r="J18" i="12"/>
  <c r="H18" i="12"/>
  <c r="I18" i="12"/>
  <c r="D56" i="12"/>
  <c r="G18" i="12"/>
  <c r="F18" i="12"/>
  <c r="E18" i="12"/>
  <c r="J27" i="12"/>
  <c r="I27" i="12"/>
  <c r="D65" i="12"/>
  <c r="H27" i="12"/>
  <c r="G27" i="12"/>
  <c r="F27" i="12"/>
  <c r="E27" i="12"/>
  <c r="J33" i="12"/>
  <c r="H33" i="12"/>
  <c r="I33" i="12"/>
  <c r="D71" i="12"/>
  <c r="G33" i="12"/>
  <c r="F33" i="12"/>
  <c r="E33" i="12"/>
  <c r="J36" i="12"/>
  <c r="H36" i="12"/>
  <c r="I36" i="12"/>
  <c r="D74" i="12"/>
  <c r="G36" i="12"/>
  <c r="F36" i="12"/>
  <c r="E36" i="12"/>
  <c r="J49" i="12"/>
  <c r="I49" i="12"/>
  <c r="E49" i="12"/>
  <c r="J13" i="12"/>
  <c r="I13" i="12"/>
  <c r="E13" i="12"/>
  <c r="J19" i="12"/>
  <c r="I19" i="12"/>
  <c r="E19" i="12"/>
  <c r="J28" i="12"/>
  <c r="I28" i="12"/>
  <c r="E28" i="12"/>
  <c r="J40" i="12"/>
  <c r="I40" i="12"/>
  <c r="E40" i="12"/>
  <c r="D72" i="12"/>
  <c r="F13" i="12"/>
  <c r="F22" i="12"/>
  <c r="F28" i="12"/>
  <c r="F34" i="12"/>
  <c r="F40" i="12"/>
  <c r="H49" i="12"/>
  <c r="G13" i="12"/>
  <c r="G22" i="12"/>
  <c r="G28" i="12"/>
  <c r="G31" i="12"/>
  <c r="G37" i="12"/>
  <c r="G40" i="12"/>
  <c r="D57" i="12"/>
  <c r="J21" i="12"/>
  <c r="I21" i="12"/>
  <c r="D59" i="12"/>
  <c r="H21" i="12"/>
  <c r="G21" i="12"/>
  <c r="F21" i="12"/>
  <c r="E21" i="12"/>
  <c r="F19" i="12"/>
  <c r="F25" i="12"/>
  <c r="F37" i="12"/>
  <c r="G16" i="12"/>
  <c r="G25" i="12"/>
  <c r="G34" i="12"/>
  <c r="H10" i="12"/>
  <c r="H13" i="12"/>
  <c r="H16" i="12"/>
  <c r="H19" i="12"/>
  <c r="H25" i="12"/>
  <c r="H28" i="12"/>
  <c r="H31" i="12"/>
  <c r="H34" i="12"/>
  <c r="H37" i="12"/>
  <c r="H40" i="12"/>
  <c r="D69" i="12"/>
  <c r="J55" i="12"/>
  <c r="I55" i="12"/>
  <c r="E55" i="12"/>
  <c r="F55" i="12"/>
  <c r="J9" i="12"/>
  <c r="I9" i="12"/>
  <c r="D47" i="12"/>
  <c r="H9" i="12"/>
  <c r="G9" i="12"/>
  <c r="F9" i="12"/>
  <c r="H55" i="12"/>
  <c r="E9" i="12"/>
  <c r="J24" i="12"/>
  <c r="I24" i="12"/>
  <c r="D62" i="12"/>
  <c r="H24" i="12"/>
  <c r="G24" i="12"/>
  <c r="F24" i="12"/>
  <c r="E24" i="12"/>
  <c r="J30" i="12"/>
  <c r="H30" i="12"/>
  <c r="I30" i="12"/>
  <c r="D68" i="12"/>
  <c r="G30" i="12"/>
  <c r="F30" i="12"/>
  <c r="E30" i="12"/>
  <c r="J39" i="12"/>
  <c r="I39" i="12"/>
  <c r="D77" i="12"/>
  <c r="H39" i="12"/>
  <c r="G39" i="12"/>
  <c r="F39" i="12"/>
  <c r="E39" i="12"/>
  <c r="J22" i="12"/>
  <c r="I22" i="12"/>
  <c r="E22" i="12"/>
  <c r="F16" i="12"/>
  <c r="F31" i="12"/>
  <c r="G10" i="12"/>
  <c r="G19" i="12"/>
  <c r="D54" i="12"/>
  <c r="J58" i="12"/>
  <c r="I58" i="12"/>
  <c r="E58" i="12"/>
  <c r="D78" i="12"/>
  <c r="D73" i="12"/>
  <c r="I11" i="12"/>
  <c r="I14" i="12"/>
  <c r="I17" i="12"/>
  <c r="I20" i="12"/>
  <c r="I23" i="12"/>
  <c r="I26" i="12"/>
  <c r="I29" i="12"/>
  <c r="I32" i="12"/>
  <c r="I35" i="12"/>
  <c r="I38" i="12"/>
  <c r="E61" i="12"/>
  <c r="E64" i="12"/>
  <c r="E67" i="12"/>
  <c r="E70" i="12"/>
  <c r="E76" i="12"/>
  <c r="I61" i="12"/>
  <c r="I64" i="12"/>
  <c r="I67" i="12"/>
  <c r="I70" i="12"/>
  <c r="I76" i="12"/>
  <c r="E29" i="12"/>
  <c r="E32" i="12"/>
  <c r="E35" i="12"/>
  <c r="E38" i="12"/>
  <c r="E11" i="12"/>
  <c r="E14" i="12"/>
  <c r="E17" i="12"/>
  <c r="E20" i="12"/>
  <c r="E23" i="12"/>
  <c r="E26" i="12"/>
  <c r="F59" i="12" l="1"/>
  <c r="E59" i="12"/>
  <c r="I59" i="12"/>
  <c r="J59" i="12"/>
  <c r="H59" i="12"/>
  <c r="G59" i="12"/>
  <c r="F47" i="12"/>
  <c r="E47" i="12"/>
  <c r="I47" i="12"/>
  <c r="H47" i="12"/>
  <c r="G47" i="12"/>
  <c r="J47" i="12"/>
  <c r="F56" i="12"/>
  <c r="E56" i="12"/>
  <c r="I56" i="12"/>
  <c r="J56" i="12"/>
  <c r="H56" i="12"/>
  <c r="G56" i="12"/>
  <c r="J54" i="12"/>
  <c r="I54" i="12"/>
  <c r="H54" i="12"/>
  <c r="G54" i="12"/>
  <c r="F54" i="12"/>
  <c r="E54" i="12"/>
  <c r="F77" i="12"/>
  <c r="E77" i="12"/>
  <c r="I77" i="12"/>
  <c r="H77" i="12"/>
  <c r="J77" i="12"/>
  <c r="G77" i="12"/>
  <c r="F62" i="12"/>
  <c r="E62" i="12"/>
  <c r="I62" i="12"/>
  <c r="H62" i="12"/>
  <c r="J62" i="12"/>
  <c r="G62" i="12"/>
  <c r="F65" i="12"/>
  <c r="E65" i="12"/>
  <c r="I65" i="12"/>
  <c r="H65" i="12"/>
  <c r="J65" i="12"/>
  <c r="G65" i="12"/>
  <c r="J60" i="12"/>
  <c r="I60" i="12"/>
  <c r="H60" i="12"/>
  <c r="G60" i="12"/>
  <c r="F60" i="12"/>
  <c r="E60" i="12"/>
  <c r="F68" i="12"/>
  <c r="E68" i="12"/>
  <c r="I68" i="12"/>
  <c r="H68" i="12"/>
  <c r="G68" i="12"/>
  <c r="J68" i="12"/>
  <c r="J72" i="12"/>
  <c r="I72" i="12"/>
  <c r="H72" i="12"/>
  <c r="G72" i="12"/>
  <c r="F72" i="12"/>
  <c r="E72" i="12"/>
  <c r="F74" i="12"/>
  <c r="E74" i="12"/>
  <c r="I74" i="12"/>
  <c r="H74" i="12"/>
  <c r="G74" i="12"/>
  <c r="J74" i="12"/>
  <c r="F53" i="12"/>
  <c r="E53" i="12"/>
  <c r="I53" i="12"/>
  <c r="J53" i="12"/>
  <c r="H53" i="12"/>
  <c r="G53" i="12"/>
  <c r="J57" i="12"/>
  <c r="I57" i="12"/>
  <c r="H57" i="12"/>
  <c r="G57" i="12"/>
  <c r="F57" i="12"/>
  <c r="E57" i="12"/>
  <c r="F50" i="12"/>
  <c r="E50" i="12"/>
  <c r="I50" i="12"/>
  <c r="J50" i="12"/>
  <c r="H50" i="12"/>
  <c r="G50" i="12"/>
  <c r="J73" i="12"/>
  <c r="I73" i="12"/>
  <c r="E73" i="12"/>
  <c r="H73" i="12"/>
  <c r="G73" i="12"/>
  <c r="F73" i="12"/>
  <c r="J78" i="12"/>
  <c r="I78" i="12"/>
  <c r="H78" i="12"/>
  <c r="G78" i="12"/>
  <c r="F78" i="12"/>
  <c r="E78" i="12"/>
  <c r="F71" i="12"/>
  <c r="E71" i="12"/>
  <c r="I71" i="12"/>
  <c r="H71" i="12"/>
  <c r="J71" i="12"/>
  <c r="G71" i="12"/>
  <c r="J69" i="12"/>
  <c r="I69" i="12"/>
  <c r="H69" i="12"/>
  <c r="G69" i="12"/>
  <c r="F69" i="12"/>
  <c r="E69" i="12"/>
  <c r="J74" i="11" l="1"/>
  <c r="J68" i="11"/>
  <c r="J65" i="11"/>
  <c r="G56" i="11"/>
  <c r="B52" i="11"/>
  <c r="G47" i="11"/>
  <c r="G40" i="11"/>
  <c r="F40" i="11"/>
  <c r="D40" i="11"/>
  <c r="J40" i="11" s="1"/>
  <c r="B40" i="11"/>
  <c r="B78" i="11" s="1"/>
  <c r="J39" i="11"/>
  <c r="H39" i="11"/>
  <c r="G39" i="11"/>
  <c r="D39" i="11"/>
  <c r="I39" i="11" s="1"/>
  <c r="B39" i="11"/>
  <c r="B77" i="11" s="1"/>
  <c r="D38" i="11"/>
  <c r="B38" i="11"/>
  <c r="B76" i="11" s="1"/>
  <c r="G37" i="11"/>
  <c r="F37" i="11"/>
  <c r="D37" i="11"/>
  <c r="J37" i="11" s="1"/>
  <c r="B37" i="11"/>
  <c r="B75" i="11" s="1"/>
  <c r="J36" i="11"/>
  <c r="I36" i="11"/>
  <c r="H36" i="11"/>
  <c r="G36" i="11"/>
  <c r="D36" i="11"/>
  <c r="D74" i="11" s="1"/>
  <c r="B36" i="11"/>
  <c r="B74" i="11" s="1"/>
  <c r="J35" i="11"/>
  <c r="G35" i="11"/>
  <c r="F35" i="11"/>
  <c r="D35" i="11"/>
  <c r="B35" i="11"/>
  <c r="B73" i="11" s="1"/>
  <c r="G34" i="11"/>
  <c r="F34" i="11"/>
  <c r="D34" i="11"/>
  <c r="J34" i="11" s="1"/>
  <c r="B34" i="11"/>
  <c r="B72" i="11" s="1"/>
  <c r="J33" i="11"/>
  <c r="I33" i="11"/>
  <c r="H33" i="11"/>
  <c r="G33" i="11"/>
  <c r="D33" i="11"/>
  <c r="D71" i="11" s="1"/>
  <c r="J71" i="11" s="1"/>
  <c r="B33" i="11"/>
  <c r="B71" i="11" s="1"/>
  <c r="J32" i="11"/>
  <c r="G32" i="11"/>
  <c r="D32" i="11"/>
  <c r="B32" i="11"/>
  <c r="B70" i="11" s="1"/>
  <c r="G31" i="11"/>
  <c r="F31" i="11"/>
  <c r="D31" i="11"/>
  <c r="J31" i="11" s="1"/>
  <c r="B31" i="11"/>
  <c r="B69" i="11" s="1"/>
  <c r="J30" i="11"/>
  <c r="I30" i="11"/>
  <c r="H30" i="11"/>
  <c r="G30" i="11"/>
  <c r="D30" i="11"/>
  <c r="D68" i="11" s="1"/>
  <c r="B30" i="11"/>
  <c r="B68" i="11" s="1"/>
  <c r="D29" i="11"/>
  <c r="B29" i="11"/>
  <c r="B67" i="11" s="1"/>
  <c r="G28" i="11"/>
  <c r="F28" i="11"/>
  <c r="D28" i="11"/>
  <c r="J28" i="11" s="1"/>
  <c r="B28" i="11"/>
  <c r="B66" i="11" s="1"/>
  <c r="J27" i="11"/>
  <c r="I27" i="11"/>
  <c r="H27" i="11"/>
  <c r="G27" i="11"/>
  <c r="D27" i="11"/>
  <c r="D65" i="11" s="1"/>
  <c r="B27" i="11"/>
  <c r="B65" i="11" s="1"/>
  <c r="G26" i="11"/>
  <c r="F26" i="11"/>
  <c r="D26" i="11"/>
  <c r="B26" i="11"/>
  <c r="B64" i="11" s="1"/>
  <c r="G25" i="11"/>
  <c r="F25" i="11"/>
  <c r="D25" i="11"/>
  <c r="J25" i="11" s="1"/>
  <c r="B25" i="11"/>
  <c r="B63" i="11" s="1"/>
  <c r="J24" i="11"/>
  <c r="I24" i="11"/>
  <c r="H24" i="11"/>
  <c r="G24" i="11"/>
  <c r="D24" i="11"/>
  <c r="D62" i="11" s="1"/>
  <c r="J62" i="11" s="1"/>
  <c r="B24" i="11"/>
  <c r="B62" i="11" s="1"/>
  <c r="J23" i="11"/>
  <c r="G23" i="11"/>
  <c r="D23" i="11"/>
  <c r="E23" i="11" s="1"/>
  <c r="B23" i="11"/>
  <c r="B61" i="11" s="1"/>
  <c r="G22" i="11"/>
  <c r="F22" i="11"/>
  <c r="D22" i="11"/>
  <c r="J22" i="11" s="1"/>
  <c r="B22" i="11"/>
  <c r="B60" i="11" s="1"/>
  <c r="J21" i="11"/>
  <c r="I21" i="11"/>
  <c r="H21" i="11"/>
  <c r="G21" i="11"/>
  <c r="D21" i="11"/>
  <c r="D59" i="11" s="1"/>
  <c r="G59" i="11" s="1"/>
  <c r="B21" i="11"/>
  <c r="B59" i="11" s="1"/>
  <c r="D20" i="11"/>
  <c r="J20" i="11" s="1"/>
  <c r="B20" i="11"/>
  <c r="B58" i="11" s="1"/>
  <c r="G19" i="11"/>
  <c r="F19" i="11"/>
  <c r="D19" i="11"/>
  <c r="J19" i="11" s="1"/>
  <c r="B19" i="11"/>
  <c r="B57" i="11" s="1"/>
  <c r="J18" i="11"/>
  <c r="I18" i="11"/>
  <c r="H18" i="11"/>
  <c r="G18" i="11"/>
  <c r="D18" i="11"/>
  <c r="D56" i="11" s="1"/>
  <c r="B18" i="11"/>
  <c r="B56" i="11" s="1"/>
  <c r="G17" i="11"/>
  <c r="F17" i="11"/>
  <c r="D17" i="11"/>
  <c r="B17" i="11"/>
  <c r="B55" i="11" s="1"/>
  <c r="G16" i="11"/>
  <c r="F16" i="11"/>
  <c r="D16" i="11"/>
  <c r="J16" i="11" s="1"/>
  <c r="B16" i="11"/>
  <c r="B54" i="11" s="1"/>
  <c r="J15" i="11"/>
  <c r="I15" i="11"/>
  <c r="H15" i="11"/>
  <c r="G15" i="11"/>
  <c r="D15" i="11"/>
  <c r="D53" i="11" s="1"/>
  <c r="G53" i="11" s="1"/>
  <c r="B15" i="11"/>
  <c r="B53" i="11" s="1"/>
  <c r="J14" i="11"/>
  <c r="G14" i="11"/>
  <c r="D14" i="11"/>
  <c r="E14" i="11" s="1"/>
  <c r="B14" i="11"/>
  <c r="G13" i="11"/>
  <c r="F13" i="11"/>
  <c r="D13" i="11"/>
  <c r="J13" i="11" s="1"/>
  <c r="B13" i="11"/>
  <c r="B51" i="11" s="1"/>
  <c r="J12" i="11"/>
  <c r="I12" i="11"/>
  <c r="H12" i="11"/>
  <c r="G12" i="11"/>
  <c r="D12" i="11"/>
  <c r="D50" i="11" s="1"/>
  <c r="G50" i="11" s="1"/>
  <c r="B12" i="11"/>
  <c r="B50" i="11" s="1"/>
  <c r="D11" i="11"/>
  <c r="F11" i="11" s="1"/>
  <c r="B11" i="11"/>
  <c r="B49" i="11" s="1"/>
  <c r="G10" i="11"/>
  <c r="F10" i="11"/>
  <c r="D10" i="11"/>
  <c r="J10" i="11" s="1"/>
  <c r="B10" i="11"/>
  <c r="B48" i="11" s="1"/>
  <c r="J9" i="11"/>
  <c r="I9" i="11"/>
  <c r="H9" i="11"/>
  <c r="G9" i="11"/>
  <c r="D9" i="11"/>
  <c r="D47" i="11" s="1"/>
  <c r="B9" i="11"/>
  <c r="B47" i="11" s="1"/>
  <c r="B3" i="11"/>
  <c r="I17" i="11" l="1"/>
  <c r="D55" i="11"/>
  <c r="H17" i="11"/>
  <c r="I26" i="11"/>
  <c r="D64" i="11"/>
  <c r="H26" i="11"/>
  <c r="I35" i="11"/>
  <c r="D73" i="11"/>
  <c r="H35" i="11"/>
  <c r="E17" i="11"/>
  <c r="E26" i="11"/>
  <c r="E35" i="11"/>
  <c r="F53" i="11"/>
  <c r="E53" i="11"/>
  <c r="I53" i="11"/>
  <c r="H53" i="11"/>
  <c r="F62" i="11"/>
  <c r="E62" i="11"/>
  <c r="I62" i="11"/>
  <c r="H62" i="11"/>
  <c r="G62" i="11"/>
  <c r="J26" i="11"/>
  <c r="I29" i="11"/>
  <c r="D67" i="11"/>
  <c r="H29" i="11"/>
  <c r="E38" i="11"/>
  <c r="I38" i="11"/>
  <c r="D76" i="11"/>
  <c r="H38" i="11"/>
  <c r="F38" i="11"/>
  <c r="F47" i="11"/>
  <c r="E47" i="11"/>
  <c r="I47" i="11"/>
  <c r="H47" i="11"/>
  <c r="F56" i="11"/>
  <c r="E56" i="11"/>
  <c r="I56" i="11"/>
  <c r="H56" i="11"/>
  <c r="F20" i="11"/>
  <c r="F65" i="11"/>
  <c r="E65" i="11"/>
  <c r="I65" i="11"/>
  <c r="H65" i="11"/>
  <c r="G65" i="11"/>
  <c r="F29" i="11"/>
  <c r="F74" i="11"/>
  <c r="E74" i="11"/>
  <c r="I74" i="11"/>
  <c r="H74" i="11"/>
  <c r="G74" i="11"/>
  <c r="G38" i="11"/>
  <c r="J47" i="11"/>
  <c r="J56" i="11"/>
  <c r="I11" i="11"/>
  <c r="D49" i="11"/>
  <c r="H11" i="11"/>
  <c r="J17" i="11"/>
  <c r="E29" i="11"/>
  <c r="G11" i="11"/>
  <c r="G20" i="11"/>
  <c r="G29" i="11"/>
  <c r="J38" i="11"/>
  <c r="E20" i="11"/>
  <c r="J29" i="11"/>
  <c r="I32" i="11"/>
  <c r="D70" i="11"/>
  <c r="H32" i="11"/>
  <c r="F71" i="11"/>
  <c r="E71" i="11"/>
  <c r="I71" i="11"/>
  <c r="H71" i="11"/>
  <c r="G71" i="11"/>
  <c r="J53" i="11"/>
  <c r="E11" i="11"/>
  <c r="J11" i="11"/>
  <c r="E32" i="11"/>
  <c r="I20" i="11"/>
  <c r="D58" i="11"/>
  <c r="H20" i="11"/>
  <c r="I14" i="11"/>
  <c r="D52" i="11"/>
  <c r="H14" i="11"/>
  <c r="I23" i="11"/>
  <c r="D61" i="11"/>
  <c r="H23" i="11"/>
  <c r="F50" i="11"/>
  <c r="E50" i="11"/>
  <c r="I50" i="11"/>
  <c r="H50" i="11"/>
  <c r="F14" i="11"/>
  <c r="F59" i="11"/>
  <c r="E59" i="11"/>
  <c r="I59" i="11"/>
  <c r="H59" i="11"/>
  <c r="F23" i="11"/>
  <c r="F68" i="11"/>
  <c r="E68" i="11"/>
  <c r="I68" i="11"/>
  <c r="H68" i="11"/>
  <c r="G68" i="11"/>
  <c r="F32" i="11"/>
  <c r="J50" i="11"/>
  <c r="J59" i="11"/>
  <c r="E10" i="11"/>
  <c r="E13" i="11"/>
  <c r="E16" i="11"/>
  <c r="E19" i="11"/>
  <c r="E22" i="11"/>
  <c r="E25" i="11"/>
  <c r="E28" i="11"/>
  <c r="E31" i="11"/>
  <c r="E34" i="11"/>
  <c r="E37" i="11"/>
  <c r="E40" i="11"/>
  <c r="H10" i="11"/>
  <c r="H16" i="11"/>
  <c r="H22" i="11"/>
  <c r="H28" i="11"/>
  <c r="H37" i="11"/>
  <c r="H40" i="11"/>
  <c r="D48" i="11"/>
  <c r="D51" i="11"/>
  <c r="D54" i="11"/>
  <c r="D57" i="11"/>
  <c r="D60" i="11"/>
  <c r="D63" i="11"/>
  <c r="D66" i="11"/>
  <c r="D69" i="11"/>
  <c r="D72" i="11"/>
  <c r="D78" i="11"/>
  <c r="E9" i="11"/>
  <c r="I10" i="11"/>
  <c r="E12" i="11"/>
  <c r="I13" i="11"/>
  <c r="E15" i="11"/>
  <c r="I16" i="11"/>
  <c r="E18" i="11"/>
  <c r="I19" i="11"/>
  <c r="E21" i="11"/>
  <c r="I22" i="11"/>
  <c r="E24" i="11"/>
  <c r="I25" i="11"/>
  <c r="E27" i="11"/>
  <c r="I28" i="11"/>
  <c r="E30" i="11"/>
  <c r="I31" i="11"/>
  <c r="E33" i="11"/>
  <c r="I34" i="11"/>
  <c r="E36" i="11"/>
  <c r="I37" i="11"/>
  <c r="E39" i="11"/>
  <c r="I40" i="11"/>
  <c r="H13" i="11"/>
  <c r="H19" i="11"/>
  <c r="H25" i="11"/>
  <c r="H31" i="11"/>
  <c r="H34" i="11"/>
  <c r="D75" i="11"/>
  <c r="F9" i="11"/>
  <c r="F12" i="11"/>
  <c r="F15" i="11"/>
  <c r="F18" i="11"/>
  <c r="F21" i="11"/>
  <c r="F24" i="11"/>
  <c r="F27" i="11"/>
  <c r="F30" i="11"/>
  <c r="F33" i="11"/>
  <c r="F36" i="11"/>
  <c r="F39" i="11"/>
  <c r="D77" i="11"/>
  <c r="J61" i="11" l="1"/>
  <c r="H61" i="11"/>
  <c r="G61" i="11"/>
  <c r="I61" i="11"/>
  <c r="E61" i="11"/>
  <c r="F61" i="11"/>
  <c r="J67" i="11"/>
  <c r="H67" i="11"/>
  <c r="I67" i="11"/>
  <c r="G67" i="11"/>
  <c r="E67" i="11"/>
  <c r="F67" i="11"/>
  <c r="J69" i="11"/>
  <c r="I69" i="11"/>
  <c r="H69" i="11"/>
  <c r="G69" i="11"/>
  <c r="F69" i="11"/>
  <c r="E69" i="11"/>
  <c r="J66" i="11"/>
  <c r="I66" i="11"/>
  <c r="H66" i="11"/>
  <c r="G66" i="11"/>
  <c r="F66" i="11"/>
  <c r="E66" i="11"/>
  <c r="J58" i="11"/>
  <c r="H58" i="11"/>
  <c r="G58" i="11"/>
  <c r="I58" i="11"/>
  <c r="E58" i="11"/>
  <c r="F58" i="11"/>
  <c r="J60" i="11"/>
  <c r="I60" i="11"/>
  <c r="H60" i="11"/>
  <c r="G60" i="11"/>
  <c r="F60" i="11"/>
  <c r="E60" i="11"/>
  <c r="J52" i="11"/>
  <c r="H52" i="11"/>
  <c r="G52" i="11"/>
  <c r="I52" i="11"/>
  <c r="E52" i="11"/>
  <c r="F52" i="11"/>
  <c r="J73" i="11"/>
  <c r="G73" i="11"/>
  <c r="I73" i="11"/>
  <c r="H73" i="11"/>
  <c r="E73" i="11"/>
  <c r="F73" i="11"/>
  <c r="J78" i="11"/>
  <c r="I78" i="11"/>
  <c r="H78" i="11"/>
  <c r="G78" i="11"/>
  <c r="F78" i="11"/>
  <c r="E78" i="11"/>
  <c r="J49" i="11"/>
  <c r="H49" i="11"/>
  <c r="G49" i="11"/>
  <c r="I49" i="11"/>
  <c r="E49" i="11"/>
  <c r="F49" i="11"/>
  <c r="J63" i="11"/>
  <c r="I63" i="11"/>
  <c r="H63" i="11"/>
  <c r="G63" i="11"/>
  <c r="F63" i="11"/>
  <c r="E63" i="11"/>
  <c r="J70" i="11"/>
  <c r="H70" i="11"/>
  <c r="I70" i="11"/>
  <c r="G70" i="11"/>
  <c r="E70" i="11"/>
  <c r="F70" i="11"/>
  <c r="J57" i="11"/>
  <c r="I57" i="11"/>
  <c r="H57" i="11"/>
  <c r="G57" i="11"/>
  <c r="F57" i="11"/>
  <c r="E57" i="11"/>
  <c r="J76" i="11"/>
  <c r="H76" i="11"/>
  <c r="I76" i="11"/>
  <c r="G76" i="11"/>
  <c r="E76" i="11"/>
  <c r="F76" i="11"/>
  <c r="J64" i="11"/>
  <c r="H64" i="11"/>
  <c r="I64" i="11"/>
  <c r="G64" i="11"/>
  <c r="E64" i="11"/>
  <c r="F64" i="11"/>
  <c r="J54" i="11"/>
  <c r="I54" i="11"/>
  <c r="H54" i="11"/>
  <c r="G54" i="11"/>
  <c r="F54" i="11"/>
  <c r="E54" i="11"/>
  <c r="F77" i="11"/>
  <c r="E77" i="11"/>
  <c r="I77" i="11"/>
  <c r="H77" i="11"/>
  <c r="G77" i="11"/>
  <c r="J77" i="11"/>
  <c r="J75" i="11"/>
  <c r="I75" i="11"/>
  <c r="H75" i="11"/>
  <c r="G75" i="11"/>
  <c r="F75" i="11"/>
  <c r="E75" i="11"/>
  <c r="J51" i="11"/>
  <c r="I51" i="11"/>
  <c r="H51" i="11"/>
  <c r="G51" i="11"/>
  <c r="F51" i="11"/>
  <c r="E51" i="11"/>
  <c r="J55" i="11"/>
  <c r="H55" i="11"/>
  <c r="G55" i="11"/>
  <c r="I55" i="11"/>
  <c r="E55" i="11"/>
  <c r="F55" i="11"/>
  <c r="J72" i="11"/>
  <c r="I72" i="11"/>
  <c r="H72" i="11"/>
  <c r="G72" i="11"/>
  <c r="F72" i="11"/>
  <c r="E72" i="11"/>
  <c r="J48" i="11"/>
  <c r="I48" i="11"/>
  <c r="H48" i="11"/>
  <c r="G48" i="11"/>
  <c r="F48" i="11"/>
  <c r="E48" i="11"/>
  <c r="D78" i="10" l="1"/>
  <c r="J78" i="10" s="1"/>
  <c r="B78" i="10"/>
  <c r="B76" i="10"/>
  <c r="D75" i="10"/>
  <c r="J75" i="10" s="1"/>
  <c r="B75" i="10"/>
  <c r="B73" i="10"/>
  <c r="D72" i="10"/>
  <c r="J72" i="10" s="1"/>
  <c r="B72" i="10"/>
  <c r="B70" i="10"/>
  <c r="D69" i="10"/>
  <c r="J69" i="10" s="1"/>
  <c r="B69" i="10"/>
  <c r="B67" i="10"/>
  <c r="D66" i="10"/>
  <c r="J66" i="10" s="1"/>
  <c r="B66" i="10"/>
  <c r="B64" i="10"/>
  <c r="D63" i="10"/>
  <c r="J63" i="10" s="1"/>
  <c r="B63" i="10"/>
  <c r="B61" i="10"/>
  <c r="D60" i="10"/>
  <c r="J60" i="10" s="1"/>
  <c r="B60" i="10"/>
  <c r="B58" i="10"/>
  <c r="D57" i="10"/>
  <c r="J57" i="10" s="1"/>
  <c r="B57" i="10"/>
  <c r="B55" i="10"/>
  <c r="D54" i="10"/>
  <c r="J54" i="10" s="1"/>
  <c r="B52" i="10"/>
  <c r="D51" i="10"/>
  <c r="J51" i="10" s="1"/>
  <c r="B49" i="10"/>
  <c r="D48" i="10"/>
  <c r="J48" i="10" s="1"/>
  <c r="J40" i="10"/>
  <c r="I40" i="10"/>
  <c r="H40" i="10"/>
  <c r="G40" i="10"/>
  <c r="F40" i="10"/>
  <c r="D40" i="10"/>
  <c r="E40" i="10" s="1"/>
  <c r="B40" i="10"/>
  <c r="D39" i="10"/>
  <c r="J39" i="10" s="1"/>
  <c r="B39" i="10"/>
  <c r="B77" i="10" s="1"/>
  <c r="J38" i="10"/>
  <c r="G38" i="10"/>
  <c r="D38" i="10"/>
  <c r="F38" i="10" s="1"/>
  <c r="B38" i="10"/>
  <c r="J37" i="10"/>
  <c r="I37" i="10"/>
  <c r="H37" i="10"/>
  <c r="G37" i="10"/>
  <c r="F37" i="10"/>
  <c r="D37" i="10"/>
  <c r="E37" i="10" s="1"/>
  <c r="B37" i="10"/>
  <c r="D36" i="10"/>
  <c r="J36" i="10" s="1"/>
  <c r="B36" i="10"/>
  <c r="B74" i="10" s="1"/>
  <c r="J35" i="10"/>
  <c r="G35" i="10"/>
  <c r="D35" i="10"/>
  <c r="F35" i="10" s="1"/>
  <c r="B35" i="10"/>
  <c r="J34" i="10"/>
  <c r="I34" i="10"/>
  <c r="H34" i="10"/>
  <c r="G34" i="10"/>
  <c r="F34" i="10"/>
  <c r="D34" i="10"/>
  <c r="E34" i="10" s="1"/>
  <c r="B34" i="10"/>
  <c r="D33" i="10"/>
  <c r="J33" i="10" s="1"/>
  <c r="B33" i="10"/>
  <c r="B71" i="10" s="1"/>
  <c r="J32" i="10"/>
  <c r="H32" i="10"/>
  <c r="G32" i="10"/>
  <c r="D32" i="10"/>
  <c r="F32" i="10" s="1"/>
  <c r="B32" i="10"/>
  <c r="J31" i="10"/>
  <c r="I31" i="10"/>
  <c r="H31" i="10"/>
  <c r="G31" i="10"/>
  <c r="F31" i="10"/>
  <c r="D31" i="10"/>
  <c r="E31" i="10" s="1"/>
  <c r="B31" i="10"/>
  <c r="D30" i="10"/>
  <c r="J30" i="10" s="1"/>
  <c r="B30" i="10"/>
  <c r="B68" i="10" s="1"/>
  <c r="J29" i="10"/>
  <c r="H29" i="10"/>
  <c r="G29" i="10"/>
  <c r="D29" i="10"/>
  <c r="F29" i="10" s="1"/>
  <c r="B29" i="10"/>
  <c r="I28" i="10"/>
  <c r="H28" i="10"/>
  <c r="G28" i="10"/>
  <c r="F28" i="10"/>
  <c r="D28" i="10"/>
  <c r="J28" i="10" s="1"/>
  <c r="B28" i="10"/>
  <c r="D27" i="10"/>
  <c r="J27" i="10" s="1"/>
  <c r="B27" i="10"/>
  <c r="B65" i="10" s="1"/>
  <c r="J26" i="10"/>
  <c r="H26" i="10"/>
  <c r="G26" i="10"/>
  <c r="D26" i="10"/>
  <c r="F26" i="10" s="1"/>
  <c r="B26" i="10"/>
  <c r="I25" i="10"/>
  <c r="H25" i="10"/>
  <c r="G25" i="10"/>
  <c r="F25" i="10"/>
  <c r="D25" i="10"/>
  <c r="J25" i="10" s="1"/>
  <c r="B25" i="10"/>
  <c r="D24" i="10"/>
  <c r="J24" i="10" s="1"/>
  <c r="B24" i="10"/>
  <c r="B62" i="10" s="1"/>
  <c r="J23" i="10"/>
  <c r="H23" i="10"/>
  <c r="G23" i="10"/>
  <c r="D23" i="10"/>
  <c r="F23" i="10" s="1"/>
  <c r="B23" i="10"/>
  <c r="I22" i="10"/>
  <c r="H22" i="10"/>
  <c r="G22" i="10"/>
  <c r="F22" i="10"/>
  <c r="D22" i="10"/>
  <c r="J22" i="10" s="1"/>
  <c r="B22" i="10"/>
  <c r="D21" i="10"/>
  <c r="J21" i="10" s="1"/>
  <c r="B21" i="10"/>
  <c r="B59" i="10" s="1"/>
  <c r="J20" i="10"/>
  <c r="H20" i="10"/>
  <c r="G20" i="10"/>
  <c r="D20" i="10"/>
  <c r="F20" i="10" s="1"/>
  <c r="B20" i="10"/>
  <c r="I19" i="10"/>
  <c r="H19" i="10"/>
  <c r="G19" i="10"/>
  <c r="F19" i="10"/>
  <c r="D19" i="10"/>
  <c r="J19" i="10" s="1"/>
  <c r="B19" i="10"/>
  <c r="D18" i="10"/>
  <c r="J18" i="10" s="1"/>
  <c r="B18" i="10"/>
  <c r="B56" i="10" s="1"/>
  <c r="J17" i="10"/>
  <c r="H17" i="10"/>
  <c r="G17" i="10"/>
  <c r="D17" i="10"/>
  <c r="F17" i="10" s="1"/>
  <c r="B17" i="10"/>
  <c r="I16" i="10"/>
  <c r="H16" i="10"/>
  <c r="G16" i="10"/>
  <c r="F16" i="10"/>
  <c r="D16" i="10"/>
  <c r="J16" i="10" s="1"/>
  <c r="B16" i="10"/>
  <c r="B54" i="10" s="1"/>
  <c r="D15" i="10"/>
  <c r="J15" i="10" s="1"/>
  <c r="B15" i="10"/>
  <c r="B53" i="10" s="1"/>
  <c r="J14" i="10"/>
  <c r="H14" i="10"/>
  <c r="G14" i="10"/>
  <c r="D14" i="10"/>
  <c r="F14" i="10" s="1"/>
  <c r="B14" i="10"/>
  <c r="I13" i="10"/>
  <c r="H13" i="10"/>
  <c r="G13" i="10"/>
  <c r="F13" i="10"/>
  <c r="D13" i="10"/>
  <c r="J13" i="10" s="1"/>
  <c r="B13" i="10"/>
  <c r="B51" i="10" s="1"/>
  <c r="D12" i="10"/>
  <c r="J12" i="10" s="1"/>
  <c r="B12" i="10"/>
  <c r="B50" i="10" s="1"/>
  <c r="J11" i="10"/>
  <c r="H11" i="10"/>
  <c r="G11" i="10"/>
  <c r="D11" i="10"/>
  <c r="F11" i="10" s="1"/>
  <c r="B11" i="10"/>
  <c r="H10" i="10"/>
  <c r="G10" i="10"/>
  <c r="F10" i="10"/>
  <c r="D10" i="10"/>
  <c r="J10" i="10" s="1"/>
  <c r="B10" i="10"/>
  <c r="B48" i="10" s="1"/>
  <c r="D9" i="10"/>
  <c r="J9" i="10" s="1"/>
  <c r="B9" i="10"/>
  <c r="B47" i="10" s="1"/>
  <c r="B3" i="10"/>
  <c r="H35" i="10" l="1"/>
  <c r="H38" i="10"/>
  <c r="D49" i="10"/>
  <c r="D52" i="10"/>
  <c r="D55" i="10"/>
  <c r="D58" i="10"/>
  <c r="D61" i="10"/>
  <c r="D64" i="10"/>
  <c r="D67" i="10"/>
  <c r="D70" i="10"/>
  <c r="D73" i="10"/>
  <c r="D76" i="10"/>
  <c r="E10" i="10"/>
  <c r="I11" i="10"/>
  <c r="E13" i="10"/>
  <c r="I14" i="10"/>
  <c r="E16" i="10"/>
  <c r="I17" i="10"/>
  <c r="E19" i="10"/>
  <c r="I20" i="10"/>
  <c r="E22" i="10"/>
  <c r="I23" i="10"/>
  <c r="E25" i="10"/>
  <c r="I26" i="10"/>
  <c r="E28" i="10"/>
  <c r="I29" i="10"/>
  <c r="I32" i="10"/>
  <c r="I35" i="10"/>
  <c r="I38" i="10"/>
  <c r="E24" i="10"/>
  <c r="E33" i="10"/>
  <c r="E39" i="10"/>
  <c r="E48" i="10"/>
  <c r="E51" i="10"/>
  <c r="E54" i="10"/>
  <c r="E57" i="10"/>
  <c r="E78" i="10"/>
  <c r="F9" i="10"/>
  <c r="F12" i="10"/>
  <c r="F15" i="10"/>
  <c r="F18" i="10"/>
  <c r="F27" i="10"/>
  <c r="F30" i="10"/>
  <c r="F48" i="10"/>
  <c r="F57" i="10"/>
  <c r="F66" i="10"/>
  <c r="F69" i="10"/>
  <c r="F72" i="10"/>
  <c r="F78" i="10"/>
  <c r="G9" i="10"/>
  <c r="G12" i="10"/>
  <c r="G15" i="10"/>
  <c r="G18" i="10"/>
  <c r="G21" i="10"/>
  <c r="G24" i="10"/>
  <c r="G27" i="10"/>
  <c r="G30" i="10"/>
  <c r="G33" i="10"/>
  <c r="G36" i="10"/>
  <c r="G39" i="10"/>
  <c r="G48" i="10"/>
  <c r="G51" i="10"/>
  <c r="G54" i="10"/>
  <c r="G57" i="10"/>
  <c r="G60" i="10"/>
  <c r="G63" i="10"/>
  <c r="G66" i="10"/>
  <c r="G69" i="10"/>
  <c r="G72" i="10"/>
  <c r="G75" i="10"/>
  <c r="G78" i="10"/>
  <c r="E9" i="10"/>
  <c r="E12" i="10"/>
  <c r="E21" i="10"/>
  <c r="E36" i="10"/>
  <c r="F54" i="10"/>
  <c r="F63" i="10"/>
  <c r="F75" i="10"/>
  <c r="H9" i="10"/>
  <c r="H15" i="10"/>
  <c r="H18" i="10"/>
  <c r="H21" i="10"/>
  <c r="H24" i="10"/>
  <c r="H27" i="10"/>
  <c r="H30" i="10"/>
  <c r="H33" i="10"/>
  <c r="H36" i="10"/>
  <c r="H39" i="10"/>
  <c r="D47" i="10"/>
  <c r="H48" i="10"/>
  <c r="D50" i="10"/>
  <c r="H51" i="10"/>
  <c r="D53" i="10"/>
  <c r="H54" i="10"/>
  <c r="D56" i="10"/>
  <c r="H57" i="10"/>
  <c r="D59" i="10"/>
  <c r="H60" i="10"/>
  <c r="D62" i="10"/>
  <c r="H63" i="10"/>
  <c r="D65" i="10"/>
  <c r="H66" i="10"/>
  <c r="D68" i="10"/>
  <c r="H69" i="10"/>
  <c r="D71" i="10"/>
  <c r="H72" i="10"/>
  <c r="D74" i="10"/>
  <c r="H75" i="10"/>
  <c r="D77" i="10"/>
  <c r="H78" i="10"/>
  <c r="I10" i="10"/>
  <c r="E15" i="10"/>
  <c r="F33" i="10"/>
  <c r="I9" i="10"/>
  <c r="E11" i="10"/>
  <c r="I12" i="10"/>
  <c r="E14" i="10"/>
  <c r="I15" i="10"/>
  <c r="E17" i="10"/>
  <c r="I18" i="10"/>
  <c r="E20" i="10"/>
  <c r="I21" i="10"/>
  <c r="E23" i="10"/>
  <c r="I24" i="10"/>
  <c r="E26" i="10"/>
  <c r="I27" i="10"/>
  <c r="E29" i="10"/>
  <c r="I30" i="10"/>
  <c r="E32" i="10"/>
  <c r="I33" i="10"/>
  <c r="E35" i="10"/>
  <c r="I36" i="10"/>
  <c r="E38" i="10"/>
  <c r="I39" i="10"/>
  <c r="I48" i="10"/>
  <c r="I51" i="10"/>
  <c r="I54" i="10"/>
  <c r="I57" i="10"/>
  <c r="I60" i="10"/>
  <c r="I63" i="10"/>
  <c r="I66" i="10"/>
  <c r="I69" i="10"/>
  <c r="I72" i="10"/>
  <c r="I75" i="10"/>
  <c r="I78" i="10"/>
  <c r="E18" i="10"/>
  <c r="E27" i="10"/>
  <c r="E30" i="10"/>
  <c r="E60" i="10"/>
  <c r="E63" i="10"/>
  <c r="E66" i="10"/>
  <c r="E69" i="10"/>
  <c r="E72" i="10"/>
  <c r="E75" i="10"/>
  <c r="F21" i="10"/>
  <c r="F24" i="10"/>
  <c r="F36" i="10"/>
  <c r="F39" i="10"/>
  <c r="F51" i="10"/>
  <c r="F60" i="10"/>
  <c r="H12" i="10"/>
  <c r="J76" i="10" l="1"/>
  <c r="I76" i="10"/>
  <c r="G76" i="10"/>
  <c r="F76" i="10"/>
  <c r="H76" i="10"/>
  <c r="E76" i="10"/>
  <c r="F74" i="10"/>
  <c r="E74" i="10"/>
  <c r="I74" i="10"/>
  <c r="J74" i="10"/>
  <c r="H74" i="10"/>
  <c r="G74" i="10"/>
  <c r="F56" i="10"/>
  <c r="J56" i="10"/>
  <c r="E56" i="10"/>
  <c r="I56" i="10"/>
  <c r="G56" i="10"/>
  <c r="H56" i="10"/>
  <c r="J73" i="10"/>
  <c r="G73" i="10"/>
  <c r="I73" i="10"/>
  <c r="H73" i="10"/>
  <c r="E73" i="10"/>
  <c r="F73" i="10"/>
  <c r="J70" i="10"/>
  <c r="G70" i="10"/>
  <c r="H70" i="10"/>
  <c r="F70" i="10"/>
  <c r="I70" i="10"/>
  <c r="E70" i="10"/>
  <c r="J58" i="10"/>
  <c r="H58" i="10"/>
  <c r="I58" i="10"/>
  <c r="G58" i="10"/>
  <c r="F58" i="10"/>
  <c r="E58" i="10"/>
  <c r="F65" i="10"/>
  <c r="J65" i="10"/>
  <c r="E65" i="10"/>
  <c r="I65" i="10"/>
  <c r="H65" i="10"/>
  <c r="G65" i="10"/>
  <c r="J55" i="10"/>
  <c r="I55" i="10"/>
  <c r="H55" i="10"/>
  <c r="G55" i="10"/>
  <c r="E55" i="10"/>
  <c r="F55" i="10"/>
  <c r="F71" i="10"/>
  <c r="E71" i="10"/>
  <c r="J71" i="10"/>
  <c r="I71" i="10"/>
  <c r="H71" i="10"/>
  <c r="G71" i="10"/>
  <c r="F53" i="10"/>
  <c r="E53" i="10"/>
  <c r="J53" i="10"/>
  <c r="I53" i="10"/>
  <c r="G53" i="10"/>
  <c r="H53" i="10"/>
  <c r="F68" i="10"/>
  <c r="J68" i="10"/>
  <c r="E68" i="10"/>
  <c r="I68" i="10"/>
  <c r="G68" i="10"/>
  <c r="H68" i="10"/>
  <c r="F47" i="10"/>
  <c r="J47" i="10"/>
  <c r="E47" i="10"/>
  <c r="I47" i="10"/>
  <c r="H47" i="10"/>
  <c r="G47" i="10"/>
  <c r="I52" i="10"/>
  <c r="H52" i="10"/>
  <c r="J52" i="10"/>
  <c r="G52" i="10"/>
  <c r="E52" i="10"/>
  <c r="F52" i="10"/>
  <c r="J67" i="10"/>
  <c r="F67" i="10"/>
  <c r="G67" i="10"/>
  <c r="I67" i="10"/>
  <c r="H67" i="10"/>
  <c r="E67" i="10"/>
  <c r="J64" i="10"/>
  <c r="G64" i="10"/>
  <c r="F64" i="10"/>
  <c r="H64" i="10"/>
  <c r="I64" i="10"/>
  <c r="E64" i="10"/>
  <c r="F62" i="10"/>
  <c r="E62" i="10"/>
  <c r="I62" i="10"/>
  <c r="H62" i="10"/>
  <c r="G62" i="10"/>
  <c r="J62" i="10"/>
  <c r="I49" i="10"/>
  <c r="G49" i="10"/>
  <c r="F49" i="10"/>
  <c r="J49" i="10"/>
  <c r="H49" i="10"/>
  <c r="E49" i="10"/>
  <c r="F50" i="10"/>
  <c r="J50" i="10"/>
  <c r="E50" i="10"/>
  <c r="I50" i="10"/>
  <c r="H50" i="10"/>
  <c r="G50" i="10"/>
  <c r="H61" i="10"/>
  <c r="G61" i="10"/>
  <c r="J61" i="10"/>
  <c r="I61" i="10"/>
  <c r="E61" i="10"/>
  <c r="F61" i="10"/>
  <c r="F77" i="10"/>
  <c r="J77" i="10"/>
  <c r="E77" i="10"/>
  <c r="I77" i="10"/>
  <c r="H77" i="10"/>
  <c r="G77" i="10"/>
  <c r="F59" i="10"/>
  <c r="J59" i="10"/>
  <c r="E59" i="10"/>
  <c r="I59" i="10"/>
  <c r="G59" i="10"/>
  <c r="H59" i="10"/>
  <c r="D78" i="9" l="1"/>
  <c r="J78" i="9" s="1"/>
  <c r="B78" i="9"/>
  <c r="B76" i="9"/>
  <c r="D75" i="9"/>
  <c r="J75" i="9" s="1"/>
  <c r="B75" i="9"/>
  <c r="F73" i="9"/>
  <c r="B73" i="9"/>
  <c r="D72" i="9"/>
  <c r="J72" i="9" s="1"/>
  <c r="B72" i="9"/>
  <c r="B70" i="9"/>
  <c r="D69" i="9"/>
  <c r="J69" i="9" s="1"/>
  <c r="F67" i="9"/>
  <c r="B67" i="9"/>
  <c r="D66" i="9"/>
  <c r="J66" i="9" s="1"/>
  <c r="B64" i="9"/>
  <c r="D63" i="9"/>
  <c r="J63" i="9" s="1"/>
  <c r="B61" i="9"/>
  <c r="D60" i="9"/>
  <c r="J60" i="9" s="1"/>
  <c r="F58" i="9"/>
  <c r="B58" i="9"/>
  <c r="D57" i="9"/>
  <c r="J57" i="9" s="1"/>
  <c r="G55" i="9"/>
  <c r="B55" i="9"/>
  <c r="D54" i="9"/>
  <c r="J54" i="9" s="1"/>
  <c r="G52" i="9"/>
  <c r="F52" i="9"/>
  <c r="B52" i="9"/>
  <c r="D51" i="9"/>
  <c r="J51" i="9" s="1"/>
  <c r="B49" i="9"/>
  <c r="D48" i="9"/>
  <c r="J48" i="9" s="1"/>
  <c r="J40" i="9"/>
  <c r="I40" i="9"/>
  <c r="H40" i="9"/>
  <c r="G40" i="9"/>
  <c r="F40" i="9"/>
  <c r="E40" i="9"/>
  <c r="D40" i="9"/>
  <c r="B40" i="9"/>
  <c r="D39" i="9"/>
  <c r="J39" i="9" s="1"/>
  <c r="B39" i="9"/>
  <c r="B77" i="9" s="1"/>
  <c r="J38" i="9"/>
  <c r="I38" i="9"/>
  <c r="H38" i="9"/>
  <c r="G38" i="9"/>
  <c r="F38" i="9"/>
  <c r="E38" i="9"/>
  <c r="D38" i="9"/>
  <c r="D76" i="9" s="1"/>
  <c r="B38" i="9"/>
  <c r="J37" i="9"/>
  <c r="I37" i="9"/>
  <c r="H37" i="9"/>
  <c r="G37" i="9"/>
  <c r="F37" i="9"/>
  <c r="E37" i="9"/>
  <c r="D37" i="9"/>
  <c r="B37" i="9"/>
  <c r="D36" i="9"/>
  <c r="J36" i="9" s="1"/>
  <c r="B36" i="9"/>
  <c r="B74" i="9" s="1"/>
  <c r="J35" i="9"/>
  <c r="I35" i="9"/>
  <c r="H35" i="9"/>
  <c r="G35" i="9"/>
  <c r="F35" i="9"/>
  <c r="E35" i="9"/>
  <c r="D35" i="9"/>
  <c r="D73" i="9" s="1"/>
  <c r="B35" i="9"/>
  <c r="J34" i="9"/>
  <c r="I34" i="9"/>
  <c r="H34" i="9"/>
  <c r="G34" i="9"/>
  <c r="F34" i="9"/>
  <c r="E34" i="9"/>
  <c r="D34" i="9"/>
  <c r="B34" i="9"/>
  <c r="D33" i="9"/>
  <c r="J33" i="9" s="1"/>
  <c r="B33" i="9"/>
  <c r="B71" i="9" s="1"/>
  <c r="J32" i="9"/>
  <c r="I32" i="9"/>
  <c r="H32" i="9"/>
  <c r="G32" i="9"/>
  <c r="F32" i="9"/>
  <c r="E32" i="9"/>
  <c r="D32" i="9"/>
  <c r="D70" i="9" s="1"/>
  <c r="B32" i="9"/>
  <c r="I31" i="9"/>
  <c r="H31" i="9"/>
  <c r="G31" i="9"/>
  <c r="F31" i="9"/>
  <c r="E31" i="9"/>
  <c r="D31" i="9"/>
  <c r="J31" i="9" s="1"/>
  <c r="B31" i="9"/>
  <c r="B69" i="9" s="1"/>
  <c r="D30" i="9"/>
  <c r="J30" i="9" s="1"/>
  <c r="B30" i="9"/>
  <c r="B68" i="9" s="1"/>
  <c r="J29" i="9"/>
  <c r="I29" i="9"/>
  <c r="H29" i="9"/>
  <c r="G29" i="9"/>
  <c r="F29" i="9"/>
  <c r="E29" i="9"/>
  <c r="D29" i="9"/>
  <c r="D67" i="9" s="1"/>
  <c r="B29" i="9"/>
  <c r="I28" i="9"/>
  <c r="H28" i="9"/>
  <c r="G28" i="9"/>
  <c r="F28" i="9"/>
  <c r="E28" i="9"/>
  <c r="D28" i="9"/>
  <c r="J28" i="9" s="1"/>
  <c r="B28" i="9"/>
  <c r="B66" i="9" s="1"/>
  <c r="D27" i="9"/>
  <c r="J27" i="9" s="1"/>
  <c r="B27" i="9"/>
  <c r="B65" i="9" s="1"/>
  <c r="J26" i="9"/>
  <c r="I26" i="9"/>
  <c r="H26" i="9"/>
  <c r="G26" i="9"/>
  <c r="F26" i="9"/>
  <c r="E26" i="9"/>
  <c r="D26" i="9"/>
  <c r="D64" i="9" s="1"/>
  <c r="B26" i="9"/>
  <c r="I25" i="9"/>
  <c r="H25" i="9"/>
  <c r="G25" i="9"/>
  <c r="F25" i="9"/>
  <c r="E25" i="9"/>
  <c r="D25" i="9"/>
  <c r="J25" i="9" s="1"/>
  <c r="B25" i="9"/>
  <c r="B63" i="9" s="1"/>
  <c r="D24" i="9"/>
  <c r="J24" i="9" s="1"/>
  <c r="B24" i="9"/>
  <c r="B62" i="9" s="1"/>
  <c r="J23" i="9"/>
  <c r="I23" i="9"/>
  <c r="H23" i="9"/>
  <c r="G23" i="9"/>
  <c r="F23" i="9"/>
  <c r="E23" i="9"/>
  <c r="D23" i="9"/>
  <c r="D61" i="9" s="1"/>
  <c r="G61" i="9" s="1"/>
  <c r="B23" i="9"/>
  <c r="I22" i="9"/>
  <c r="H22" i="9"/>
  <c r="G22" i="9"/>
  <c r="F22" i="9"/>
  <c r="E22" i="9"/>
  <c r="D22" i="9"/>
  <c r="J22" i="9" s="1"/>
  <c r="B22" i="9"/>
  <c r="B60" i="9" s="1"/>
  <c r="D21" i="9"/>
  <c r="J21" i="9" s="1"/>
  <c r="B21" i="9"/>
  <c r="B59" i="9" s="1"/>
  <c r="J20" i="9"/>
  <c r="I20" i="9"/>
  <c r="H20" i="9"/>
  <c r="G20" i="9"/>
  <c r="F20" i="9"/>
  <c r="E20" i="9"/>
  <c r="D20" i="9"/>
  <c r="D58" i="9" s="1"/>
  <c r="B20" i="9"/>
  <c r="I19" i="9"/>
  <c r="H19" i="9"/>
  <c r="G19" i="9"/>
  <c r="F19" i="9"/>
  <c r="E19" i="9"/>
  <c r="D19" i="9"/>
  <c r="J19" i="9" s="1"/>
  <c r="B19" i="9"/>
  <c r="B57" i="9" s="1"/>
  <c r="D18" i="9"/>
  <c r="J18" i="9" s="1"/>
  <c r="B18" i="9"/>
  <c r="B56" i="9" s="1"/>
  <c r="J17" i="9"/>
  <c r="I17" i="9"/>
  <c r="H17" i="9"/>
  <c r="G17" i="9"/>
  <c r="F17" i="9"/>
  <c r="E17" i="9"/>
  <c r="D17" i="9"/>
  <c r="D55" i="9" s="1"/>
  <c r="B17" i="9"/>
  <c r="I16" i="9"/>
  <c r="H16" i="9"/>
  <c r="G16" i="9"/>
  <c r="F16" i="9"/>
  <c r="E16" i="9"/>
  <c r="D16" i="9"/>
  <c r="J16" i="9" s="1"/>
  <c r="B16" i="9"/>
  <c r="B54" i="9" s="1"/>
  <c r="D15" i="9"/>
  <c r="J15" i="9" s="1"/>
  <c r="B15" i="9"/>
  <c r="B53" i="9" s="1"/>
  <c r="J14" i="9"/>
  <c r="I14" i="9"/>
  <c r="H14" i="9"/>
  <c r="G14" i="9"/>
  <c r="F14" i="9"/>
  <c r="E14" i="9"/>
  <c r="D14" i="9"/>
  <c r="D52" i="9" s="1"/>
  <c r="B14" i="9"/>
  <c r="I13" i="9"/>
  <c r="H13" i="9"/>
  <c r="G13" i="9"/>
  <c r="F13" i="9"/>
  <c r="E13" i="9"/>
  <c r="D13" i="9"/>
  <c r="J13" i="9" s="1"/>
  <c r="B13" i="9"/>
  <c r="B51" i="9" s="1"/>
  <c r="D12" i="9"/>
  <c r="J12" i="9" s="1"/>
  <c r="B12" i="9"/>
  <c r="B50" i="9" s="1"/>
  <c r="J11" i="9"/>
  <c r="I11" i="9"/>
  <c r="H11" i="9"/>
  <c r="G11" i="9"/>
  <c r="F11" i="9"/>
  <c r="E11" i="9"/>
  <c r="D11" i="9"/>
  <c r="D49" i="9" s="1"/>
  <c r="B11" i="9"/>
  <c r="I10" i="9"/>
  <c r="H10" i="9"/>
  <c r="G10" i="9"/>
  <c r="F10" i="9"/>
  <c r="E10" i="9"/>
  <c r="D10" i="9"/>
  <c r="J10" i="9" s="1"/>
  <c r="B10" i="9"/>
  <c r="B48" i="9" s="1"/>
  <c r="D9" i="9"/>
  <c r="J9" i="9" s="1"/>
  <c r="B9" i="9"/>
  <c r="B47" i="9" s="1"/>
  <c r="B3" i="9"/>
  <c r="G58" i="9" l="1"/>
  <c r="J58" i="9"/>
  <c r="H58" i="9"/>
  <c r="I58" i="9"/>
  <c r="E58" i="9"/>
  <c r="J55" i="9"/>
  <c r="H55" i="9"/>
  <c r="I55" i="9"/>
  <c r="E55" i="9"/>
  <c r="J49" i="9"/>
  <c r="H49" i="9"/>
  <c r="I49" i="9"/>
  <c r="E49" i="9"/>
  <c r="H64" i="9"/>
  <c r="G64" i="9"/>
  <c r="J64" i="9"/>
  <c r="I64" i="9"/>
  <c r="E64" i="9"/>
  <c r="G49" i="9"/>
  <c r="G70" i="9"/>
  <c r="H70" i="9"/>
  <c r="J70" i="9"/>
  <c r="I70" i="9"/>
  <c r="E70" i="9"/>
  <c r="H76" i="9"/>
  <c r="J76" i="9"/>
  <c r="G76" i="9"/>
  <c r="I76" i="9"/>
  <c r="E76" i="9"/>
  <c r="F64" i="9"/>
  <c r="G73" i="9"/>
  <c r="H73" i="9"/>
  <c r="J73" i="9"/>
  <c r="I73" i="9"/>
  <c r="E73" i="9"/>
  <c r="F76" i="9"/>
  <c r="H67" i="9"/>
  <c r="J67" i="9"/>
  <c r="I67" i="9"/>
  <c r="G67" i="9"/>
  <c r="E67" i="9"/>
  <c r="F61" i="9"/>
  <c r="F70" i="9"/>
  <c r="J52" i="9"/>
  <c r="H52" i="9"/>
  <c r="I52" i="9"/>
  <c r="E52" i="9"/>
  <c r="H61" i="9"/>
  <c r="I61" i="9"/>
  <c r="J61" i="9"/>
  <c r="E61" i="9"/>
  <c r="F49" i="9"/>
  <c r="F55" i="9"/>
  <c r="E24" i="9"/>
  <c r="E30" i="9"/>
  <c r="E36" i="9"/>
  <c r="E51" i="9"/>
  <c r="E54" i="9"/>
  <c r="E57" i="9"/>
  <c r="E60" i="9"/>
  <c r="E63" i="9"/>
  <c r="E66" i="9"/>
  <c r="E69" i="9"/>
  <c r="E72" i="9"/>
  <c r="E75" i="9"/>
  <c r="E78" i="9"/>
  <c r="F9" i="9"/>
  <c r="F12" i="9"/>
  <c r="F15" i="9"/>
  <c r="F18" i="9"/>
  <c r="F21" i="9"/>
  <c r="F24" i="9"/>
  <c r="F27" i="9"/>
  <c r="F30" i="9"/>
  <c r="F33" i="9"/>
  <c r="F36" i="9"/>
  <c r="F39" i="9"/>
  <c r="F48" i="9"/>
  <c r="F51" i="9"/>
  <c r="F54" i="9"/>
  <c r="F57" i="9"/>
  <c r="F78" i="9"/>
  <c r="G9" i="9"/>
  <c r="G12" i="9"/>
  <c r="G15" i="9"/>
  <c r="G18" i="9"/>
  <c r="G21" i="9"/>
  <c r="G24" i="9"/>
  <c r="G27" i="9"/>
  <c r="G30" i="9"/>
  <c r="G33" i="9"/>
  <c r="G36" i="9"/>
  <c r="G39" i="9"/>
  <c r="G48" i="9"/>
  <c r="G51" i="9"/>
  <c r="G54" i="9"/>
  <c r="G57" i="9"/>
  <c r="G60" i="9"/>
  <c r="G63" i="9"/>
  <c r="G66" i="9"/>
  <c r="G69" i="9"/>
  <c r="G72" i="9"/>
  <c r="G75" i="9"/>
  <c r="G78" i="9"/>
  <c r="E12" i="9"/>
  <c r="E15" i="9"/>
  <c r="E27" i="9"/>
  <c r="E33" i="9"/>
  <c r="E39" i="9"/>
  <c r="E48" i="9"/>
  <c r="F60" i="9"/>
  <c r="F63" i="9"/>
  <c r="F66" i="9"/>
  <c r="F69" i="9"/>
  <c r="F72" i="9"/>
  <c r="F75" i="9"/>
  <c r="H9" i="9"/>
  <c r="H12" i="9"/>
  <c r="H15" i="9"/>
  <c r="H18" i="9"/>
  <c r="H21" i="9"/>
  <c r="H24" i="9"/>
  <c r="H27" i="9"/>
  <c r="H30" i="9"/>
  <c r="H33" i="9"/>
  <c r="H36" i="9"/>
  <c r="H39" i="9"/>
  <c r="D47" i="9"/>
  <c r="H48" i="9"/>
  <c r="D50" i="9"/>
  <c r="H51" i="9"/>
  <c r="D53" i="9"/>
  <c r="H54" i="9"/>
  <c r="D56" i="9"/>
  <c r="H57" i="9"/>
  <c r="D59" i="9"/>
  <c r="H60" i="9"/>
  <c r="D62" i="9"/>
  <c r="H63" i="9"/>
  <c r="D65" i="9"/>
  <c r="H66" i="9"/>
  <c r="D68" i="9"/>
  <c r="H69" i="9"/>
  <c r="D71" i="9"/>
  <c r="H72" i="9"/>
  <c r="D74" i="9"/>
  <c r="H75" i="9"/>
  <c r="D77" i="9"/>
  <c r="H78" i="9"/>
  <c r="E18" i="9"/>
  <c r="E21" i="9"/>
  <c r="I9" i="9"/>
  <c r="I12" i="9"/>
  <c r="I15" i="9"/>
  <c r="I18" i="9"/>
  <c r="I21" i="9"/>
  <c r="I24" i="9"/>
  <c r="I27" i="9"/>
  <c r="I30" i="9"/>
  <c r="I33" i="9"/>
  <c r="I36" i="9"/>
  <c r="I39" i="9"/>
  <c r="I48" i="9"/>
  <c r="I51" i="9"/>
  <c r="I54" i="9"/>
  <c r="I57" i="9"/>
  <c r="I60" i="9"/>
  <c r="I63" i="9"/>
  <c r="I66" i="9"/>
  <c r="I69" i="9"/>
  <c r="I72" i="9"/>
  <c r="I75" i="9"/>
  <c r="I78" i="9"/>
  <c r="E9" i="9"/>
  <c r="F65" i="9" l="1"/>
  <c r="E65" i="9"/>
  <c r="I65" i="9"/>
  <c r="H65" i="9"/>
  <c r="G65" i="9"/>
  <c r="J65" i="9"/>
  <c r="F71" i="9"/>
  <c r="E71" i="9"/>
  <c r="I71" i="9"/>
  <c r="H71" i="9"/>
  <c r="G71" i="9"/>
  <c r="J71" i="9"/>
  <c r="F53" i="9"/>
  <c r="E53" i="9"/>
  <c r="I53" i="9"/>
  <c r="H53" i="9"/>
  <c r="G53" i="9"/>
  <c r="J53" i="9"/>
  <c r="F68" i="9"/>
  <c r="E68" i="9"/>
  <c r="I68" i="9"/>
  <c r="H68" i="9"/>
  <c r="G68" i="9"/>
  <c r="J68" i="9"/>
  <c r="F50" i="9"/>
  <c r="E50" i="9"/>
  <c r="I50" i="9"/>
  <c r="H50" i="9"/>
  <c r="G50" i="9"/>
  <c r="J50" i="9"/>
  <c r="F62" i="9"/>
  <c r="E62" i="9"/>
  <c r="I62" i="9"/>
  <c r="H62" i="9"/>
  <c r="G62" i="9"/>
  <c r="J62" i="9"/>
  <c r="F77" i="9"/>
  <c r="E77" i="9"/>
  <c r="I77" i="9"/>
  <c r="H77" i="9"/>
  <c r="G77" i="9"/>
  <c r="J77" i="9"/>
  <c r="F59" i="9"/>
  <c r="E59" i="9"/>
  <c r="I59" i="9"/>
  <c r="H59" i="9"/>
  <c r="G59" i="9"/>
  <c r="J59" i="9"/>
  <c r="F47" i="9"/>
  <c r="E47" i="9"/>
  <c r="I47" i="9"/>
  <c r="H47" i="9"/>
  <c r="G47" i="9"/>
  <c r="J47" i="9"/>
  <c r="F74" i="9"/>
  <c r="E74" i="9"/>
  <c r="I74" i="9"/>
  <c r="H74" i="9"/>
  <c r="G74" i="9"/>
  <c r="J74" i="9"/>
  <c r="F56" i="9"/>
  <c r="E56" i="9"/>
  <c r="I56" i="9"/>
  <c r="H56" i="9"/>
  <c r="G56" i="9"/>
  <c r="J56" i="9"/>
  <c r="D76" i="8" l="1"/>
  <c r="J76" i="8" s="1"/>
  <c r="B76" i="8"/>
  <c r="H67" i="8"/>
  <c r="G67" i="8"/>
  <c r="D67" i="8"/>
  <c r="J67" i="8" s="1"/>
  <c r="B67" i="8"/>
  <c r="D61" i="8"/>
  <c r="J61" i="8" s="1"/>
  <c r="B58" i="8"/>
  <c r="D52" i="8"/>
  <c r="J52" i="8" s="1"/>
  <c r="B52" i="8"/>
  <c r="D40" i="8"/>
  <c r="D78" i="8" s="1"/>
  <c r="B40" i="8"/>
  <c r="B78" i="8" s="1"/>
  <c r="D39" i="8"/>
  <c r="J39" i="8" s="1"/>
  <c r="B39" i="8"/>
  <c r="B77" i="8" s="1"/>
  <c r="H38" i="8"/>
  <c r="G38" i="8"/>
  <c r="D38" i="8"/>
  <c r="F38" i="8" s="1"/>
  <c r="B38" i="8"/>
  <c r="D37" i="8"/>
  <c r="H37" i="8" s="1"/>
  <c r="B37" i="8"/>
  <c r="B75" i="8" s="1"/>
  <c r="D36" i="8"/>
  <c r="J36" i="8" s="1"/>
  <c r="B36" i="8"/>
  <c r="B74" i="8" s="1"/>
  <c r="D35" i="8"/>
  <c r="F35" i="8" s="1"/>
  <c r="B35" i="8"/>
  <c r="B73" i="8" s="1"/>
  <c r="D34" i="8"/>
  <c r="D72" i="8" s="1"/>
  <c r="B34" i="8"/>
  <c r="B72" i="8" s="1"/>
  <c r="D33" i="8"/>
  <c r="J33" i="8" s="1"/>
  <c r="B33" i="8"/>
  <c r="B71" i="8" s="1"/>
  <c r="J32" i="8"/>
  <c r="H32" i="8"/>
  <c r="D32" i="8"/>
  <c r="F32" i="8" s="1"/>
  <c r="B32" i="8"/>
  <c r="B70" i="8" s="1"/>
  <c r="G31" i="8"/>
  <c r="D31" i="8"/>
  <c r="D69" i="8" s="1"/>
  <c r="B31" i="8"/>
  <c r="B69" i="8" s="1"/>
  <c r="D30" i="8"/>
  <c r="J30" i="8" s="1"/>
  <c r="B30" i="8"/>
  <c r="B68" i="8" s="1"/>
  <c r="J29" i="8"/>
  <c r="H29" i="8"/>
  <c r="G29" i="8"/>
  <c r="D29" i="8"/>
  <c r="F29" i="8" s="1"/>
  <c r="B29" i="8"/>
  <c r="D28" i="8"/>
  <c r="F28" i="8" s="1"/>
  <c r="B28" i="8"/>
  <c r="B66" i="8" s="1"/>
  <c r="D27" i="8"/>
  <c r="J27" i="8" s="1"/>
  <c r="B27" i="8"/>
  <c r="B65" i="8" s="1"/>
  <c r="D26" i="8"/>
  <c r="F26" i="8" s="1"/>
  <c r="B26" i="8"/>
  <c r="B64" i="8" s="1"/>
  <c r="D25" i="8"/>
  <c r="B25" i="8"/>
  <c r="B63" i="8" s="1"/>
  <c r="D24" i="8"/>
  <c r="J24" i="8" s="1"/>
  <c r="B24" i="8"/>
  <c r="B62" i="8" s="1"/>
  <c r="J23" i="8"/>
  <c r="H23" i="8"/>
  <c r="D23" i="8"/>
  <c r="F23" i="8" s="1"/>
  <c r="B23" i="8"/>
  <c r="B61" i="8" s="1"/>
  <c r="D22" i="8"/>
  <c r="G22" i="8" s="1"/>
  <c r="B22" i="8"/>
  <c r="B60" i="8" s="1"/>
  <c r="D21" i="8"/>
  <c r="J21" i="8" s="1"/>
  <c r="B21" i="8"/>
  <c r="B59" i="8" s="1"/>
  <c r="H20" i="8"/>
  <c r="G20" i="8"/>
  <c r="D20" i="8"/>
  <c r="F20" i="8" s="1"/>
  <c r="B20" i="8"/>
  <c r="D19" i="8"/>
  <c r="F19" i="8" s="1"/>
  <c r="B19" i="8"/>
  <c r="B57" i="8" s="1"/>
  <c r="D18" i="8"/>
  <c r="J18" i="8" s="1"/>
  <c r="B18" i="8"/>
  <c r="B56" i="8" s="1"/>
  <c r="J17" i="8"/>
  <c r="H17" i="8"/>
  <c r="G17" i="8"/>
  <c r="D17" i="8"/>
  <c r="F17" i="8" s="1"/>
  <c r="B17" i="8"/>
  <c r="B55" i="8" s="1"/>
  <c r="D16" i="8"/>
  <c r="F16" i="8" s="1"/>
  <c r="B16" i="8"/>
  <c r="B54" i="8" s="1"/>
  <c r="D15" i="8"/>
  <c r="J15" i="8" s="1"/>
  <c r="B15" i="8"/>
  <c r="B53" i="8" s="1"/>
  <c r="D14" i="8"/>
  <c r="F14" i="8" s="1"/>
  <c r="B14" i="8"/>
  <c r="G13" i="8"/>
  <c r="D13" i="8"/>
  <c r="F13" i="8" s="1"/>
  <c r="B13" i="8"/>
  <c r="B51" i="8" s="1"/>
  <c r="D12" i="8"/>
  <c r="J12" i="8" s="1"/>
  <c r="B12" i="8"/>
  <c r="B50" i="8" s="1"/>
  <c r="D11" i="8"/>
  <c r="F11" i="8" s="1"/>
  <c r="B11" i="8"/>
  <c r="B49" i="8" s="1"/>
  <c r="D10" i="8"/>
  <c r="B10" i="8"/>
  <c r="B48" i="8" s="1"/>
  <c r="D9" i="8"/>
  <c r="J9" i="8" s="1"/>
  <c r="B9" i="8"/>
  <c r="B47" i="8" s="1"/>
  <c r="B3" i="8"/>
  <c r="G35" i="8" l="1"/>
  <c r="J20" i="8"/>
  <c r="G32" i="8"/>
  <c r="H35" i="8"/>
  <c r="J38" i="8"/>
  <c r="F67" i="8"/>
  <c r="F61" i="8"/>
  <c r="G14" i="8"/>
  <c r="G26" i="8"/>
  <c r="H61" i="8"/>
  <c r="G76" i="8"/>
  <c r="G11" i="8"/>
  <c r="H14" i="8"/>
  <c r="H26" i="8"/>
  <c r="F40" i="8"/>
  <c r="H52" i="8"/>
  <c r="H76" i="8"/>
  <c r="H11" i="8"/>
  <c r="J14" i="8"/>
  <c r="J26" i="8"/>
  <c r="F37" i="8"/>
  <c r="G40" i="8"/>
  <c r="D64" i="8"/>
  <c r="G61" i="8"/>
  <c r="G52" i="8"/>
  <c r="D70" i="8"/>
  <c r="J11" i="8"/>
  <c r="G23" i="8"/>
  <c r="F34" i="8"/>
  <c r="G37" i="8"/>
  <c r="H40" i="8"/>
  <c r="D55" i="8"/>
  <c r="F52" i="8"/>
  <c r="F31" i="8"/>
  <c r="G34" i="8"/>
  <c r="J35" i="8"/>
  <c r="F76" i="8"/>
  <c r="D49" i="8"/>
  <c r="D73" i="8"/>
  <c r="J72" i="8"/>
  <c r="I72" i="8"/>
  <c r="H72" i="8"/>
  <c r="G72" i="8"/>
  <c r="F72" i="8"/>
  <c r="E72" i="8"/>
  <c r="J69" i="8"/>
  <c r="I69" i="8"/>
  <c r="H69" i="8"/>
  <c r="G69" i="8"/>
  <c r="F69" i="8"/>
  <c r="E69" i="8"/>
  <c r="H13" i="8"/>
  <c r="J13" i="8"/>
  <c r="I13" i="8"/>
  <c r="D51" i="8"/>
  <c r="E13" i="8"/>
  <c r="G19" i="8"/>
  <c r="D54" i="8"/>
  <c r="I16" i="8"/>
  <c r="H16" i="8"/>
  <c r="J16" i="8"/>
  <c r="E16" i="8"/>
  <c r="D48" i="8"/>
  <c r="I10" i="8"/>
  <c r="H10" i="8"/>
  <c r="J10" i="8"/>
  <c r="E10" i="8"/>
  <c r="G16" i="8"/>
  <c r="F10" i="8"/>
  <c r="D66" i="8"/>
  <c r="H28" i="8"/>
  <c r="J28" i="8"/>
  <c r="I28" i="8"/>
  <c r="E28" i="8"/>
  <c r="D63" i="8"/>
  <c r="H25" i="8"/>
  <c r="J25" i="8"/>
  <c r="I25" i="8"/>
  <c r="E25" i="8"/>
  <c r="D60" i="8"/>
  <c r="H22" i="8"/>
  <c r="J22" i="8"/>
  <c r="I22" i="8"/>
  <c r="E22" i="8"/>
  <c r="F25" i="8"/>
  <c r="G28" i="8"/>
  <c r="I19" i="8"/>
  <c r="H19" i="8"/>
  <c r="D57" i="8"/>
  <c r="J19" i="8"/>
  <c r="E19" i="8"/>
  <c r="F22" i="8"/>
  <c r="G25" i="8"/>
  <c r="G10" i="8"/>
  <c r="J78" i="8"/>
  <c r="I78" i="8"/>
  <c r="H78" i="8"/>
  <c r="G78" i="8"/>
  <c r="F78" i="8"/>
  <c r="E78" i="8"/>
  <c r="D58" i="8"/>
  <c r="I11" i="8"/>
  <c r="I14" i="8"/>
  <c r="I17" i="8"/>
  <c r="I20" i="8"/>
  <c r="I23" i="8"/>
  <c r="I26" i="8"/>
  <c r="I29" i="8"/>
  <c r="E31" i="8"/>
  <c r="I32" i="8"/>
  <c r="E34" i="8"/>
  <c r="I35" i="8"/>
  <c r="E37" i="8"/>
  <c r="I38" i="8"/>
  <c r="E40" i="8"/>
  <c r="E49" i="8"/>
  <c r="E52" i="8"/>
  <c r="E55" i="8"/>
  <c r="E61" i="8"/>
  <c r="E64" i="8"/>
  <c r="E67" i="8"/>
  <c r="E70" i="8"/>
  <c r="E73" i="8"/>
  <c r="E76" i="8"/>
  <c r="E9" i="8"/>
  <c r="E12" i="8"/>
  <c r="E18" i="8"/>
  <c r="E21" i="8"/>
  <c r="E24" i="8"/>
  <c r="E27" i="8"/>
  <c r="E30" i="8"/>
  <c r="I31" i="8"/>
  <c r="E33" i="8"/>
  <c r="I34" i="8"/>
  <c r="E36" i="8"/>
  <c r="I37" i="8"/>
  <c r="E39" i="8"/>
  <c r="I40" i="8"/>
  <c r="I49" i="8"/>
  <c r="I52" i="8"/>
  <c r="I55" i="8"/>
  <c r="I61" i="8"/>
  <c r="I64" i="8"/>
  <c r="I67" i="8"/>
  <c r="I70" i="8"/>
  <c r="I73" i="8"/>
  <c r="I76" i="8"/>
  <c r="F9" i="8"/>
  <c r="F12" i="8"/>
  <c r="F15" i="8"/>
  <c r="F18" i="8"/>
  <c r="F21" i="8"/>
  <c r="F24" i="8"/>
  <c r="F27" i="8"/>
  <c r="F30" i="8"/>
  <c r="J31" i="8"/>
  <c r="F33" i="8"/>
  <c r="J34" i="8"/>
  <c r="F36" i="8"/>
  <c r="J37" i="8"/>
  <c r="F39" i="8"/>
  <c r="J40" i="8"/>
  <c r="H31" i="8"/>
  <c r="G9" i="8"/>
  <c r="G12" i="8"/>
  <c r="G15" i="8"/>
  <c r="G18" i="8"/>
  <c r="G21" i="8"/>
  <c r="G24" i="8"/>
  <c r="G27" i="8"/>
  <c r="G30" i="8"/>
  <c r="G33" i="8"/>
  <c r="G36" i="8"/>
  <c r="G39" i="8"/>
  <c r="H34" i="8"/>
  <c r="D75" i="8"/>
  <c r="H9" i="8"/>
  <c r="H15" i="8"/>
  <c r="H18" i="8"/>
  <c r="H27" i="8"/>
  <c r="H33" i="8"/>
  <c r="H36" i="8"/>
  <c r="H39" i="8"/>
  <c r="D47" i="8"/>
  <c r="D50" i="8"/>
  <c r="D53" i="8"/>
  <c r="D56" i="8"/>
  <c r="D59" i="8"/>
  <c r="D62" i="8"/>
  <c r="D65" i="8"/>
  <c r="D68" i="8"/>
  <c r="D71" i="8"/>
  <c r="D74" i="8"/>
  <c r="D77" i="8"/>
  <c r="H21" i="8"/>
  <c r="H24" i="8"/>
  <c r="H30" i="8"/>
  <c r="I9" i="8"/>
  <c r="E11" i="8"/>
  <c r="I12" i="8"/>
  <c r="E14" i="8"/>
  <c r="I15" i="8"/>
  <c r="E17" i="8"/>
  <c r="I18" i="8"/>
  <c r="E20" i="8"/>
  <c r="I21" i="8"/>
  <c r="E23" i="8"/>
  <c r="I24" i="8"/>
  <c r="E26" i="8"/>
  <c r="I27" i="8"/>
  <c r="E29" i="8"/>
  <c r="I30" i="8"/>
  <c r="E32" i="8"/>
  <c r="I33" i="8"/>
  <c r="E35" i="8"/>
  <c r="I36" i="8"/>
  <c r="E38" i="8"/>
  <c r="I39" i="8"/>
  <c r="E15" i="8"/>
  <c r="H12" i="8"/>
  <c r="J55" i="8" l="1"/>
  <c r="G55" i="8"/>
  <c r="F55" i="8"/>
  <c r="H55" i="8"/>
  <c r="J70" i="8"/>
  <c r="H70" i="8"/>
  <c r="G70" i="8"/>
  <c r="F70" i="8"/>
  <c r="J73" i="8"/>
  <c r="H73" i="8"/>
  <c r="G73" i="8"/>
  <c r="F73" i="8"/>
  <c r="J64" i="8"/>
  <c r="H64" i="8"/>
  <c r="G64" i="8"/>
  <c r="F64" i="8"/>
  <c r="J49" i="8"/>
  <c r="H49" i="8"/>
  <c r="G49" i="8"/>
  <c r="F49" i="8"/>
  <c r="F68" i="8"/>
  <c r="E68" i="8"/>
  <c r="I68" i="8"/>
  <c r="H68" i="8"/>
  <c r="J68" i="8"/>
  <c r="G68" i="8"/>
  <c r="J66" i="8"/>
  <c r="I66" i="8"/>
  <c r="H66" i="8"/>
  <c r="G66" i="8"/>
  <c r="F66" i="8"/>
  <c r="E66" i="8"/>
  <c r="J63" i="8"/>
  <c r="I63" i="8"/>
  <c r="H63" i="8"/>
  <c r="G63" i="8"/>
  <c r="F63" i="8"/>
  <c r="E63" i="8"/>
  <c r="J48" i="8"/>
  <c r="I48" i="8"/>
  <c r="H48" i="8"/>
  <c r="G48" i="8"/>
  <c r="F48" i="8"/>
  <c r="E48" i="8"/>
  <c r="J54" i="8"/>
  <c r="I54" i="8"/>
  <c r="H54" i="8"/>
  <c r="G54" i="8"/>
  <c r="F54" i="8"/>
  <c r="E54" i="8"/>
  <c r="F77" i="8"/>
  <c r="E77" i="8"/>
  <c r="I77" i="8"/>
  <c r="H77" i="8"/>
  <c r="J77" i="8"/>
  <c r="G77" i="8"/>
  <c r="F74" i="8"/>
  <c r="E74" i="8"/>
  <c r="I74" i="8"/>
  <c r="H74" i="8"/>
  <c r="J74" i="8"/>
  <c r="G74" i="8"/>
  <c r="F71" i="8"/>
  <c r="E71" i="8"/>
  <c r="I71" i="8"/>
  <c r="H71" i="8"/>
  <c r="J71" i="8"/>
  <c r="G71" i="8"/>
  <c r="F65" i="8"/>
  <c r="E65" i="8"/>
  <c r="I65" i="8"/>
  <c r="H65" i="8"/>
  <c r="J65" i="8"/>
  <c r="G65" i="8"/>
  <c r="J75" i="8"/>
  <c r="I75" i="8"/>
  <c r="H75" i="8"/>
  <c r="G75" i="8"/>
  <c r="F75" i="8"/>
  <c r="E75" i="8"/>
  <c r="F56" i="8"/>
  <c r="E56" i="8"/>
  <c r="I56" i="8"/>
  <c r="H56" i="8"/>
  <c r="J56" i="8"/>
  <c r="G56" i="8"/>
  <c r="J51" i="8"/>
  <c r="I51" i="8"/>
  <c r="H51" i="8"/>
  <c r="G51" i="8"/>
  <c r="F51" i="8"/>
  <c r="E51" i="8"/>
  <c r="F59" i="8"/>
  <c r="E59" i="8"/>
  <c r="I59" i="8"/>
  <c r="H59" i="8"/>
  <c r="J59" i="8"/>
  <c r="G59" i="8"/>
  <c r="F53" i="8"/>
  <c r="E53" i="8"/>
  <c r="I53" i="8"/>
  <c r="H53" i="8"/>
  <c r="G53" i="8"/>
  <c r="J53" i="8"/>
  <c r="F62" i="8"/>
  <c r="E62" i="8"/>
  <c r="I62" i="8"/>
  <c r="H62" i="8"/>
  <c r="G62" i="8"/>
  <c r="J62" i="8"/>
  <c r="J60" i="8"/>
  <c r="I60" i="8"/>
  <c r="H60" i="8"/>
  <c r="G60" i="8"/>
  <c r="F60" i="8"/>
  <c r="E60" i="8"/>
  <c r="F50" i="8"/>
  <c r="E50" i="8"/>
  <c r="I50" i="8"/>
  <c r="H50" i="8"/>
  <c r="J50" i="8"/>
  <c r="G50" i="8"/>
  <c r="H58" i="8"/>
  <c r="J58" i="8"/>
  <c r="I58" i="8"/>
  <c r="G58" i="8"/>
  <c r="E58" i="8"/>
  <c r="F58" i="8"/>
  <c r="J57" i="8"/>
  <c r="I57" i="8"/>
  <c r="H57" i="8"/>
  <c r="G57" i="8"/>
  <c r="F57" i="8"/>
  <c r="E57" i="8"/>
  <c r="F47" i="8"/>
  <c r="E47" i="8"/>
  <c r="I47" i="8"/>
  <c r="H47" i="8"/>
  <c r="J47" i="8"/>
  <c r="G47" i="8"/>
  <c r="D78" i="7" l="1"/>
  <c r="J78" i="7" s="1"/>
  <c r="J76" i="7"/>
  <c r="I76" i="7"/>
  <c r="H76" i="7"/>
  <c r="G76" i="7"/>
  <c r="F76" i="7"/>
  <c r="D76" i="7"/>
  <c r="E76" i="7" s="1"/>
  <c r="B76" i="7"/>
  <c r="D75" i="7"/>
  <c r="J75" i="7" s="1"/>
  <c r="B73" i="7"/>
  <c r="D72" i="7"/>
  <c r="J72" i="7" s="1"/>
  <c r="B70" i="7"/>
  <c r="J67" i="7"/>
  <c r="I67" i="7"/>
  <c r="H67" i="7"/>
  <c r="G67" i="7"/>
  <c r="F67" i="7"/>
  <c r="D67" i="7"/>
  <c r="E67" i="7" s="1"/>
  <c r="B67" i="7"/>
  <c r="J64" i="7"/>
  <c r="I64" i="7"/>
  <c r="H64" i="7"/>
  <c r="G64" i="7"/>
  <c r="F64" i="7"/>
  <c r="D64" i="7"/>
  <c r="E64" i="7" s="1"/>
  <c r="B64" i="7"/>
  <c r="B61" i="7"/>
  <c r="B58" i="7"/>
  <c r="B55" i="7"/>
  <c r="B52" i="7"/>
  <c r="B49" i="7"/>
  <c r="J40" i="7"/>
  <c r="I40" i="7"/>
  <c r="H40" i="7"/>
  <c r="G40" i="7"/>
  <c r="F40" i="7"/>
  <c r="D40" i="7"/>
  <c r="E40" i="7" s="1"/>
  <c r="B40" i="7"/>
  <c r="B78" i="7" s="1"/>
  <c r="D39" i="7"/>
  <c r="J39" i="7" s="1"/>
  <c r="B39" i="7"/>
  <c r="B77" i="7" s="1"/>
  <c r="J38" i="7"/>
  <c r="H38" i="7"/>
  <c r="G38" i="7"/>
  <c r="D38" i="7"/>
  <c r="F38" i="7" s="1"/>
  <c r="B38" i="7"/>
  <c r="I37" i="7"/>
  <c r="H37" i="7"/>
  <c r="G37" i="7"/>
  <c r="F37" i="7"/>
  <c r="D37" i="7"/>
  <c r="J37" i="7" s="1"/>
  <c r="B37" i="7"/>
  <c r="B75" i="7" s="1"/>
  <c r="D36" i="7"/>
  <c r="J36" i="7" s="1"/>
  <c r="B36" i="7"/>
  <c r="B74" i="7" s="1"/>
  <c r="J35" i="7"/>
  <c r="H35" i="7"/>
  <c r="G35" i="7"/>
  <c r="D35" i="7"/>
  <c r="F35" i="7" s="1"/>
  <c r="B35" i="7"/>
  <c r="I34" i="7"/>
  <c r="H34" i="7"/>
  <c r="G34" i="7"/>
  <c r="F34" i="7"/>
  <c r="D34" i="7"/>
  <c r="J34" i="7" s="1"/>
  <c r="B34" i="7"/>
  <c r="B72" i="7" s="1"/>
  <c r="D33" i="7"/>
  <c r="J33" i="7" s="1"/>
  <c r="B33" i="7"/>
  <c r="B71" i="7" s="1"/>
  <c r="J32" i="7"/>
  <c r="H32" i="7"/>
  <c r="G32" i="7"/>
  <c r="D32" i="7"/>
  <c r="F32" i="7" s="1"/>
  <c r="B32" i="7"/>
  <c r="D31" i="7"/>
  <c r="G31" i="7" s="1"/>
  <c r="B31" i="7"/>
  <c r="B69" i="7" s="1"/>
  <c r="D30" i="7"/>
  <c r="J30" i="7" s="1"/>
  <c r="B30" i="7"/>
  <c r="B68" i="7" s="1"/>
  <c r="J29" i="7"/>
  <c r="H29" i="7"/>
  <c r="G29" i="7"/>
  <c r="D29" i="7"/>
  <c r="F29" i="7" s="1"/>
  <c r="B29" i="7"/>
  <c r="D28" i="7"/>
  <c r="G28" i="7" s="1"/>
  <c r="B28" i="7"/>
  <c r="B66" i="7" s="1"/>
  <c r="D27" i="7"/>
  <c r="J27" i="7" s="1"/>
  <c r="B27" i="7"/>
  <c r="B65" i="7" s="1"/>
  <c r="J26" i="7"/>
  <c r="H26" i="7"/>
  <c r="G26" i="7"/>
  <c r="D26" i="7"/>
  <c r="F26" i="7" s="1"/>
  <c r="B26" i="7"/>
  <c r="D25" i="7"/>
  <c r="B25" i="7"/>
  <c r="B63" i="7" s="1"/>
  <c r="D24" i="7"/>
  <c r="J24" i="7" s="1"/>
  <c r="B24" i="7"/>
  <c r="B62" i="7" s="1"/>
  <c r="J23" i="7"/>
  <c r="H23" i="7"/>
  <c r="G23" i="7"/>
  <c r="D23" i="7"/>
  <c r="F23" i="7" s="1"/>
  <c r="B23" i="7"/>
  <c r="D22" i="7"/>
  <c r="B22" i="7"/>
  <c r="B60" i="7" s="1"/>
  <c r="D21" i="7"/>
  <c r="J21" i="7" s="1"/>
  <c r="B21" i="7"/>
  <c r="B59" i="7" s="1"/>
  <c r="J20" i="7"/>
  <c r="H20" i="7"/>
  <c r="G20" i="7"/>
  <c r="D20" i="7"/>
  <c r="F20" i="7" s="1"/>
  <c r="B20" i="7"/>
  <c r="G19" i="7"/>
  <c r="D19" i="7"/>
  <c r="B19" i="7"/>
  <c r="B57" i="7" s="1"/>
  <c r="D18" i="7"/>
  <c r="J18" i="7" s="1"/>
  <c r="B18" i="7"/>
  <c r="B56" i="7" s="1"/>
  <c r="J17" i="7"/>
  <c r="H17" i="7"/>
  <c r="G17" i="7"/>
  <c r="D17" i="7"/>
  <c r="F17" i="7" s="1"/>
  <c r="B17" i="7"/>
  <c r="G16" i="7"/>
  <c r="F16" i="7"/>
  <c r="D16" i="7"/>
  <c r="B16" i="7"/>
  <c r="B54" i="7" s="1"/>
  <c r="D15" i="7"/>
  <c r="J15" i="7" s="1"/>
  <c r="B15" i="7"/>
  <c r="B53" i="7" s="1"/>
  <c r="J14" i="7"/>
  <c r="H14" i="7"/>
  <c r="G14" i="7"/>
  <c r="D14" i="7"/>
  <c r="F14" i="7" s="1"/>
  <c r="B14" i="7"/>
  <c r="G13" i="7"/>
  <c r="F13" i="7"/>
  <c r="D13" i="7"/>
  <c r="B13" i="7"/>
  <c r="B51" i="7" s="1"/>
  <c r="D12" i="7"/>
  <c r="J12" i="7" s="1"/>
  <c r="B12" i="7"/>
  <c r="B50" i="7" s="1"/>
  <c r="J11" i="7"/>
  <c r="H11" i="7"/>
  <c r="G11" i="7"/>
  <c r="D11" i="7"/>
  <c r="F11" i="7" s="1"/>
  <c r="B11" i="7"/>
  <c r="D10" i="7"/>
  <c r="B10" i="7"/>
  <c r="B48" i="7" s="1"/>
  <c r="D9" i="7"/>
  <c r="J9" i="7" s="1"/>
  <c r="B9" i="7"/>
  <c r="B47" i="7" s="1"/>
  <c r="B3" i="7"/>
  <c r="J10" i="7" l="1"/>
  <c r="D48" i="7"/>
  <c r="H10" i="7"/>
  <c r="I10" i="7"/>
  <c r="E10" i="7"/>
  <c r="F10" i="7"/>
  <c r="G10" i="7"/>
  <c r="D63" i="7"/>
  <c r="J25" i="7"/>
  <c r="H25" i="7"/>
  <c r="I25" i="7"/>
  <c r="E25" i="7"/>
  <c r="F28" i="7"/>
  <c r="D60" i="7"/>
  <c r="H22" i="7"/>
  <c r="J22" i="7"/>
  <c r="I22" i="7"/>
  <c r="E22" i="7"/>
  <c r="F25" i="7"/>
  <c r="D57" i="7"/>
  <c r="I19" i="7"/>
  <c r="H19" i="7"/>
  <c r="J19" i="7"/>
  <c r="E19" i="7"/>
  <c r="F22" i="7"/>
  <c r="G25" i="7"/>
  <c r="J16" i="7"/>
  <c r="D54" i="7"/>
  <c r="H16" i="7"/>
  <c r="I16" i="7"/>
  <c r="E16" i="7"/>
  <c r="F19" i="7"/>
  <c r="G22" i="7"/>
  <c r="D69" i="7"/>
  <c r="J31" i="7"/>
  <c r="I31" i="7"/>
  <c r="H31" i="7"/>
  <c r="E31" i="7"/>
  <c r="D66" i="7"/>
  <c r="H28" i="7"/>
  <c r="J28" i="7"/>
  <c r="I28" i="7"/>
  <c r="E28" i="7"/>
  <c r="F31" i="7"/>
  <c r="D51" i="7"/>
  <c r="H13" i="7"/>
  <c r="J13" i="7"/>
  <c r="I13" i="7"/>
  <c r="E13" i="7"/>
  <c r="D49" i="7"/>
  <c r="D52" i="7"/>
  <c r="D55" i="7"/>
  <c r="D58" i="7"/>
  <c r="D61" i="7"/>
  <c r="D70" i="7"/>
  <c r="D73" i="7"/>
  <c r="I11" i="7"/>
  <c r="I14" i="7"/>
  <c r="I17" i="7"/>
  <c r="I20" i="7"/>
  <c r="I23" i="7"/>
  <c r="I26" i="7"/>
  <c r="I29" i="7"/>
  <c r="I32" i="7"/>
  <c r="E34" i="7"/>
  <c r="I35" i="7"/>
  <c r="E37" i="7"/>
  <c r="I38" i="7"/>
  <c r="E18" i="7"/>
  <c r="E21" i="7"/>
  <c r="E24" i="7"/>
  <c r="E27" i="7"/>
  <c r="E30" i="7"/>
  <c r="E33" i="7"/>
  <c r="F12" i="7"/>
  <c r="G12" i="7"/>
  <c r="G15" i="7"/>
  <c r="G18" i="7"/>
  <c r="G21" i="7"/>
  <c r="G24" i="7"/>
  <c r="G27" i="7"/>
  <c r="G30" i="7"/>
  <c r="G33" i="7"/>
  <c r="G36" i="7"/>
  <c r="G39" i="7"/>
  <c r="G72" i="7"/>
  <c r="G75" i="7"/>
  <c r="G78" i="7"/>
  <c r="E9" i="7"/>
  <c r="E12" i="7"/>
  <c r="E15" i="7"/>
  <c r="F18" i="7"/>
  <c r="F21" i="7"/>
  <c r="F36" i="7"/>
  <c r="H12" i="7"/>
  <c r="H24" i="7"/>
  <c r="H27" i="7"/>
  <c r="H30" i="7"/>
  <c r="H39" i="7"/>
  <c r="D47" i="7"/>
  <c r="D50" i="7"/>
  <c r="D53" i="7"/>
  <c r="D56" i="7"/>
  <c r="D59" i="7"/>
  <c r="D62" i="7"/>
  <c r="D65" i="7"/>
  <c r="D68" i="7"/>
  <c r="D71" i="7"/>
  <c r="H72" i="7"/>
  <c r="D74" i="7"/>
  <c r="H75" i="7"/>
  <c r="D77" i="7"/>
  <c r="H78" i="7"/>
  <c r="E36" i="7"/>
  <c r="E39" i="7"/>
  <c r="E72" i="7"/>
  <c r="E75" i="7"/>
  <c r="F9" i="7"/>
  <c r="F15" i="7"/>
  <c r="F27" i="7"/>
  <c r="F33" i="7"/>
  <c r="H9" i="7"/>
  <c r="H15" i="7"/>
  <c r="H18" i="7"/>
  <c r="H21" i="7"/>
  <c r="H33" i="7"/>
  <c r="H36" i="7"/>
  <c r="I9" i="7"/>
  <c r="E11" i="7"/>
  <c r="I12" i="7"/>
  <c r="E14" i="7"/>
  <c r="I15" i="7"/>
  <c r="E17" i="7"/>
  <c r="I18" i="7"/>
  <c r="E20" i="7"/>
  <c r="I21" i="7"/>
  <c r="E23" i="7"/>
  <c r="I24" i="7"/>
  <c r="E26" i="7"/>
  <c r="I27" i="7"/>
  <c r="E29" i="7"/>
  <c r="I30" i="7"/>
  <c r="E32" i="7"/>
  <c r="I33" i="7"/>
  <c r="E35" i="7"/>
  <c r="I36" i="7"/>
  <c r="E38" i="7"/>
  <c r="I39" i="7"/>
  <c r="I72" i="7"/>
  <c r="I75" i="7"/>
  <c r="I78" i="7"/>
  <c r="E78" i="7"/>
  <c r="F24" i="7"/>
  <c r="F30" i="7"/>
  <c r="F39" i="7"/>
  <c r="F72" i="7"/>
  <c r="F75" i="7"/>
  <c r="F78" i="7"/>
  <c r="G9" i="7"/>
  <c r="J51" i="7" l="1"/>
  <c r="I51" i="7"/>
  <c r="H51" i="7"/>
  <c r="G51" i="7"/>
  <c r="F51" i="7"/>
  <c r="E51" i="7"/>
  <c r="J57" i="7"/>
  <c r="I57" i="7"/>
  <c r="H57" i="7"/>
  <c r="G57" i="7"/>
  <c r="F57" i="7"/>
  <c r="E57" i="7"/>
  <c r="F53" i="7"/>
  <c r="E53" i="7"/>
  <c r="I53" i="7"/>
  <c r="H53" i="7"/>
  <c r="J53" i="7"/>
  <c r="G53" i="7"/>
  <c r="F71" i="7"/>
  <c r="E71" i="7"/>
  <c r="I71" i="7"/>
  <c r="H71" i="7"/>
  <c r="J71" i="7"/>
  <c r="G71" i="7"/>
  <c r="F68" i="7"/>
  <c r="E68" i="7"/>
  <c r="I68" i="7"/>
  <c r="H68" i="7"/>
  <c r="J68" i="7"/>
  <c r="G68" i="7"/>
  <c r="F62" i="7"/>
  <c r="E62" i="7"/>
  <c r="I62" i="7"/>
  <c r="H62" i="7"/>
  <c r="J62" i="7"/>
  <c r="G62" i="7"/>
  <c r="F59" i="7"/>
  <c r="E59" i="7"/>
  <c r="I59" i="7"/>
  <c r="H59" i="7"/>
  <c r="J59" i="7"/>
  <c r="G59" i="7"/>
  <c r="J70" i="7"/>
  <c r="I70" i="7"/>
  <c r="G70" i="7"/>
  <c r="H70" i="7"/>
  <c r="E70" i="7"/>
  <c r="F70" i="7"/>
  <c r="F65" i="7"/>
  <c r="E65" i="7"/>
  <c r="I65" i="7"/>
  <c r="H65" i="7"/>
  <c r="G65" i="7"/>
  <c r="J65" i="7"/>
  <c r="J69" i="7"/>
  <c r="F69" i="7"/>
  <c r="I69" i="7"/>
  <c r="H69" i="7"/>
  <c r="G69" i="7"/>
  <c r="E69" i="7"/>
  <c r="J73" i="7"/>
  <c r="H73" i="7"/>
  <c r="G73" i="7"/>
  <c r="I73" i="7"/>
  <c r="E73" i="7"/>
  <c r="F73" i="7"/>
  <c r="J63" i="7"/>
  <c r="I63" i="7"/>
  <c r="H63" i="7"/>
  <c r="G63" i="7"/>
  <c r="F63" i="7"/>
  <c r="E63" i="7"/>
  <c r="F77" i="7"/>
  <c r="E77" i="7"/>
  <c r="I77" i="7"/>
  <c r="H77" i="7"/>
  <c r="J77" i="7"/>
  <c r="G77" i="7"/>
  <c r="F47" i="7"/>
  <c r="E47" i="7"/>
  <c r="I47" i="7"/>
  <c r="H47" i="7"/>
  <c r="J47" i="7"/>
  <c r="G47" i="7"/>
  <c r="H55" i="7"/>
  <c r="J55" i="7"/>
  <c r="I55" i="7"/>
  <c r="G55" i="7"/>
  <c r="E55" i="7"/>
  <c r="F55" i="7"/>
  <c r="J54" i="7"/>
  <c r="I54" i="7"/>
  <c r="H54" i="7"/>
  <c r="G54" i="7"/>
  <c r="F54" i="7"/>
  <c r="E54" i="7"/>
  <c r="H52" i="7"/>
  <c r="J52" i="7"/>
  <c r="I52" i="7"/>
  <c r="G52" i="7"/>
  <c r="E52" i="7"/>
  <c r="F52" i="7"/>
  <c r="J66" i="7"/>
  <c r="I66" i="7"/>
  <c r="H66" i="7"/>
  <c r="G66" i="7"/>
  <c r="F66" i="7"/>
  <c r="E66" i="7"/>
  <c r="F56" i="7"/>
  <c r="E56" i="7"/>
  <c r="I56" i="7"/>
  <c r="H56" i="7"/>
  <c r="J56" i="7"/>
  <c r="G56" i="7"/>
  <c r="F50" i="7"/>
  <c r="E50" i="7"/>
  <c r="I50" i="7"/>
  <c r="H50" i="7"/>
  <c r="J50" i="7"/>
  <c r="G50" i="7"/>
  <c r="H58" i="7"/>
  <c r="J58" i="7"/>
  <c r="I58" i="7"/>
  <c r="G58" i="7"/>
  <c r="E58" i="7"/>
  <c r="F58" i="7"/>
  <c r="F74" i="7"/>
  <c r="E74" i="7"/>
  <c r="I74" i="7"/>
  <c r="H74" i="7"/>
  <c r="G74" i="7"/>
  <c r="J74" i="7"/>
  <c r="H49" i="7"/>
  <c r="J49" i="7"/>
  <c r="I49" i="7"/>
  <c r="G49" i="7"/>
  <c r="E49" i="7"/>
  <c r="F49" i="7"/>
  <c r="J60" i="7"/>
  <c r="I60" i="7"/>
  <c r="H60" i="7"/>
  <c r="G60" i="7"/>
  <c r="F60" i="7"/>
  <c r="E60" i="7"/>
  <c r="J48" i="7"/>
  <c r="I48" i="7"/>
  <c r="H48" i="7"/>
  <c r="G48" i="7"/>
  <c r="F48" i="7"/>
  <c r="E48" i="7"/>
  <c r="H61" i="7"/>
  <c r="J61" i="7"/>
  <c r="I61" i="7"/>
  <c r="G61" i="7"/>
  <c r="E61" i="7"/>
  <c r="F61" i="7"/>
  <c r="D78" i="6" l="1"/>
  <c r="B76" i="6"/>
  <c r="D75" i="6"/>
  <c r="B73" i="6"/>
  <c r="D72" i="6"/>
  <c r="B72" i="6"/>
  <c r="B70" i="6"/>
  <c r="B67" i="6"/>
  <c r="D66" i="6"/>
  <c r="B64" i="6"/>
  <c r="D63" i="6"/>
  <c r="B63" i="6"/>
  <c r="B61" i="6"/>
  <c r="B58" i="6"/>
  <c r="D57" i="6"/>
  <c r="B55" i="6"/>
  <c r="D54" i="6"/>
  <c r="B54" i="6"/>
  <c r="B52" i="6"/>
  <c r="D48" i="6"/>
  <c r="H40" i="6"/>
  <c r="G40" i="6"/>
  <c r="F40" i="6"/>
  <c r="D40" i="6"/>
  <c r="J40" i="6" s="1"/>
  <c r="B40" i="6"/>
  <c r="B78" i="6" s="1"/>
  <c r="D39" i="6"/>
  <c r="B39" i="6"/>
  <c r="B77" i="6" s="1"/>
  <c r="J38" i="6"/>
  <c r="H38" i="6"/>
  <c r="G38" i="6"/>
  <c r="D38" i="6"/>
  <c r="F38" i="6" s="1"/>
  <c r="B38" i="6"/>
  <c r="D37" i="6"/>
  <c r="B37" i="6"/>
  <c r="B75" i="6" s="1"/>
  <c r="D36" i="6"/>
  <c r="B36" i="6"/>
  <c r="B74" i="6" s="1"/>
  <c r="J35" i="6"/>
  <c r="H35" i="6"/>
  <c r="G35" i="6"/>
  <c r="D35" i="6"/>
  <c r="F35" i="6" s="1"/>
  <c r="B35" i="6"/>
  <c r="D34" i="6"/>
  <c r="B34" i="6"/>
  <c r="D33" i="6"/>
  <c r="B33" i="6"/>
  <c r="B71" i="6" s="1"/>
  <c r="J32" i="6"/>
  <c r="H32" i="6"/>
  <c r="G32" i="6"/>
  <c r="D32" i="6"/>
  <c r="F32" i="6" s="1"/>
  <c r="B32" i="6"/>
  <c r="D31" i="6"/>
  <c r="B31" i="6"/>
  <c r="B69" i="6" s="1"/>
  <c r="D30" i="6"/>
  <c r="B30" i="6"/>
  <c r="B68" i="6" s="1"/>
  <c r="J29" i="6"/>
  <c r="H29" i="6"/>
  <c r="G29" i="6"/>
  <c r="D29" i="6"/>
  <c r="F29" i="6" s="1"/>
  <c r="B29" i="6"/>
  <c r="D28" i="6"/>
  <c r="B28" i="6"/>
  <c r="B66" i="6" s="1"/>
  <c r="D27" i="6"/>
  <c r="B27" i="6"/>
  <c r="B65" i="6" s="1"/>
  <c r="J26" i="6"/>
  <c r="H26" i="6"/>
  <c r="G26" i="6"/>
  <c r="D26" i="6"/>
  <c r="F26" i="6" s="1"/>
  <c r="B26" i="6"/>
  <c r="D25" i="6"/>
  <c r="B25" i="6"/>
  <c r="D24" i="6"/>
  <c r="B24" i="6"/>
  <c r="B62" i="6" s="1"/>
  <c r="J23" i="6"/>
  <c r="H23" i="6"/>
  <c r="G23" i="6"/>
  <c r="D23" i="6"/>
  <c r="F23" i="6" s="1"/>
  <c r="B23" i="6"/>
  <c r="D22" i="6"/>
  <c r="B22" i="6"/>
  <c r="B60" i="6" s="1"/>
  <c r="D21" i="6"/>
  <c r="B21" i="6"/>
  <c r="B59" i="6" s="1"/>
  <c r="J20" i="6"/>
  <c r="H20" i="6"/>
  <c r="G20" i="6"/>
  <c r="D20" i="6"/>
  <c r="F20" i="6" s="1"/>
  <c r="B20" i="6"/>
  <c r="D19" i="6"/>
  <c r="B19" i="6"/>
  <c r="B57" i="6" s="1"/>
  <c r="D18" i="6"/>
  <c r="B18" i="6"/>
  <c r="B56" i="6" s="1"/>
  <c r="J17" i="6"/>
  <c r="H17" i="6"/>
  <c r="G17" i="6"/>
  <c r="D17" i="6"/>
  <c r="F17" i="6" s="1"/>
  <c r="B17" i="6"/>
  <c r="D16" i="6"/>
  <c r="B16" i="6"/>
  <c r="D15" i="6"/>
  <c r="B15" i="6"/>
  <c r="B53" i="6" s="1"/>
  <c r="J14" i="6"/>
  <c r="H14" i="6"/>
  <c r="G14" i="6"/>
  <c r="D14" i="6"/>
  <c r="F14" i="6" s="1"/>
  <c r="B14" i="6"/>
  <c r="D13" i="6"/>
  <c r="B13" i="6"/>
  <c r="B51" i="6" s="1"/>
  <c r="D12" i="6"/>
  <c r="B12" i="6"/>
  <c r="B50" i="6" s="1"/>
  <c r="J11" i="6"/>
  <c r="H11" i="6"/>
  <c r="G11" i="6"/>
  <c r="D11" i="6"/>
  <c r="F11" i="6" s="1"/>
  <c r="B11" i="6"/>
  <c r="B49" i="6" s="1"/>
  <c r="D10" i="6"/>
  <c r="B10" i="6"/>
  <c r="B48" i="6" s="1"/>
  <c r="D9" i="6"/>
  <c r="G9" i="6" s="1"/>
  <c r="B9" i="6"/>
  <c r="B47" i="6" s="1"/>
  <c r="B3" i="6"/>
  <c r="J48" i="6" l="1"/>
  <c r="I48" i="6"/>
  <c r="H48" i="6"/>
  <c r="G48" i="6"/>
  <c r="F48" i="6"/>
  <c r="E48" i="6"/>
  <c r="J75" i="6"/>
  <c r="I75" i="6"/>
  <c r="H75" i="6"/>
  <c r="G75" i="6"/>
  <c r="F75" i="6"/>
  <c r="E75" i="6"/>
  <c r="E9" i="6"/>
  <c r="J18" i="6"/>
  <c r="I18" i="6"/>
  <c r="H18" i="6"/>
  <c r="D56" i="6"/>
  <c r="G18" i="6"/>
  <c r="F18" i="6"/>
  <c r="E18" i="6"/>
  <c r="J30" i="6"/>
  <c r="I30" i="6"/>
  <c r="H30" i="6"/>
  <c r="D68" i="6"/>
  <c r="G30" i="6"/>
  <c r="F30" i="6"/>
  <c r="E30" i="6"/>
  <c r="J63" i="6"/>
  <c r="I63" i="6"/>
  <c r="H63" i="6"/>
  <c r="G63" i="6"/>
  <c r="F63" i="6"/>
  <c r="E63" i="6"/>
  <c r="J10" i="6"/>
  <c r="I10" i="6"/>
  <c r="E10" i="6"/>
  <c r="J13" i="6"/>
  <c r="I13" i="6"/>
  <c r="E13" i="6"/>
  <c r="J16" i="6"/>
  <c r="I16" i="6"/>
  <c r="E16" i="6"/>
  <c r="J19" i="6"/>
  <c r="I19" i="6"/>
  <c r="E19" i="6"/>
  <c r="J22" i="6"/>
  <c r="I22" i="6"/>
  <c r="E22" i="6"/>
  <c r="J25" i="6"/>
  <c r="I25" i="6"/>
  <c r="E25" i="6"/>
  <c r="J28" i="6"/>
  <c r="I28" i="6"/>
  <c r="E28" i="6"/>
  <c r="J31" i="6"/>
  <c r="I31" i="6"/>
  <c r="E31" i="6"/>
  <c r="J34" i="6"/>
  <c r="I34" i="6"/>
  <c r="E34" i="6"/>
  <c r="J37" i="6"/>
  <c r="I37" i="6"/>
  <c r="E37" i="6"/>
  <c r="J57" i="6"/>
  <c r="I57" i="6"/>
  <c r="H57" i="6"/>
  <c r="G57" i="6"/>
  <c r="F57" i="6"/>
  <c r="E57" i="6"/>
  <c r="J12" i="6"/>
  <c r="H12" i="6"/>
  <c r="I12" i="6"/>
  <c r="D50" i="6"/>
  <c r="G12" i="6"/>
  <c r="F12" i="6"/>
  <c r="E12" i="6"/>
  <c r="J21" i="6"/>
  <c r="I21" i="6"/>
  <c r="D59" i="6"/>
  <c r="H21" i="6"/>
  <c r="G21" i="6"/>
  <c r="F21" i="6"/>
  <c r="E21" i="6"/>
  <c r="J39" i="6"/>
  <c r="I39" i="6"/>
  <c r="D77" i="6"/>
  <c r="H39" i="6"/>
  <c r="G39" i="6"/>
  <c r="F39" i="6"/>
  <c r="E39" i="6"/>
  <c r="F10" i="6"/>
  <c r="F13" i="6"/>
  <c r="F16" i="6"/>
  <c r="F19" i="6"/>
  <c r="F22" i="6"/>
  <c r="F25" i="6"/>
  <c r="F28" i="6"/>
  <c r="F31" i="6"/>
  <c r="F34" i="6"/>
  <c r="F37" i="6"/>
  <c r="J66" i="6"/>
  <c r="I66" i="6"/>
  <c r="H66" i="6"/>
  <c r="G66" i="6"/>
  <c r="F66" i="6"/>
  <c r="E66" i="6"/>
  <c r="J24" i="6"/>
  <c r="I24" i="6"/>
  <c r="D62" i="6"/>
  <c r="H24" i="6"/>
  <c r="G24" i="6"/>
  <c r="F24" i="6"/>
  <c r="E24" i="6"/>
  <c r="J36" i="6"/>
  <c r="I36" i="6"/>
  <c r="H36" i="6"/>
  <c r="D74" i="6"/>
  <c r="G36" i="6"/>
  <c r="F36" i="6"/>
  <c r="E36" i="6"/>
  <c r="J72" i="6"/>
  <c r="I72" i="6"/>
  <c r="H72" i="6"/>
  <c r="G72" i="6"/>
  <c r="F72" i="6"/>
  <c r="E72" i="6"/>
  <c r="G10" i="6"/>
  <c r="G13" i="6"/>
  <c r="G16" i="6"/>
  <c r="G19" i="6"/>
  <c r="G22" i="6"/>
  <c r="G25" i="6"/>
  <c r="G28" i="6"/>
  <c r="G31" i="6"/>
  <c r="G34" i="6"/>
  <c r="G37" i="6"/>
  <c r="J9" i="6"/>
  <c r="I9" i="6"/>
  <c r="D47" i="6"/>
  <c r="F9" i="6"/>
  <c r="H9" i="6"/>
  <c r="J15" i="6"/>
  <c r="I15" i="6"/>
  <c r="D53" i="6"/>
  <c r="H15" i="6"/>
  <c r="G15" i="6"/>
  <c r="F15" i="6"/>
  <c r="E15" i="6"/>
  <c r="J27" i="6"/>
  <c r="I27" i="6"/>
  <c r="D65" i="6"/>
  <c r="H27" i="6"/>
  <c r="G27" i="6"/>
  <c r="F27" i="6"/>
  <c r="E27" i="6"/>
  <c r="J33" i="6"/>
  <c r="I33" i="6"/>
  <c r="H33" i="6"/>
  <c r="D71" i="6"/>
  <c r="G33" i="6"/>
  <c r="F33" i="6"/>
  <c r="E33" i="6"/>
  <c r="J54" i="6"/>
  <c r="I54" i="6"/>
  <c r="H54" i="6"/>
  <c r="G54" i="6"/>
  <c r="F54" i="6"/>
  <c r="E54" i="6"/>
  <c r="H10" i="6"/>
  <c r="H13" i="6"/>
  <c r="H16" i="6"/>
  <c r="H19" i="6"/>
  <c r="H22" i="6"/>
  <c r="H25" i="6"/>
  <c r="H28" i="6"/>
  <c r="H31" i="6"/>
  <c r="H34" i="6"/>
  <c r="H37" i="6"/>
  <c r="D51" i="6"/>
  <c r="D60" i="6"/>
  <c r="D69" i="6"/>
  <c r="J78" i="6"/>
  <c r="I78" i="6"/>
  <c r="H78" i="6"/>
  <c r="G78" i="6"/>
  <c r="F78" i="6"/>
  <c r="E78" i="6"/>
  <c r="D49" i="6"/>
  <c r="D52" i="6"/>
  <c r="D55" i="6"/>
  <c r="D58" i="6"/>
  <c r="D61" i="6"/>
  <c r="D64" i="6"/>
  <c r="D67" i="6"/>
  <c r="D70" i="6"/>
  <c r="D73" i="6"/>
  <c r="D76" i="6"/>
  <c r="I11" i="6"/>
  <c r="I14" i="6"/>
  <c r="I17" i="6"/>
  <c r="I20" i="6"/>
  <c r="I23" i="6"/>
  <c r="I26" i="6"/>
  <c r="I29" i="6"/>
  <c r="I32" i="6"/>
  <c r="I35" i="6"/>
  <c r="I38" i="6"/>
  <c r="E40" i="6"/>
  <c r="I40" i="6"/>
  <c r="E11" i="6"/>
  <c r="E14" i="6"/>
  <c r="E17" i="6"/>
  <c r="E20" i="6"/>
  <c r="E23" i="6"/>
  <c r="E26" i="6"/>
  <c r="E29" i="6"/>
  <c r="E32" i="6"/>
  <c r="E35" i="6"/>
  <c r="E38" i="6"/>
  <c r="F59" i="6" l="1"/>
  <c r="E59" i="6"/>
  <c r="I59" i="6"/>
  <c r="H59" i="6"/>
  <c r="J59" i="6"/>
  <c r="G59" i="6"/>
  <c r="J76" i="6"/>
  <c r="I76" i="6"/>
  <c r="E76" i="6"/>
  <c r="H76" i="6"/>
  <c r="F76" i="6"/>
  <c r="G76" i="6"/>
  <c r="J61" i="6"/>
  <c r="I61" i="6"/>
  <c r="E61" i="6"/>
  <c r="H61" i="6"/>
  <c r="G61" i="6"/>
  <c r="F61" i="6"/>
  <c r="J60" i="6"/>
  <c r="I60" i="6"/>
  <c r="H60" i="6"/>
  <c r="G60" i="6"/>
  <c r="F60" i="6"/>
  <c r="E60" i="6"/>
  <c r="F53" i="6"/>
  <c r="E53" i="6"/>
  <c r="I53" i="6"/>
  <c r="H53" i="6"/>
  <c r="J53" i="6"/>
  <c r="G53" i="6"/>
  <c r="F68" i="6"/>
  <c r="E68" i="6"/>
  <c r="I68" i="6"/>
  <c r="H68" i="6"/>
  <c r="J68" i="6"/>
  <c r="G68" i="6"/>
  <c r="J49" i="6"/>
  <c r="I49" i="6"/>
  <c r="E49" i="6"/>
  <c r="F49" i="6"/>
  <c r="G49" i="6"/>
  <c r="H49" i="6"/>
  <c r="J58" i="6"/>
  <c r="I58" i="6"/>
  <c r="E58" i="6"/>
  <c r="F58" i="6"/>
  <c r="G58" i="6"/>
  <c r="H58" i="6"/>
  <c r="J51" i="6"/>
  <c r="I51" i="6"/>
  <c r="H51" i="6"/>
  <c r="G51" i="6"/>
  <c r="F51" i="6"/>
  <c r="E51" i="6"/>
  <c r="F74" i="6"/>
  <c r="E74" i="6"/>
  <c r="I74" i="6"/>
  <c r="H74" i="6"/>
  <c r="G74" i="6"/>
  <c r="J74" i="6"/>
  <c r="J70" i="6"/>
  <c r="I70" i="6"/>
  <c r="E70" i="6"/>
  <c r="G70" i="6"/>
  <c r="F70" i="6"/>
  <c r="H70" i="6"/>
  <c r="F71" i="6"/>
  <c r="E71" i="6"/>
  <c r="I71" i="6"/>
  <c r="H71" i="6"/>
  <c r="J71" i="6"/>
  <c r="G71" i="6"/>
  <c r="J55" i="6"/>
  <c r="I55" i="6"/>
  <c r="E55" i="6"/>
  <c r="H55" i="6"/>
  <c r="G55" i="6"/>
  <c r="F55" i="6"/>
  <c r="F47" i="6"/>
  <c r="E47" i="6"/>
  <c r="I47" i="6"/>
  <c r="H47" i="6"/>
  <c r="G47" i="6"/>
  <c r="J47" i="6"/>
  <c r="F56" i="6"/>
  <c r="E56" i="6"/>
  <c r="I56" i="6"/>
  <c r="H56" i="6"/>
  <c r="J56" i="6"/>
  <c r="G56" i="6"/>
  <c r="J73" i="6"/>
  <c r="I73" i="6"/>
  <c r="E73" i="6"/>
  <c r="H73" i="6"/>
  <c r="G73" i="6"/>
  <c r="F73" i="6"/>
  <c r="J52" i="6"/>
  <c r="I52" i="6"/>
  <c r="E52" i="6"/>
  <c r="H52" i="6"/>
  <c r="G52" i="6"/>
  <c r="F52" i="6"/>
  <c r="F65" i="6"/>
  <c r="E65" i="6"/>
  <c r="I65" i="6"/>
  <c r="H65" i="6"/>
  <c r="G65" i="6"/>
  <c r="J65" i="6"/>
  <c r="J67" i="6"/>
  <c r="I67" i="6"/>
  <c r="E67" i="6"/>
  <c r="G67" i="6"/>
  <c r="H67" i="6"/>
  <c r="F67" i="6"/>
  <c r="F77" i="6"/>
  <c r="E77" i="6"/>
  <c r="I77" i="6"/>
  <c r="H77" i="6"/>
  <c r="J77" i="6"/>
  <c r="G77" i="6"/>
  <c r="J64" i="6"/>
  <c r="I64" i="6"/>
  <c r="E64" i="6"/>
  <c r="H64" i="6"/>
  <c r="G64" i="6"/>
  <c r="F64" i="6"/>
  <c r="J69" i="6"/>
  <c r="I69" i="6"/>
  <c r="H69" i="6"/>
  <c r="G69" i="6"/>
  <c r="F69" i="6"/>
  <c r="E69" i="6"/>
  <c r="F62" i="6"/>
  <c r="E62" i="6"/>
  <c r="I62" i="6"/>
  <c r="H62" i="6"/>
  <c r="G62" i="6"/>
  <c r="J62" i="6"/>
  <c r="F50" i="6"/>
  <c r="E50" i="6"/>
  <c r="I50" i="6"/>
  <c r="H50" i="6"/>
  <c r="J50" i="6"/>
  <c r="G50" i="6"/>
  <c r="D78" i="5" l="1"/>
  <c r="J78" i="5" s="1"/>
  <c r="B78" i="5"/>
  <c r="B76" i="5"/>
  <c r="D75" i="5"/>
  <c r="J75" i="5" s="1"/>
  <c r="B75" i="5"/>
  <c r="B73" i="5"/>
  <c r="D72" i="5"/>
  <c r="J72" i="5" s="1"/>
  <c r="B72" i="5"/>
  <c r="B70" i="5"/>
  <c r="D69" i="5"/>
  <c r="J69" i="5" s="1"/>
  <c r="B69" i="5"/>
  <c r="B67" i="5"/>
  <c r="D66" i="5"/>
  <c r="J66" i="5" s="1"/>
  <c r="B66" i="5"/>
  <c r="B64" i="5"/>
  <c r="D63" i="5"/>
  <c r="J63" i="5" s="1"/>
  <c r="B63" i="5"/>
  <c r="B61" i="5"/>
  <c r="D60" i="5"/>
  <c r="J60" i="5" s="1"/>
  <c r="B60" i="5"/>
  <c r="B58" i="5"/>
  <c r="D57" i="5"/>
  <c r="J57" i="5" s="1"/>
  <c r="B55" i="5"/>
  <c r="D54" i="5"/>
  <c r="J54" i="5" s="1"/>
  <c r="B52" i="5"/>
  <c r="D51" i="5"/>
  <c r="J51" i="5" s="1"/>
  <c r="B49" i="5"/>
  <c r="D48" i="5"/>
  <c r="J48" i="5" s="1"/>
  <c r="J40" i="5"/>
  <c r="I40" i="5"/>
  <c r="H40" i="5"/>
  <c r="G40" i="5"/>
  <c r="F40" i="5"/>
  <c r="E40" i="5"/>
  <c r="D40" i="5"/>
  <c r="B40" i="5"/>
  <c r="D39" i="5"/>
  <c r="J39" i="5" s="1"/>
  <c r="B39" i="5"/>
  <c r="B77" i="5" s="1"/>
  <c r="J38" i="5"/>
  <c r="I38" i="5"/>
  <c r="G38" i="5"/>
  <c r="D38" i="5"/>
  <c r="F38" i="5" s="1"/>
  <c r="B38" i="5"/>
  <c r="J37" i="5"/>
  <c r="I37" i="5"/>
  <c r="H37" i="5"/>
  <c r="G37" i="5"/>
  <c r="F37" i="5"/>
  <c r="E37" i="5"/>
  <c r="D37" i="5"/>
  <c r="B37" i="5"/>
  <c r="D36" i="5"/>
  <c r="J36" i="5" s="1"/>
  <c r="B36" i="5"/>
  <c r="B74" i="5" s="1"/>
  <c r="J35" i="5"/>
  <c r="I35" i="5"/>
  <c r="G35" i="5"/>
  <c r="D35" i="5"/>
  <c r="F35" i="5" s="1"/>
  <c r="B35" i="5"/>
  <c r="J34" i="5"/>
  <c r="I34" i="5"/>
  <c r="H34" i="5"/>
  <c r="G34" i="5"/>
  <c r="F34" i="5"/>
  <c r="E34" i="5"/>
  <c r="D34" i="5"/>
  <c r="B34" i="5"/>
  <c r="D33" i="5"/>
  <c r="J33" i="5" s="1"/>
  <c r="B33" i="5"/>
  <c r="B71" i="5" s="1"/>
  <c r="J32" i="5"/>
  <c r="I32" i="5"/>
  <c r="G32" i="5"/>
  <c r="D32" i="5"/>
  <c r="F32" i="5" s="1"/>
  <c r="B32" i="5"/>
  <c r="J31" i="5"/>
  <c r="I31" i="5"/>
  <c r="H31" i="5"/>
  <c r="G31" i="5"/>
  <c r="F31" i="5"/>
  <c r="E31" i="5"/>
  <c r="D31" i="5"/>
  <c r="B31" i="5"/>
  <c r="D30" i="5"/>
  <c r="J30" i="5" s="1"/>
  <c r="B30" i="5"/>
  <c r="B68" i="5" s="1"/>
  <c r="J29" i="5"/>
  <c r="I29" i="5"/>
  <c r="H29" i="5"/>
  <c r="G29" i="5"/>
  <c r="D29" i="5"/>
  <c r="F29" i="5" s="1"/>
  <c r="B29" i="5"/>
  <c r="J28" i="5"/>
  <c r="I28" i="5"/>
  <c r="H28" i="5"/>
  <c r="G28" i="5"/>
  <c r="F28" i="5"/>
  <c r="E28" i="5"/>
  <c r="D28" i="5"/>
  <c r="B28" i="5"/>
  <c r="D27" i="5"/>
  <c r="J27" i="5" s="1"/>
  <c r="B27" i="5"/>
  <c r="B65" i="5" s="1"/>
  <c r="J26" i="5"/>
  <c r="I26" i="5"/>
  <c r="H26" i="5"/>
  <c r="G26" i="5"/>
  <c r="D26" i="5"/>
  <c r="F26" i="5" s="1"/>
  <c r="B26" i="5"/>
  <c r="J25" i="5"/>
  <c r="I25" i="5"/>
  <c r="H25" i="5"/>
  <c r="G25" i="5"/>
  <c r="F25" i="5"/>
  <c r="E25" i="5"/>
  <c r="D25" i="5"/>
  <c r="B25" i="5"/>
  <c r="D24" i="5"/>
  <c r="J24" i="5" s="1"/>
  <c r="B24" i="5"/>
  <c r="B62" i="5" s="1"/>
  <c r="J23" i="5"/>
  <c r="I23" i="5"/>
  <c r="H23" i="5"/>
  <c r="G23" i="5"/>
  <c r="D23" i="5"/>
  <c r="F23" i="5" s="1"/>
  <c r="B23" i="5"/>
  <c r="J22" i="5"/>
  <c r="I22" i="5"/>
  <c r="H22" i="5"/>
  <c r="G22" i="5"/>
  <c r="F22" i="5"/>
  <c r="E22" i="5"/>
  <c r="D22" i="5"/>
  <c r="B22" i="5"/>
  <c r="D21" i="5"/>
  <c r="J21" i="5" s="1"/>
  <c r="B21" i="5"/>
  <c r="B59" i="5" s="1"/>
  <c r="J20" i="5"/>
  <c r="I20" i="5"/>
  <c r="H20" i="5"/>
  <c r="G20" i="5"/>
  <c r="D20" i="5"/>
  <c r="F20" i="5" s="1"/>
  <c r="B20" i="5"/>
  <c r="J19" i="5"/>
  <c r="I19" i="5"/>
  <c r="H19" i="5"/>
  <c r="G19" i="5"/>
  <c r="F19" i="5"/>
  <c r="E19" i="5"/>
  <c r="D19" i="5"/>
  <c r="B19" i="5"/>
  <c r="B57" i="5" s="1"/>
  <c r="D18" i="5"/>
  <c r="J18" i="5" s="1"/>
  <c r="B18" i="5"/>
  <c r="B56" i="5" s="1"/>
  <c r="J17" i="5"/>
  <c r="I17" i="5"/>
  <c r="H17" i="5"/>
  <c r="G17" i="5"/>
  <c r="D17" i="5"/>
  <c r="F17" i="5" s="1"/>
  <c r="B17" i="5"/>
  <c r="I16" i="5"/>
  <c r="H16" i="5"/>
  <c r="G16" i="5"/>
  <c r="F16" i="5"/>
  <c r="E16" i="5"/>
  <c r="D16" i="5"/>
  <c r="J16" i="5" s="1"/>
  <c r="B16" i="5"/>
  <c r="B54" i="5" s="1"/>
  <c r="D15" i="5"/>
  <c r="J15" i="5" s="1"/>
  <c r="B15" i="5"/>
  <c r="B53" i="5" s="1"/>
  <c r="J14" i="5"/>
  <c r="I14" i="5"/>
  <c r="H14" i="5"/>
  <c r="G14" i="5"/>
  <c r="D14" i="5"/>
  <c r="F14" i="5" s="1"/>
  <c r="B14" i="5"/>
  <c r="I13" i="5"/>
  <c r="H13" i="5"/>
  <c r="G13" i="5"/>
  <c r="F13" i="5"/>
  <c r="E13" i="5"/>
  <c r="D13" i="5"/>
  <c r="J13" i="5" s="1"/>
  <c r="B13" i="5"/>
  <c r="B51" i="5" s="1"/>
  <c r="D12" i="5"/>
  <c r="J12" i="5" s="1"/>
  <c r="B12" i="5"/>
  <c r="B50" i="5" s="1"/>
  <c r="J11" i="5"/>
  <c r="I11" i="5"/>
  <c r="H11" i="5"/>
  <c r="G11" i="5"/>
  <c r="D11" i="5"/>
  <c r="F11" i="5" s="1"/>
  <c r="B11" i="5"/>
  <c r="I10" i="5"/>
  <c r="H10" i="5"/>
  <c r="G10" i="5"/>
  <c r="F10" i="5"/>
  <c r="E10" i="5"/>
  <c r="D10" i="5"/>
  <c r="J10" i="5" s="1"/>
  <c r="B10" i="5"/>
  <c r="B48" i="5" s="1"/>
  <c r="D9" i="5"/>
  <c r="J9" i="5" s="1"/>
  <c r="B9" i="5"/>
  <c r="B47" i="5" s="1"/>
  <c r="B3" i="5"/>
  <c r="H32" i="5" l="1"/>
  <c r="H35" i="5"/>
  <c r="H38" i="5"/>
  <c r="D49" i="5"/>
  <c r="D52" i="5"/>
  <c r="D55" i="5"/>
  <c r="D58" i="5"/>
  <c r="D61" i="5"/>
  <c r="D64" i="5"/>
  <c r="D67" i="5"/>
  <c r="D70" i="5"/>
  <c r="D73" i="5"/>
  <c r="D76" i="5"/>
  <c r="E18" i="5"/>
  <c r="E21" i="5"/>
  <c r="E33" i="5"/>
  <c r="E54" i="5"/>
  <c r="F48" i="5"/>
  <c r="F57" i="5"/>
  <c r="F69" i="5"/>
  <c r="F72" i="5"/>
  <c r="F78" i="5"/>
  <c r="G9" i="5"/>
  <c r="G12" i="5"/>
  <c r="G15" i="5"/>
  <c r="G18" i="5"/>
  <c r="G21" i="5"/>
  <c r="G24" i="5"/>
  <c r="G27" i="5"/>
  <c r="G30" i="5"/>
  <c r="G33" i="5"/>
  <c r="G36" i="5"/>
  <c r="G39" i="5"/>
  <c r="G48" i="5"/>
  <c r="G51" i="5"/>
  <c r="G54" i="5"/>
  <c r="G57" i="5"/>
  <c r="G60" i="5"/>
  <c r="G63" i="5"/>
  <c r="G66" i="5"/>
  <c r="G69" i="5"/>
  <c r="G72" i="5"/>
  <c r="G75" i="5"/>
  <c r="G78" i="5"/>
  <c r="E9" i="5"/>
  <c r="E57" i="5"/>
  <c r="E60" i="5"/>
  <c r="E63" i="5"/>
  <c r="E69" i="5"/>
  <c r="E78" i="5"/>
  <c r="F9" i="5"/>
  <c r="F12" i="5"/>
  <c r="F15" i="5"/>
  <c r="F18" i="5"/>
  <c r="F21" i="5"/>
  <c r="F27" i="5"/>
  <c r="F30" i="5"/>
  <c r="F33" i="5"/>
  <c r="F60" i="5"/>
  <c r="H9" i="5"/>
  <c r="H12" i="5"/>
  <c r="H15" i="5"/>
  <c r="H18" i="5"/>
  <c r="H24" i="5"/>
  <c r="H27" i="5"/>
  <c r="H30" i="5"/>
  <c r="H33" i="5"/>
  <c r="H36" i="5"/>
  <c r="H39" i="5"/>
  <c r="D47" i="5"/>
  <c r="H48" i="5"/>
  <c r="D50" i="5"/>
  <c r="H51" i="5"/>
  <c r="D53" i="5"/>
  <c r="H54" i="5"/>
  <c r="D56" i="5"/>
  <c r="H57" i="5"/>
  <c r="D59" i="5"/>
  <c r="H60" i="5"/>
  <c r="D62" i="5"/>
  <c r="H63" i="5"/>
  <c r="D65" i="5"/>
  <c r="H66" i="5"/>
  <c r="D68" i="5"/>
  <c r="H69" i="5"/>
  <c r="D71" i="5"/>
  <c r="H72" i="5"/>
  <c r="D74" i="5"/>
  <c r="H75" i="5"/>
  <c r="D77" i="5"/>
  <c r="H78" i="5"/>
  <c r="E15" i="5"/>
  <c r="E27" i="5"/>
  <c r="E30" i="5"/>
  <c r="E36" i="5"/>
  <c r="E39" i="5"/>
  <c r="E48" i="5"/>
  <c r="E51" i="5"/>
  <c r="E72" i="5"/>
  <c r="E75" i="5"/>
  <c r="F24" i="5"/>
  <c r="F36" i="5"/>
  <c r="F39" i="5"/>
  <c r="F51" i="5"/>
  <c r="F66" i="5"/>
  <c r="H21" i="5"/>
  <c r="I9" i="5"/>
  <c r="E11" i="5"/>
  <c r="I12" i="5"/>
  <c r="E14" i="5"/>
  <c r="I15" i="5"/>
  <c r="E17" i="5"/>
  <c r="I18" i="5"/>
  <c r="E20" i="5"/>
  <c r="I21" i="5"/>
  <c r="E23" i="5"/>
  <c r="I24" i="5"/>
  <c r="E26" i="5"/>
  <c r="I27" i="5"/>
  <c r="E29" i="5"/>
  <c r="I30" i="5"/>
  <c r="E32" i="5"/>
  <c r="I33" i="5"/>
  <c r="E35" i="5"/>
  <c r="I36" i="5"/>
  <c r="E38" i="5"/>
  <c r="I39" i="5"/>
  <c r="I48" i="5"/>
  <c r="I51" i="5"/>
  <c r="I54" i="5"/>
  <c r="I57" i="5"/>
  <c r="I60" i="5"/>
  <c r="I63" i="5"/>
  <c r="I66" i="5"/>
  <c r="I69" i="5"/>
  <c r="I72" i="5"/>
  <c r="I75" i="5"/>
  <c r="I78" i="5"/>
  <c r="E12" i="5"/>
  <c r="E24" i="5"/>
  <c r="E66" i="5"/>
  <c r="F54" i="5"/>
  <c r="F63" i="5"/>
  <c r="F75" i="5"/>
  <c r="F50" i="5" l="1"/>
  <c r="E50" i="5"/>
  <c r="I50" i="5"/>
  <c r="H50" i="5"/>
  <c r="G50" i="5"/>
  <c r="J50" i="5"/>
  <c r="F64" i="5"/>
  <c r="I64" i="5"/>
  <c r="H64" i="5"/>
  <c r="G64" i="5"/>
  <c r="J64" i="5"/>
  <c r="E64" i="5"/>
  <c r="F68" i="5"/>
  <c r="E68" i="5"/>
  <c r="J68" i="5"/>
  <c r="I68" i="5"/>
  <c r="H68" i="5"/>
  <c r="G68" i="5"/>
  <c r="I73" i="5"/>
  <c r="H73" i="5"/>
  <c r="G73" i="5"/>
  <c r="F73" i="5"/>
  <c r="J73" i="5"/>
  <c r="E73" i="5"/>
  <c r="J70" i="5"/>
  <c r="I70" i="5"/>
  <c r="G70" i="5"/>
  <c r="H70" i="5"/>
  <c r="F70" i="5"/>
  <c r="E70" i="5"/>
  <c r="F65" i="5"/>
  <c r="E65" i="5"/>
  <c r="J65" i="5"/>
  <c r="I65" i="5"/>
  <c r="H65" i="5"/>
  <c r="G65" i="5"/>
  <c r="F47" i="5"/>
  <c r="E47" i="5"/>
  <c r="I47" i="5"/>
  <c r="H47" i="5"/>
  <c r="G47" i="5"/>
  <c r="J47" i="5"/>
  <c r="J67" i="5"/>
  <c r="I67" i="5"/>
  <c r="G67" i="5"/>
  <c r="H67" i="5"/>
  <c r="E67" i="5"/>
  <c r="F67" i="5"/>
  <c r="J55" i="5"/>
  <c r="I55" i="5"/>
  <c r="H55" i="5"/>
  <c r="G55" i="5"/>
  <c r="E55" i="5"/>
  <c r="F55" i="5"/>
  <c r="G52" i="5"/>
  <c r="I52" i="5"/>
  <c r="H52" i="5"/>
  <c r="J52" i="5"/>
  <c r="E52" i="5"/>
  <c r="F52" i="5"/>
  <c r="F62" i="5"/>
  <c r="E62" i="5"/>
  <c r="J62" i="5"/>
  <c r="I62" i="5"/>
  <c r="H62" i="5"/>
  <c r="G62" i="5"/>
  <c r="F59" i="5"/>
  <c r="E59" i="5"/>
  <c r="J59" i="5"/>
  <c r="I59" i="5"/>
  <c r="H59" i="5"/>
  <c r="G59" i="5"/>
  <c r="F74" i="5"/>
  <c r="E74" i="5"/>
  <c r="J74" i="5"/>
  <c r="I74" i="5"/>
  <c r="H74" i="5"/>
  <c r="G74" i="5"/>
  <c r="F56" i="5"/>
  <c r="J56" i="5"/>
  <c r="E56" i="5"/>
  <c r="I56" i="5"/>
  <c r="H56" i="5"/>
  <c r="G56" i="5"/>
  <c r="J49" i="5"/>
  <c r="H49" i="5"/>
  <c r="G49" i="5"/>
  <c r="I49" i="5"/>
  <c r="E49" i="5"/>
  <c r="F49" i="5"/>
  <c r="H61" i="5"/>
  <c r="J61" i="5"/>
  <c r="I61" i="5"/>
  <c r="G61" i="5"/>
  <c r="F61" i="5"/>
  <c r="E61" i="5"/>
  <c r="J58" i="5"/>
  <c r="I58" i="5"/>
  <c r="G58" i="5"/>
  <c r="H58" i="5"/>
  <c r="E58" i="5"/>
  <c r="F58" i="5"/>
  <c r="F77" i="5"/>
  <c r="E77" i="5"/>
  <c r="I77" i="5"/>
  <c r="H77" i="5"/>
  <c r="G77" i="5"/>
  <c r="J77" i="5"/>
  <c r="F71" i="5"/>
  <c r="E71" i="5"/>
  <c r="J71" i="5"/>
  <c r="I71" i="5"/>
  <c r="H71" i="5"/>
  <c r="G71" i="5"/>
  <c r="F53" i="5"/>
  <c r="E53" i="5"/>
  <c r="I53" i="5"/>
  <c r="H53" i="5"/>
  <c r="G53" i="5"/>
  <c r="J53" i="5"/>
  <c r="F76" i="5"/>
  <c r="J76" i="5"/>
  <c r="I76" i="5"/>
  <c r="H76" i="5"/>
  <c r="G76" i="5"/>
  <c r="E76" i="5"/>
  <c r="H76" i="4" l="1"/>
  <c r="G76" i="4"/>
  <c r="F76" i="4"/>
  <c r="D76" i="4"/>
  <c r="J76" i="4" s="1"/>
  <c r="B76" i="4"/>
  <c r="H73" i="4"/>
  <c r="G73" i="4"/>
  <c r="F73" i="4"/>
  <c r="D73" i="4"/>
  <c r="J73" i="4" s="1"/>
  <c r="B73" i="4"/>
  <c r="H70" i="4"/>
  <c r="G70" i="4"/>
  <c r="F70" i="4"/>
  <c r="D70" i="4"/>
  <c r="J70" i="4" s="1"/>
  <c r="B70" i="4"/>
  <c r="H67" i="4"/>
  <c r="G67" i="4"/>
  <c r="F67" i="4"/>
  <c r="D67" i="4"/>
  <c r="J67" i="4" s="1"/>
  <c r="B67" i="4"/>
  <c r="H64" i="4"/>
  <c r="G64" i="4"/>
  <c r="F64" i="4"/>
  <c r="D64" i="4"/>
  <c r="J64" i="4" s="1"/>
  <c r="B64" i="4"/>
  <c r="H61" i="4"/>
  <c r="G61" i="4"/>
  <c r="F61" i="4"/>
  <c r="D61" i="4"/>
  <c r="J61" i="4" s="1"/>
  <c r="B61" i="4"/>
  <c r="H58" i="4"/>
  <c r="G58" i="4"/>
  <c r="F58" i="4"/>
  <c r="D58" i="4"/>
  <c r="J58" i="4" s="1"/>
  <c r="B58" i="4"/>
  <c r="H55" i="4"/>
  <c r="G55" i="4"/>
  <c r="F55" i="4"/>
  <c r="D55" i="4"/>
  <c r="J55" i="4" s="1"/>
  <c r="B55" i="4"/>
  <c r="H52" i="4"/>
  <c r="G52" i="4"/>
  <c r="F52" i="4"/>
  <c r="D52" i="4"/>
  <c r="J52" i="4" s="1"/>
  <c r="B52" i="4"/>
  <c r="H49" i="4"/>
  <c r="G49" i="4"/>
  <c r="F49" i="4"/>
  <c r="D49" i="4"/>
  <c r="J49" i="4" s="1"/>
  <c r="B49" i="4"/>
  <c r="H40" i="4"/>
  <c r="G40" i="4"/>
  <c r="F40" i="4"/>
  <c r="D40" i="4"/>
  <c r="D78" i="4" s="1"/>
  <c r="B40" i="4"/>
  <c r="B78" i="4" s="1"/>
  <c r="D39" i="4"/>
  <c r="J39" i="4" s="1"/>
  <c r="B39" i="4"/>
  <c r="B77" i="4" s="1"/>
  <c r="J38" i="4"/>
  <c r="H38" i="4"/>
  <c r="G38" i="4"/>
  <c r="D38" i="4"/>
  <c r="F38" i="4" s="1"/>
  <c r="B38" i="4"/>
  <c r="H37" i="4"/>
  <c r="G37" i="4"/>
  <c r="F37" i="4"/>
  <c r="D37" i="4"/>
  <c r="D75" i="4" s="1"/>
  <c r="B37" i="4"/>
  <c r="B75" i="4" s="1"/>
  <c r="D36" i="4"/>
  <c r="J36" i="4" s="1"/>
  <c r="B36" i="4"/>
  <c r="B74" i="4" s="1"/>
  <c r="J35" i="4"/>
  <c r="H35" i="4"/>
  <c r="G35" i="4"/>
  <c r="D35" i="4"/>
  <c r="F35" i="4" s="1"/>
  <c r="B35" i="4"/>
  <c r="G34" i="4"/>
  <c r="F34" i="4"/>
  <c r="D34" i="4"/>
  <c r="H34" i="4" s="1"/>
  <c r="B34" i="4"/>
  <c r="B72" i="4" s="1"/>
  <c r="D33" i="4"/>
  <c r="J33" i="4" s="1"/>
  <c r="B33" i="4"/>
  <c r="B71" i="4" s="1"/>
  <c r="J32" i="4"/>
  <c r="H32" i="4"/>
  <c r="G32" i="4"/>
  <c r="D32" i="4"/>
  <c r="F32" i="4" s="1"/>
  <c r="B32" i="4"/>
  <c r="G31" i="4"/>
  <c r="F31" i="4"/>
  <c r="D31" i="4"/>
  <c r="I31" i="4" s="1"/>
  <c r="B31" i="4"/>
  <c r="B69" i="4" s="1"/>
  <c r="D30" i="4"/>
  <c r="J30" i="4" s="1"/>
  <c r="B30" i="4"/>
  <c r="B68" i="4" s="1"/>
  <c r="J29" i="4"/>
  <c r="H29" i="4"/>
  <c r="G29" i="4"/>
  <c r="D29" i="4"/>
  <c r="F29" i="4" s="1"/>
  <c r="B29" i="4"/>
  <c r="G28" i="4"/>
  <c r="F28" i="4"/>
  <c r="D28" i="4"/>
  <c r="D66" i="4" s="1"/>
  <c r="B28" i="4"/>
  <c r="B66" i="4" s="1"/>
  <c r="D27" i="4"/>
  <c r="J27" i="4" s="1"/>
  <c r="B27" i="4"/>
  <c r="B65" i="4" s="1"/>
  <c r="J26" i="4"/>
  <c r="H26" i="4"/>
  <c r="G26" i="4"/>
  <c r="D26" i="4"/>
  <c r="F26" i="4" s="1"/>
  <c r="B26" i="4"/>
  <c r="G25" i="4"/>
  <c r="F25" i="4"/>
  <c r="D25" i="4"/>
  <c r="D63" i="4" s="1"/>
  <c r="B25" i="4"/>
  <c r="B63" i="4" s="1"/>
  <c r="D24" i="4"/>
  <c r="J24" i="4" s="1"/>
  <c r="B24" i="4"/>
  <c r="B62" i="4" s="1"/>
  <c r="J23" i="4"/>
  <c r="H23" i="4"/>
  <c r="G23" i="4"/>
  <c r="D23" i="4"/>
  <c r="F23" i="4" s="1"/>
  <c r="B23" i="4"/>
  <c r="G22" i="4"/>
  <c r="F22" i="4"/>
  <c r="D22" i="4"/>
  <c r="D60" i="4" s="1"/>
  <c r="B22" i="4"/>
  <c r="B60" i="4" s="1"/>
  <c r="D21" i="4"/>
  <c r="J21" i="4" s="1"/>
  <c r="B21" i="4"/>
  <c r="B59" i="4" s="1"/>
  <c r="J20" i="4"/>
  <c r="H20" i="4"/>
  <c r="G20" i="4"/>
  <c r="D20" i="4"/>
  <c r="F20" i="4" s="1"/>
  <c r="B20" i="4"/>
  <c r="G19" i="4"/>
  <c r="F19" i="4"/>
  <c r="D19" i="4"/>
  <c r="D57" i="4" s="1"/>
  <c r="B19" i="4"/>
  <c r="B57" i="4" s="1"/>
  <c r="D18" i="4"/>
  <c r="J18" i="4" s="1"/>
  <c r="B18" i="4"/>
  <c r="B56" i="4" s="1"/>
  <c r="J17" i="4"/>
  <c r="H17" i="4"/>
  <c r="G17" i="4"/>
  <c r="D17" i="4"/>
  <c r="F17" i="4" s="1"/>
  <c r="B17" i="4"/>
  <c r="G16" i="4"/>
  <c r="F16" i="4"/>
  <c r="D16" i="4"/>
  <c r="D54" i="4" s="1"/>
  <c r="B16" i="4"/>
  <c r="B54" i="4" s="1"/>
  <c r="D15" i="4"/>
  <c r="J15" i="4" s="1"/>
  <c r="B15" i="4"/>
  <c r="B53" i="4" s="1"/>
  <c r="J14" i="4"/>
  <c r="H14" i="4"/>
  <c r="G14" i="4"/>
  <c r="D14" i="4"/>
  <c r="F14" i="4" s="1"/>
  <c r="B14" i="4"/>
  <c r="F13" i="4"/>
  <c r="D13" i="4"/>
  <c r="D51" i="4" s="1"/>
  <c r="B13" i="4"/>
  <c r="B51" i="4" s="1"/>
  <c r="D12" i="4"/>
  <c r="J12" i="4" s="1"/>
  <c r="B12" i="4"/>
  <c r="B50" i="4" s="1"/>
  <c r="J11" i="4"/>
  <c r="H11" i="4"/>
  <c r="G11" i="4"/>
  <c r="D11" i="4"/>
  <c r="F11" i="4" s="1"/>
  <c r="B11" i="4"/>
  <c r="F10" i="4"/>
  <c r="D10" i="4"/>
  <c r="D48" i="4" s="1"/>
  <c r="B10" i="4"/>
  <c r="B48" i="4" s="1"/>
  <c r="D9" i="4"/>
  <c r="J9" i="4" s="1"/>
  <c r="B9" i="4"/>
  <c r="B47" i="4" s="1"/>
  <c r="B3" i="4"/>
  <c r="J57" i="4" l="1"/>
  <c r="I57" i="4"/>
  <c r="H57" i="4"/>
  <c r="G57" i="4"/>
  <c r="F57" i="4"/>
  <c r="E57" i="4"/>
  <c r="J54" i="4"/>
  <c r="I54" i="4"/>
  <c r="H54" i="4"/>
  <c r="G54" i="4"/>
  <c r="F54" i="4"/>
  <c r="E54" i="4"/>
  <c r="J51" i="4"/>
  <c r="I51" i="4"/>
  <c r="H51" i="4"/>
  <c r="G51" i="4"/>
  <c r="F51" i="4"/>
  <c r="E51" i="4"/>
  <c r="J48" i="4"/>
  <c r="I48" i="4"/>
  <c r="H48" i="4"/>
  <c r="G48" i="4"/>
  <c r="F48" i="4"/>
  <c r="E48" i="4"/>
  <c r="J75" i="4"/>
  <c r="I75" i="4"/>
  <c r="H75" i="4"/>
  <c r="G75" i="4"/>
  <c r="F75" i="4"/>
  <c r="E75" i="4"/>
  <c r="J66" i="4"/>
  <c r="I66" i="4"/>
  <c r="H66" i="4"/>
  <c r="G66" i="4"/>
  <c r="F66" i="4"/>
  <c r="E66" i="4"/>
  <c r="J63" i="4"/>
  <c r="I63" i="4"/>
  <c r="H63" i="4"/>
  <c r="G63" i="4"/>
  <c r="F63" i="4"/>
  <c r="E63" i="4"/>
  <c r="J78" i="4"/>
  <c r="I78" i="4"/>
  <c r="H78" i="4"/>
  <c r="G78" i="4"/>
  <c r="F78" i="4"/>
  <c r="E78" i="4"/>
  <c r="J60" i="4"/>
  <c r="I60" i="4"/>
  <c r="H60" i="4"/>
  <c r="G60" i="4"/>
  <c r="F60" i="4"/>
  <c r="E60" i="4"/>
  <c r="E10" i="4"/>
  <c r="I11" i="4"/>
  <c r="E13" i="4"/>
  <c r="I14" i="4"/>
  <c r="E16" i="4"/>
  <c r="I17" i="4"/>
  <c r="E19" i="4"/>
  <c r="I20" i="4"/>
  <c r="E22" i="4"/>
  <c r="I23" i="4"/>
  <c r="E25" i="4"/>
  <c r="I26" i="4"/>
  <c r="E28" i="4"/>
  <c r="I29" i="4"/>
  <c r="E31" i="4"/>
  <c r="I32" i="4"/>
  <c r="E34" i="4"/>
  <c r="I35" i="4"/>
  <c r="E37" i="4"/>
  <c r="I38" i="4"/>
  <c r="E40" i="4"/>
  <c r="E49" i="4"/>
  <c r="E52" i="4"/>
  <c r="E55" i="4"/>
  <c r="E58" i="4"/>
  <c r="E61" i="4"/>
  <c r="E64" i="4"/>
  <c r="E67" i="4"/>
  <c r="E70" i="4"/>
  <c r="E73" i="4"/>
  <c r="E76" i="4"/>
  <c r="H25" i="4"/>
  <c r="H28" i="4"/>
  <c r="H31" i="4"/>
  <c r="D72" i="4"/>
  <c r="E9" i="4"/>
  <c r="E15" i="4"/>
  <c r="I16" i="4"/>
  <c r="I19" i="4"/>
  <c r="E21" i="4"/>
  <c r="I22" i="4"/>
  <c r="E24" i="4"/>
  <c r="E27" i="4"/>
  <c r="E30" i="4"/>
  <c r="E33" i="4"/>
  <c r="I34" i="4"/>
  <c r="E36" i="4"/>
  <c r="I37" i="4"/>
  <c r="I40" i="4"/>
  <c r="I49" i="4"/>
  <c r="I52" i="4"/>
  <c r="I55" i="4"/>
  <c r="I58" i="4"/>
  <c r="I61" i="4"/>
  <c r="I64" i="4"/>
  <c r="I67" i="4"/>
  <c r="I70" i="4"/>
  <c r="I73" i="4"/>
  <c r="I76" i="4"/>
  <c r="F9" i="4"/>
  <c r="J10" i="4"/>
  <c r="F12" i="4"/>
  <c r="J13" i="4"/>
  <c r="F15" i="4"/>
  <c r="J16" i="4"/>
  <c r="F18" i="4"/>
  <c r="J19" i="4"/>
  <c r="F21" i="4"/>
  <c r="J22" i="4"/>
  <c r="F24" i="4"/>
  <c r="J25" i="4"/>
  <c r="F27" i="4"/>
  <c r="J28" i="4"/>
  <c r="F30" i="4"/>
  <c r="J31" i="4"/>
  <c r="F33" i="4"/>
  <c r="J34" i="4"/>
  <c r="F36" i="4"/>
  <c r="J37" i="4"/>
  <c r="F39" i="4"/>
  <c r="J40" i="4"/>
  <c r="G10" i="4"/>
  <c r="G13" i="4"/>
  <c r="H10" i="4"/>
  <c r="H19" i="4"/>
  <c r="I13" i="4"/>
  <c r="E18" i="4"/>
  <c r="E39" i="4"/>
  <c r="G9" i="4"/>
  <c r="G12" i="4"/>
  <c r="G15" i="4"/>
  <c r="G18" i="4"/>
  <c r="G21" i="4"/>
  <c r="G24" i="4"/>
  <c r="G27" i="4"/>
  <c r="G30" i="4"/>
  <c r="G33" i="4"/>
  <c r="G36" i="4"/>
  <c r="G39" i="4"/>
  <c r="I28" i="4"/>
  <c r="H9" i="4"/>
  <c r="H12" i="4"/>
  <c r="H15" i="4"/>
  <c r="H18" i="4"/>
  <c r="H24" i="4"/>
  <c r="H27" i="4"/>
  <c r="H30" i="4"/>
  <c r="H33" i="4"/>
  <c r="H36" i="4"/>
  <c r="H39" i="4"/>
  <c r="D47" i="4"/>
  <c r="D50" i="4"/>
  <c r="D53" i="4"/>
  <c r="D56" i="4"/>
  <c r="D59" i="4"/>
  <c r="D62" i="4"/>
  <c r="D65" i="4"/>
  <c r="D68" i="4"/>
  <c r="D71" i="4"/>
  <c r="D74" i="4"/>
  <c r="D77" i="4"/>
  <c r="H13" i="4"/>
  <c r="H16" i="4"/>
  <c r="H22" i="4"/>
  <c r="I10" i="4"/>
  <c r="I25" i="4"/>
  <c r="H21" i="4"/>
  <c r="I9" i="4"/>
  <c r="E11" i="4"/>
  <c r="I12" i="4"/>
  <c r="E14" i="4"/>
  <c r="I15" i="4"/>
  <c r="E17" i="4"/>
  <c r="I18" i="4"/>
  <c r="E20" i="4"/>
  <c r="I21" i="4"/>
  <c r="E23" i="4"/>
  <c r="I24" i="4"/>
  <c r="E26" i="4"/>
  <c r="I27" i="4"/>
  <c r="E29" i="4"/>
  <c r="I30" i="4"/>
  <c r="E32" i="4"/>
  <c r="I33" i="4"/>
  <c r="E35" i="4"/>
  <c r="I36" i="4"/>
  <c r="E38" i="4"/>
  <c r="I39" i="4"/>
  <c r="D69" i="4"/>
  <c r="E12" i="4"/>
  <c r="F56" i="4" l="1"/>
  <c r="E56" i="4"/>
  <c r="J56" i="4"/>
  <c r="I56" i="4"/>
  <c r="H56" i="4"/>
  <c r="G56" i="4"/>
  <c r="F71" i="4"/>
  <c r="E71" i="4"/>
  <c r="J71" i="4"/>
  <c r="I71" i="4"/>
  <c r="H71" i="4"/>
  <c r="G71" i="4"/>
  <c r="F65" i="4"/>
  <c r="E65" i="4"/>
  <c r="J65" i="4"/>
  <c r="I65" i="4"/>
  <c r="H65" i="4"/>
  <c r="G65" i="4"/>
  <c r="J69" i="4"/>
  <c r="I69" i="4"/>
  <c r="H69" i="4"/>
  <c r="G69" i="4"/>
  <c r="F69" i="4"/>
  <c r="E69" i="4"/>
  <c r="F53" i="4"/>
  <c r="E53" i="4"/>
  <c r="J53" i="4"/>
  <c r="I53" i="4"/>
  <c r="H53" i="4"/>
  <c r="G53" i="4"/>
  <c r="F47" i="4"/>
  <c r="E47" i="4"/>
  <c r="J47" i="4"/>
  <c r="I47" i="4"/>
  <c r="H47" i="4"/>
  <c r="G47" i="4"/>
  <c r="J72" i="4"/>
  <c r="I72" i="4"/>
  <c r="H72" i="4"/>
  <c r="G72" i="4"/>
  <c r="F72" i="4"/>
  <c r="E72" i="4"/>
  <c r="F50" i="4"/>
  <c r="E50" i="4"/>
  <c r="J50" i="4"/>
  <c r="I50" i="4"/>
  <c r="H50" i="4"/>
  <c r="G50" i="4"/>
  <c r="F77" i="4"/>
  <c r="J77" i="4"/>
  <c r="E77" i="4"/>
  <c r="I77" i="4"/>
  <c r="H77" i="4"/>
  <c r="G77" i="4"/>
  <c r="F74" i="4"/>
  <c r="E74" i="4"/>
  <c r="J74" i="4"/>
  <c r="I74" i="4"/>
  <c r="H74" i="4"/>
  <c r="G74" i="4"/>
  <c r="F68" i="4"/>
  <c r="J68" i="4"/>
  <c r="E68" i="4"/>
  <c r="I68" i="4"/>
  <c r="H68" i="4"/>
  <c r="G68" i="4"/>
  <c r="F62" i="4"/>
  <c r="J62" i="4"/>
  <c r="E62" i="4"/>
  <c r="I62" i="4"/>
  <c r="H62" i="4"/>
  <c r="G62" i="4"/>
  <c r="F59" i="4"/>
  <c r="E59" i="4"/>
  <c r="J59" i="4"/>
  <c r="I59" i="4"/>
  <c r="H59" i="4"/>
  <c r="G59" i="4"/>
  <c r="B73" i="3" l="1"/>
  <c r="D72" i="3"/>
  <c r="J72" i="3" s="1"/>
  <c r="B72" i="3"/>
  <c r="B70" i="3"/>
  <c r="B61" i="3"/>
  <c r="B58" i="3"/>
  <c r="B55" i="3"/>
  <c r="D48" i="3"/>
  <c r="J48" i="3" s="1"/>
  <c r="B48" i="3"/>
  <c r="J40" i="3"/>
  <c r="G40" i="3"/>
  <c r="D40" i="3"/>
  <c r="E40" i="3" s="1"/>
  <c r="B40" i="3"/>
  <c r="B78" i="3" s="1"/>
  <c r="D39" i="3"/>
  <c r="J39" i="3" s="1"/>
  <c r="B39" i="3"/>
  <c r="B77" i="3" s="1"/>
  <c r="D38" i="3"/>
  <c r="F38" i="3" s="1"/>
  <c r="B38" i="3"/>
  <c r="B76" i="3" s="1"/>
  <c r="H37" i="3"/>
  <c r="F37" i="3"/>
  <c r="D37" i="3"/>
  <c r="E37" i="3" s="1"/>
  <c r="B37" i="3"/>
  <c r="B75" i="3" s="1"/>
  <c r="D36" i="3"/>
  <c r="J36" i="3" s="1"/>
  <c r="B36" i="3"/>
  <c r="B74" i="3" s="1"/>
  <c r="D35" i="3"/>
  <c r="F35" i="3" s="1"/>
  <c r="B35" i="3"/>
  <c r="I34" i="3"/>
  <c r="G34" i="3"/>
  <c r="D34" i="3"/>
  <c r="E34" i="3" s="1"/>
  <c r="B34" i="3"/>
  <c r="D33" i="3"/>
  <c r="J33" i="3" s="1"/>
  <c r="B33" i="3"/>
  <c r="B71" i="3" s="1"/>
  <c r="J32" i="3"/>
  <c r="G32" i="3"/>
  <c r="D32" i="3"/>
  <c r="F32" i="3" s="1"/>
  <c r="B32" i="3"/>
  <c r="J31" i="3"/>
  <c r="H31" i="3"/>
  <c r="F31" i="3"/>
  <c r="D31" i="3"/>
  <c r="E31" i="3" s="1"/>
  <c r="B31" i="3"/>
  <c r="B69" i="3" s="1"/>
  <c r="D30" i="3"/>
  <c r="J30" i="3" s="1"/>
  <c r="B30" i="3"/>
  <c r="B68" i="3" s="1"/>
  <c r="J29" i="3"/>
  <c r="G29" i="3"/>
  <c r="D29" i="3"/>
  <c r="F29" i="3" s="1"/>
  <c r="B29" i="3"/>
  <c r="B67" i="3" s="1"/>
  <c r="D28" i="3"/>
  <c r="E28" i="3" s="1"/>
  <c r="B28" i="3"/>
  <c r="B66" i="3" s="1"/>
  <c r="D27" i="3"/>
  <c r="J27" i="3" s="1"/>
  <c r="B27" i="3"/>
  <c r="B65" i="3" s="1"/>
  <c r="D26" i="3"/>
  <c r="F26" i="3" s="1"/>
  <c r="B26" i="3"/>
  <c r="B64" i="3" s="1"/>
  <c r="D25" i="3"/>
  <c r="E25" i="3" s="1"/>
  <c r="B25" i="3"/>
  <c r="B63" i="3" s="1"/>
  <c r="D24" i="3"/>
  <c r="J24" i="3" s="1"/>
  <c r="B24" i="3"/>
  <c r="B62" i="3" s="1"/>
  <c r="J23" i="3"/>
  <c r="G23" i="3"/>
  <c r="D23" i="3"/>
  <c r="F23" i="3" s="1"/>
  <c r="B23" i="3"/>
  <c r="D22" i="3"/>
  <c r="E22" i="3" s="1"/>
  <c r="B22" i="3"/>
  <c r="B60" i="3" s="1"/>
  <c r="D21" i="3"/>
  <c r="J21" i="3" s="1"/>
  <c r="B21" i="3"/>
  <c r="B59" i="3" s="1"/>
  <c r="J20" i="3"/>
  <c r="D20" i="3"/>
  <c r="F20" i="3" s="1"/>
  <c r="B20" i="3"/>
  <c r="D19" i="3"/>
  <c r="E19" i="3" s="1"/>
  <c r="B19" i="3"/>
  <c r="B57" i="3" s="1"/>
  <c r="D18" i="3"/>
  <c r="J18" i="3" s="1"/>
  <c r="B18" i="3"/>
  <c r="B56" i="3" s="1"/>
  <c r="G17" i="3"/>
  <c r="D17" i="3"/>
  <c r="F17" i="3" s="1"/>
  <c r="B17" i="3"/>
  <c r="I16" i="3"/>
  <c r="H16" i="3"/>
  <c r="G16" i="3"/>
  <c r="F16" i="3"/>
  <c r="D16" i="3"/>
  <c r="E16" i="3" s="1"/>
  <c r="B16" i="3"/>
  <c r="B54" i="3" s="1"/>
  <c r="D15" i="3"/>
  <c r="J15" i="3" s="1"/>
  <c r="B15" i="3"/>
  <c r="B53" i="3" s="1"/>
  <c r="J14" i="3"/>
  <c r="D14" i="3"/>
  <c r="F14" i="3" s="1"/>
  <c r="B14" i="3"/>
  <c r="B52" i="3" s="1"/>
  <c r="J13" i="3"/>
  <c r="I13" i="3"/>
  <c r="H13" i="3"/>
  <c r="G13" i="3"/>
  <c r="F13" i="3"/>
  <c r="D13" i="3"/>
  <c r="E13" i="3" s="1"/>
  <c r="B13" i="3"/>
  <c r="B51" i="3" s="1"/>
  <c r="D12" i="3"/>
  <c r="J12" i="3" s="1"/>
  <c r="B12" i="3"/>
  <c r="B50" i="3" s="1"/>
  <c r="G11" i="3"/>
  <c r="D11" i="3"/>
  <c r="F11" i="3" s="1"/>
  <c r="B11" i="3"/>
  <c r="B49" i="3" s="1"/>
  <c r="J10" i="3"/>
  <c r="I10" i="3"/>
  <c r="H10" i="3"/>
  <c r="D10" i="3"/>
  <c r="E10" i="3" s="1"/>
  <c r="B10" i="3"/>
  <c r="D9" i="3"/>
  <c r="J9" i="3" s="1"/>
  <c r="B9" i="3"/>
  <c r="B47" i="3" s="1"/>
  <c r="B3" i="3"/>
  <c r="F10" i="3" l="1"/>
  <c r="G26" i="3"/>
  <c r="J34" i="3"/>
  <c r="I37" i="3"/>
  <c r="H40" i="3"/>
  <c r="G10" i="3"/>
  <c r="J26" i="3"/>
  <c r="J37" i="3"/>
  <c r="I40" i="3"/>
  <c r="D57" i="3"/>
  <c r="J57" i="3" s="1"/>
  <c r="D69" i="3"/>
  <c r="J69" i="3" s="1"/>
  <c r="F19" i="3"/>
  <c r="J35" i="3"/>
  <c r="H19" i="3"/>
  <c r="G22" i="3"/>
  <c r="J38" i="3"/>
  <c r="J16" i="3"/>
  <c r="I19" i="3"/>
  <c r="H22" i="3"/>
  <c r="G25" i="3"/>
  <c r="F28" i="3"/>
  <c r="G19" i="3"/>
  <c r="F22" i="3"/>
  <c r="D60" i="3"/>
  <c r="J60" i="3" s="1"/>
  <c r="F25" i="3"/>
  <c r="J19" i="3"/>
  <c r="I22" i="3"/>
  <c r="H25" i="3"/>
  <c r="G28" i="3"/>
  <c r="D51" i="3"/>
  <c r="J51" i="3" s="1"/>
  <c r="D63" i="3"/>
  <c r="J63" i="3" s="1"/>
  <c r="D75" i="3"/>
  <c r="J75" i="3" s="1"/>
  <c r="G35" i="3"/>
  <c r="G38" i="3"/>
  <c r="J11" i="3"/>
  <c r="G14" i="3"/>
  <c r="J22" i="3"/>
  <c r="I25" i="3"/>
  <c r="H28" i="3"/>
  <c r="G31" i="3"/>
  <c r="F34" i="3"/>
  <c r="J25" i="3"/>
  <c r="I28" i="3"/>
  <c r="J17" i="3"/>
  <c r="G20" i="3"/>
  <c r="J28" i="3"/>
  <c r="I31" i="3"/>
  <c r="H34" i="3"/>
  <c r="G37" i="3"/>
  <c r="F40" i="3"/>
  <c r="D54" i="3"/>
  <c r="J54" i="3" s="1"/>
  <c r="D66" i="3"/>
  <c r="J66" i="3" s="1"/>
  <c r="D78" i="3"/>
  <c r="J78" i="3" s="1"/>
  <c r="E18" i="3"/>
  <c r="H11" i="3"/>
  <c r="H14" i="3"/>
  <c r="H17" i="3"/>
  <c r="H20" i="3"/>
  <c r="H23" i="3"/>
  <c r="H26" i="3"/>
  <c r="H29" i="3"/>
  <c r="H32" i="3"/>
  <c r="H35" i="3"/>
  <c r="H38" i="3"/>
  <c r="D49" i="3"/>
  <c r="D52" i="3"/>
  <c r="D55" i="3"/>
  <c r="D58" i="3"/>
  <c r="D61" i="3"/>
  <c r="D64" i="3"/>
  <c r="D67" i="3"/>
  <c r="D70" i="3"/>
  <c r="D73" i="3"/>
  <c r="D76" i="3"/>
  <c r="E12" i="3"/>
  <c r="E15" i="3"/>
  <c r="I11" i="3"/>
  <c r="I14" i="3"/>
  <c r="I17" i="3"/>
  <c r="I20" i="3"/>
  <c r="I23" i="3"/>
  <c r="I26" i="3"/>
  <c r="I29" i="3"/>
  <c r="I32" i="3"/>
  <c r="I35" i="3"/>
  <c r="I38" i="3"/>
  <c r="E21" i="3"/>
  <c r="E30" i="3"/>
  <c r="E33" i="3"/>
  <c r="E36" i="3"/>
  <c r="E57" i="3"/>
  <c r="F12" i="3"/>
  <c r="F15" i="3"/>
  <c r="F27" i="3"/>
  <c r="F30" i="3"/>
  <c r="F33" i="3"/>
  <c r="F36" i="3"/>
  <c r="F69" i="3"/>
  <c r="F72" i="3"/>
  <c r="F78" i="3"/>
  <c r="G9" i="3"/>
  <c r="G12" i="3"/>
  <c r="G15" i="3"/>
  <c r="G18" i="3"/>
  <c r="G21" i="3"/>
  <c r="G24" i="3"/>
  <c r="G27" i="3"/>
  <c r="G30" i="3"/>
  <c r="G33" i="3"/>
  <c r="G36" i="3"/>
  <c r="G39" i="3"/>
  <c r="G48" i="3"/>
  <c r="G51" i="3"/>
  <c r="G54" i="3"/>
  <c r="G57" i="3"/>
  <c r="G60" i="3"/>
  <c r="G63" i="3"/>
  <c r="G66" i="3"/>
  <c r="G69" i="3"/>
  <c r="G72" i="3"/>
  <c r="G78" i="3"/>
  <c r="E9" i="3"/>
  <c r="E24" i="3"/>
  <c r="E39" i="3"/>
  <c r="E51" i="3"/>
  <c r="E60" i="3"/>
  <c r="E63" i="3"/>
  <c r="E66" i="3"/>
  <c r="E69" i="3"/>
  <c r="E72" i="3"/>
  <c r="E78" i="3"/>
  <c r="F9" i="3"/>
  <c r="F21" i="3"/>
  <c r="F51" i="3"/>
  <c r="F57" i="3"/>
  <c r="F63" i="3"/>
  <c r="H9" i="3"/>
  <c r="H12" i="3"/>
  <c r="H15" i="3"/>
  <c r="H18" i="3"/>
  <c r="H21" i="3"/>
  <c r="H24" i="3"/>
  <c r="H27" i="3"/>
  <c r="H30" i="3"/>
  <c r="H33" i="3"/>
  <c r="H36" i="3"/>
  <c r="H39" i="3"/>
  <c r="D47" i="3"/>
  <c r="H48" i="3"/>
  <c r="D50" i="3"/>
  <c r="H51" i="3"/>
  <c r="D53" i="3"/>
  <c r="H54" i="3"/>
  <c r="D56" i="3"/>
  <c r="H57" i="3"/>
  <c r="D59" i="3"/>
  <c r="H60" i="3"/>
  <c r="D62" i="3"/>
  <c r="H63" i="3"/>
  <c r="D65" i="3"/>
  <c r="H66" i="3"/>
  <c r="D68" i="3"/>
  <c r="H69" i="3"/>
  <c r="D71" i="3"/>
  <c r="H72" i="3"/>
  <c r="D74" i="3"/>
  <c r="H75" i="3"/>
  <c r="D77" i="3"/>
  <c r="H78" i="3"/>
  <c r="E27" i="3"/>
  <c r="F18" i="3"/>
  <c r="F39" i="3"/>
  <c r="F66" i="3"/>
  <c r="F75" i="3"/>
  <c r="I9" i="3"/>
  <c r="E11" i="3"/>
  <c r="I12" i="3"/>
  <c r="E14" i="3"/>
  <c r="I15" i="3"/>
  <c r="E17" i="3"/>
  <c r="I18" i="3"/>
  <c r="E20" i="3"/>
  <c r="I21" i="3"/>
  <c r="E23" i="3"/>
  <c r="I24" i="3"/>
  <c r="E26" i="3"/>
  <c r="I27" i="3"/>
  <c r="E29" i="3"/>
  <c r="I30" i="3"/>
  <c r="E32" i="3"/>
  <c r="I33" i="3"/>
  <c r="E35" i="3"/>
  <c r="I36" i="3"/>
  <c r="E38" i="3"/>
  <c r="I39" i="3"/>
  <c r="I48" i="3"/>
  <c r="I51" i="3"/>
  <c r="I54" i="3"/>
  <c r="I57" i="3"/>
  <c r="I60" i="3"/>
  <c r="I63" i="3"/>
  <c r="I66" i="3"/>
  <c r="I69" i="3"/>
  <c r="I72" i="3"/>
  <c r="I78" i="3"/>
  <c r="E48" i="3"/>
  <c r="E54" i="3"/>
  <c r="E75" i="3"/>
  <c r="F24" i="3"/>
  <c r="F48" i="3"/>
  <c r="F54" i="3"/>
  <c r="F60" i="3"/>
  <c r="I75" i="3" l="1"/>
  <c r="G75" i="3"/>
  <c r="F65" i="3"/>
  <c r="J65" i="3"/>
  <c r="E65" i="3"/>
  <c r="I65" i="3"/>
  <c r="H65" i="3"/>
  <c r="G65" i="3"/>
  <c r="F47" i="3"/>
  <c r="E47" i="3"/>
  <c r="I47" i="3"/>
  <c r="G47" i="3"/>
  <c r="J47" i="3"/>
  <c r="H47" i="3"/>
  <c r="J49" i="3"/>
  <c r="G49" i="3"/>
  <c r="F49" i="3"/>
  <c r="I49" i="3"/>
  <c r="E49" i="3"/>
  <c r="H49" i="3"/>
  <c r="F62" i="3"/>
  <c r="E62" i="3"/>
  <c r="J62" i="3"/>
  <c r="I62" i="3"/>
  <c r="G62" i="3"/>
  <c r="H62" i="3"/>
  <c r="J76" i="3"/>
  <c r="H76" i="3"/>
  <c r="I76" i="3"/>
  <c r="F76" i="3"/>
  <c r="E76" i="3"/>
  <c r="G76" i="3"/>
  <c r="F56" i="3"/>
  <c r="E56" i="3"/>
  <c r="I56" i="3"/>
  <c r="G56" i="3"/>
  <c r="J56" i="3"/>
  <c r="H56" i="3"/>
  <c r="F71" i="3"/>
  <c r="E71" i="3"/>
  <c r="I71" i="3"/>
  <c r="J71" i="3"/>
  <c r="H71" i="3"/>
  <c r="G71" i="3"/>
  <c r="F53" i="3"/>
  <c r="E53" i="3"/>
  <c r="I53" i="3"/>
  <c r="H53" i="3"/>
  <c r="G53" i="3"/>
  <c r="J53" i="3"/>
  <c r="I61" i="3"/>
  <c r="J61" i="3"/>
  <c r="H61" i="3"/>
  <c r="E61" i="3"/>
  <c r="G61" i="3"/>
  <c r="F61" i="3"/>
  <c r="F74" i="3"/>
  <c r="E74" i="3"/>
  <c r="I74" i="3"/>
  <c r="H74" i="3"/>
  <c r="G74" i="3"/>
  <c r="J74" i="3"/>
  <c r="I58" i="3"/>
  <c r="H58" i="3"/>
  <c r="G58" i="3"/>
  <c r="F58" i="3"/>
  <c r="J58" i="3"/>
  <c r="E58" i="3"/>
  <c r="F77" i="3"/>
  <c r="J77" i="3"/>
  <c r="E77" i="3"/>
  <c r="I77" i="3"/>
  <c r="H77" i="3"/>
  <c r="G77" i="3"/>
  <c r="F59" i="3"/>
  <c r="J59" i="3"/>
  <c r="E59" i="3"/>
  <c r="I59" i="3"/>
  <c r="G59" i="3"/>
  <c r="H59" i="3"/>
  <c r="G70" i="3"/>
  <c r="I70" i="3"/>
  <c r="F70" i="3"/>
  <c r="J70" i="3"/>
  <c r="E70" i="3"/>
  <c r="H70" i="3"/>
  <c r="F64" i="3"/>
  <c r="I64" i="3"/>
  <c r="H64" i="3"/>
  <c r="J64" i="3"/>
  <c r="G64" i="3"/>
  <c r="E64" i="3"/>
  <c r="F68" i="3"/>
  <c r="J68" i="3"/>
  <c r="E68" i="3"/>
  <c r="I68" i="3"/>
  <c r="H68" i="3"/>
  <c r="G68" i="3"/>
  <c r="F50" i="3"/>
  <c r="E50" i="3"/>
  <c r="J50" i="3"/>
  <c r="I50" i="3"/>
  <c r="G50" i="3"/>
  <c r="H50" i="3"/>
  <c r="G55" i="3"/>
  <c r="J55" i="3"/>
  <c r="I55" i="3"/>
  <c r="F55" i="3"/>
  <c r="E55" i="3"/>
  <c r="H55" i="3"/>
  <c r="H73" i="3"/>
  <c r="J73" i="3"/>
  <c r="I73" i="3"/>
  <c r="F73" i="3"/>
  <c r="E73" i="3"/>
  <c r="G73" i="3"/>
  <c r="J67" i="3"/>
  <c r="H67" i="3"/>
  <c r="I67" i="3"/>
  <c r="F67" i="3"/>
  <c r="E67" i="3"/>
  <c r="G67" i="3"/>
  <c r="F52" i="3"/>
  <c r="I52" i="3"/>
  <c r="J52" i="3"/>
  <c r="E52" i="3"/>
  <c r="H52" i="3"/>
  <c r="G52" i="3"/>
  <c r="D78" i="2" l="1"/>
  <c r="J78" i="2" s="1"/>
  <c r="B78" i="2"/>
  <c r="D75" i="2"/>
  <c r="J75" i="2" s="1"/>
  <c r="B75" i="2"/>
  <c r="D72" i="2"/>
  <c r="J72" i="2" s="1"/>
  <c r="B72" i="2"/>
  <c r="D69" i="2"/>
  <c r="J69" i="2" s="1"/>
  <c r="B69" i="2"/>
  <c r="D66" i="2"/>
  <c r="J66" i="2" s="1"/>
  <c r="B66" i="2"/>
  <c r="D63" i="2"/>
  <c r="J63" i="2" s="1"/>
  <c r="B63" i="2"/>
  <c r="D60" i="2"/>
  <c r="J60" i="2" s="1"/>
  <c r="B60" i="2"/>
  <c r="D57" i="2"/>
  <c r="J57" i="2" s="1"/>
  <c r="B57" i="2"/>
  <c r="D54" i="2"/>
  <c r="J54" i="2" s="1"/>
  <c r="B54" i="2"/>
  <c r="D51" i="2"/>
  <c r="J51" i="2" s="1"/>
  <c r="B51" i="2"/>
  <c r="D48" i="2"/>
  <c r="J48" i="2" s="1"/>
  <c r="B48" i="2"/>
  <c r="J40" i="2"/>
  <c r="I40" i="2"/>
  <c r="H40" i="2"/>
  <c r="G40" i="2"/>
  <c r="F40" i="2"/>
  <c r="D40" i="2"/>
  <c r="E40" i="2" s="1"/>
  <c r="B40" i="2"/>
  <c r="D39" i="2"/>
  <c r="J39" i="2" s="1"/>
  <c r="B39" i="2"/>
  <c r="B77" i="2" s="1"/>
  <c r="J38" i="2"/>
  <c r="D38" i="2"/>
  <c r="F38" i="2" s="1"/>
  <c r="B38" i="2"/>
  <c r="B76" i="2" s="1"/>
  <c r="J37" i="2"/>
  <c r="I37" i="2"/>
  <c r="H37" i="2"/>
  <c r="G37" i="2"/>
  <c r="F37" i="2"/>
  <c r="D37" i="2"/>
  <c r="E37" i="2" s="1"/>
  <c r="B37" i="2"/>
  <c r="D36" i="2"/>
  <c r="J36" i="2" s="1"/>
  <c r="B36" i="2"/>
  <c r="B74" i="2" s="1"/>
  <c r="J35" i="2"/>
  <c r="D35" i="2"/>
  <c r="F35" i="2" s="1"/>
  <c r="B35" i="2"/>
  <c r="B73" i="2" s="1"/>
  <c r="J34" i="2"/>
  <c r="I34" i="2"/>
  <c r="H34" i="2"/>
  <c r="G34" i="2"/>
  <c r="F34" i="2"/>
  <c r="D34" i="2"/>
  <c r="E34" i="2" s="1"/>
  <c r="B34" i="2"/>
  <c r="D33" i="2"/>
  <c r="J33" i="2" s="1"/>
  <c r="B33" i="2"/>
  <c r="B71" i="2" s="1"/>
  <c r="J32" i="2"/>
  <c r="D32" i="2"/>
  <c r="F32" i="2" s="1"/>
  <c r="B32" i="2"/>
  <c r="B70" i="2" s="1"/>
  <c r="J31" i="2"/>
  <c r="I31" i="2"/>
  <c r="H31" i="2"/>
  <c r="G31" i="2"/>
  <c r="F31" i="2"/>
  <c r="D31" i="2"/>
  <c r="E31" i="2" s="1"/>
  <c r="B31" i="2"/>
  <c r="D30" i="2"/>
  <c r="J30" i="2" s="1"/>
  <c r="B30" i="2"/>
  <c r="B68" i="2" s="1"/>
  <c r="J29" i="2"/>
  <c r="D29" i="2"/>
  <c r="F29" i="2" s="1"/>
  <c r="B29" i="2"/>
  <c r="B67" i="2" s="1"/>
  <c r="J28" i="2"/>
  <c r="I28" i="2"/>
  <c r="H28" i="2"/>
  <c r="G28" i="2"/>
  <c r="F28" i="2"/>
  <c r="D28" i="2"/>
  <c r="E28" i="2" s="1"/>
  <c r="B28" i="2"/>
  <c r="D27" i="2"/>
  <c r="J27" i="2" s="1"/>
  <c r="B27" i="2"/>
  <c r="B65" i="2" s="1"/>
  <c r="J26" i="2"/>
  <c r="D26" i="2"/>
  <c r="F26" i="2" s="1"/>
  <c r="B26" i="2"/>
  <c r="B64" i="2" s="1"/>
  <c r="J25" i="2"/>
  <c r="I25" i="2"/>
  <c r="H25" i="2"/>
  <c r="G25" i="2"/>
  <c r="F25" i="2"/>
  <c r="D25" i="2"/>
  <c r="E25" i="2" s="1"/>
  <c r="B25" i="2"/>
  <c r="D24" i="2"/>
  <c r="J24" i="2" s="1"/>
  <c r="B24" i="2"/>
  <c r="B62" i="2" s="1"/>
  <c r="J23" i="2"/>
  <c r="D23" i="2"/>
  <c r="F23" i="2" s="1"/>
  <c r="B23" i="2"/>
  <c r="B61" i="2" s="1"/>
  <c r="J22" i="2"/>
  <c r="I22" i="2"/>
  <c r="H22" i="2"/>
  <c r="G22" i="2"/>
  <c r="F22" i="2"/>
  <c r="D22" i="2"/>
  <c r="E22" i="2" s="1"/>
  <c r="B22" i="2"/>
  <c r="D21" i="2"/>
  <c r="J21" i="2" s="1"/>
  <c r="B21" i="2"/>
  <c r="B59" i="2" s="1"/>
  <c r="J20" i="2"/>
  <c r="D20" i="2"/>
  <c r="F20" i="2" s="1"/>
  <c r="B20" i="2"/>
  <c r="B58" i="2" s="1"/>
  <c r="J19" i="2"/>
  <c r="I19" i="2"/>
  <c r="H19" i="2"/>
  <c r="G19" i="2"/>
  <c r="F19" i="2"/>
  <c r="D19" i="2"/>
  <c r="E19" i="2" s="1"/>
  <c r="B19" i="2"/>
  <c r="D18" i="2"/>
  <c r="J18" i="2" s="1"/>
  <c r="B18" i="2"/>
  <c r="B56" i="2" s="1"/>
  <c r="J17" i="2"/>
  <c r="D17" i="2"/>
  <c r="F17" i="2" s="1"/>
  <c r="B17" i="2"/>
  <c r="B55" i="2" s="1"/>
  <c r="J16" i="2"/>
  <c r="I16" i="2"/>
  <c r="H16" i="2"/>
  <c r="G16" i="2"/>
  <c r="F16" i="2"/>
  <c r="D16" i="2"/>
  <c r="E16" i="2" s="1"/>
  <c r="B16" i="2"/>
  <c r="D15" i="2"/>
  <c r="J15" i="2" s="1"/>
  <c r="B15" i="2"/>
  <c r="B53" i="2" s="1"/>
  <c r="J14" i="2"/>
  <c r="D14" i="2"/>
  <c r="F14" i="2" s="1"/>
  <c r="B14" i="2"/>
  <c r="B52" i="2" s="1"/>
  <c r="J13" i="2"/>
  <c r="I13" i="2"/>
  <c r="H13" i="2"/>
  <c r="G13" i="2"/>
  <c r="F13" i="2"/>
  <c r="D13" i="2"/>
  <c r="E13" i="2" s="1"/>
  <c r="B13" i="2"/>
  <c r="D12" i="2"/>
  <c r="J12" i="2" s="1"/>
  <c r="B12" i="2"/>
  <c r="B50" i="2" s="1"/>
  <c r="J11" i="2"/>
  <c r="D11" i="2"/>
  <c r="F11" i="2" s="1"/>
  <c r="B11" i="2"/>
  <c r="B49" i="2" s="1"/>
  <c r="J10" i="2"/>
  <c r="I10" i="2"/>
  <c r="H10" i="2"/>
  <c r="G10" i="2"/>
  <c r="F10" i="2"/>
  <c r="D10" i="2"/>
  <c r="E10" i="2" s="1"/>
  <c r="B10" i="2"/>
  <c r="D9" i="2"/>
  <c r="J9" i="2" s="1"/>
  <c r="B9" i="2"/>
  <c r="B47" i="2" s="1"/>
  <c r="B3" i="2"/>
  <c r="F12" i="2" l="1"/>
  <c r="F30" i="2"/>
  <c r="F39" i="2"/>
  <c r="F75" i="2"/>
  <c r="G11" i="2"/>
  <c r="G14" i="2"/>
  <c r="G17" i="2"/>
  <c r="G20" i="2"/>
  <c r="G23" i="2"/>
  <c r="G26" i="2"/>
  <c r="G29" i="2"/>
  <c r="G32" i="2"/>
  <c r="G35" i="2"/>
  <c r="G38" i="2"/>
  <c r="E9" i="2"/>
  <c r="E63" i="2"/>
  <c r="E66" i="2"/>
  <c r="E78" i="2"/>
  <c r="F9" i="2"/>
  <c r="H11" i="2"/>
  <c r="H14" i="2"/>
  <c r="H17" i="2"/>
  <c r="H20" i="2"/>
  <c r="H23" i="2"/>
  <c r="H26" i="2"/>
  <c r="H29" i="2"/>
  <c r="H32" i="2"/>
  <c r="H35" i="2"/>
  <c r="H38" i="2"/>
  <c r="D49" i="2"/>
  <c r="D52" i="2"/>
  <c r="D55" i="2"/>
  <c r="D58" i="2"/>
  <c r="D61" i="2"/>
  <c r="D64" i="2"/>
  <c r="D67" i="2"/>
  <c r="D70" i="2"/>
  <c r="D73" i="2"/>
  <c r="D76" i="2"/>
  <c r="E54" i="2"/>
  <c r="E72" i="2"/>
  <c r="F69" i="2"/>
  <c r="I11" i="2"/>
  <c r="I14" i="2"/>
  <c r="I17" i="2"/>
  <c r="I20" i="2"/>
  <c r="I23" i="2"/>
  <c r="I26" i="2"/>
  <c r="I29" i="2"/>
  <c r="I32" i="2"/>
  <c r="I35" i="2"/>
  <c r="I38" i="2"/>
  <c r="E12" i="2"/>
  <c r="E21" i="2"/>
  <c r="E39" i="2"/>
  <c r="E57" i="2"/>
  <c r="F48" i="2"/>
  <c r="F54" i="2"/>
  <c r="F60" i="2"/>
  <c r="F63" i="2"/>
  <c r="F66" i="2"/>
  <c r="F78" i="2"/>
  <c r="G9" i="2"/>
  <c r="G12" i="2"/>
  <c r="G15" i="2"/>
  <c r="G18" i="2"/>
  <c r="G21" i="2"/>
  <c r="G24" i="2"/>
  <c r="G27" i="2"/>
  <c r="G30" i="2"/>
  <c r="G33" i="2"/>
  <c r="G36" i="2"/>
  <c r="G39" i="2"/>
  <c r="G48" i="2"/>
  <c r="G51" i="2"/>
  <c r="G54" i="2"/>
  <c r="G57" i="2"/>
  <c r="G60" i="2"/>
  <c r="G63" i="2"/>
  <c r="G66" i="2"/>
  <c r="G69" i="2"/>
  <c r="G72" i="2"/>
  <c r="G75" i="2"/>
  <c r="G78" i="2"/>
  <c r="E24" i="2"/>
  <c r="E30" i="2"/>
  <c r="E69" i="2"/>
  <c r="F57" i="2"/>
  <c r="H9" i="2"/>
  <c r="H15" i="2"/>
  <c r="H21" i="2"/>
  <c r="H24" i="2"/>
  <c r="H27" i="2"/>
  <c r="H30" i="2"/>
  <c r="H33" i="2"/>
  <c r="H36" i="2"/>
  <c r="H39" i="2"/>
  <c r="D47" i="2"/>
  <c r="H48" i="2"/>
  <c r="D50" i="2"/>
  <c r="H51" i="2"/>
  <c r="D53" i="2"/>
  <c r="H54" i="2"/>
  <c r="D56" i="2"/>
  <c r="H57" i="2"/>
  <c r="D59" i="2"/>
  <c r="H60" i="2"/>
  <c r="D62" i="2"/>
  <c r="H63" i="2"/>
  <c r="D65" i="2"/>
  <c r="H66" i="2"/>
  <c r="D68" i="2"/>
  <c r="H69" i="2"/>
  <c r="D71" i="2"/>
  <c r="H72" i="2"/>
  <c r="D74" i="2"/>
  <c r="H75" i="2"/>
  <c r="D77" i="2"/>
  <c r="H78" i="2"/>
  <c r="E15" i="2"/>
  <c r="E18" i="2"/>
  <c r="E27" i="2"/>
  <c r="E33" i="2"/>
  <c r="E48" i="2"/>
  <c r="F24" i="2"/>
  <c r="F27" i="2"/>
  <c r="F36" i="2"/>
  <c r="H12" i="2"/>
  <c r="H18" i="2"/>
  <c r="I9" i="2"/>
  <c r="E11" i="2"/>
  <c r="I12" i="2"/>
  <c r="E14" i="2"/>
  <c r="I15" i="2"/>
  <c r="E17" i="2"/>
  <c r="I18" i="2"/>
  <c r="E20" i="2"/>
  <c r="I21" i="2"/>
  <c r="E23" i="2"/>
  <c r="I24" i="2"/>
  <c r="E26" i="2"/>
  <c r="I27" i="2"/>
  <c r="E29" i="2"/>
  <c r="I30" i="2"/>
  <c r="E32" i="2"/>
  <c r="I33" i="2"/>
  <c r="E35" i="2"/>
  <c r="I36" i="2"/>
  <c r="E38" i="2"/>
  <c r="I39" i="2"/>
  <c r="I48" i="2"/>
  <c r="I51" i="2"/>
  <c r="I54" i="2"/>
  <c r="I57" i="2"/>
  <c r="I60" i="2"/>
  <c r="I63" i="2"/>
  <c r="I66" i="2"/>
  <c r="I69" i="2"/>
  <c r="I72" i="2"/>
  <c r="I75" i="2"/>
  <c r="I78" i="2"/>
  <c r="E36" i="2"/>
  <c r="E51" i="2"/>
  <c r="E60" i="2"/>
  <c r="E75" i="2"/>
  <c r="F15" i="2"/>
  <c r="F18" i="2"/>
  <c r="F21" i="2"/>
  <c r="F33" i="2"/>
  <c r="F51" i="2"/>
  <c r="F72" i="2"/>
  <c r="G67" i="2" l="1"/>
  <c r="J67" i="2"/>
  <c r="F67" i="2"/>
  <c r="E67" i="2"/>
  <c r="I67" i="2"/>
  <c r="H67" i="2"/>
  <c r="H64" i="2"/>
  <c r="J64" i="2"/>
  <c r="F64" i="2"/>
  <c r="E64" i="2"/>
  <c r="G64" i="2"/>
  <c r="I64" i="2"/>
  <c r="F56" i="2"/>
  <c r="E56" i="2"/>
  <c r="J56" i="2"/>
  <c r="I56" i="2"/>
  <c r="H56" i="2"/>
  <c r="G56" i="2"/>
  <c r="F62" i="2"/>
  <c r="E62" i="2"/>
  <c r="I62" i="2"/>
  <c r="J62" i="2"/>
  <c r="H62" i="2"/>
  <c r="G62" i="2"/>
  <c r="F77" i="2"/>
  <c r="E77" i="2"/>
  <c r="I77" i="2"/>
  <c r="J77" i="2"/>
  <c r="H77" i="2"/>
  <c r="G77" i="2"/>
  <c r="F59" i="2"/>
  <c r="E59" i="2"/>
  <c r="J59" i="2"/>
  <c r="I59" i="2"/>
  <c r="H59" i="2"/>
  <c r="G59" i="2"/>
  <c r="H61" i="2"/>
  <c r="G61" i="2"/>
  <c r="J61" i="2"/>
  <c r="E61" i="2"/>
  <c r="I61" i="2"/>
  <c r="F61" i="2"/>
  <c r="G52" i="2"/>
  <c r="J52" i="2"/>
  <c r="F52" i="2"/>
  <c r="E52" i="2"/>
  <c r="H52" i="2"/>
  <c r="I52" i="2"/>
  <c r="F71" i="2"/>
  <c r="E71" i="2"/>
  <c r="I71" i="2"/>
  <c r="H71" i="2"/>
  <c r="G71" i="2"/>
  <c r="J71" i="2"/>
  <c r="F53" i="2"/>
  <c r="J53" i="2"/>
  <c r="E53" i="2"/>
  <c r="I53" i="2"/>
  <c r="H53" i="2"/>
  <c r="G53" i="2"/>
  <c r="G49" i="2"/>
  <c r="E49" i="2"/>
  <c r="J49" i="2"/>
  <c r="I49" i="2"/>
  <c r="H49" i="2"/>
  <c r="F49" i="2"/>
  <c r="F68" i="2"/>
  <c r="E68" i="2"/>
  <c r="J68" i="2"/>
  <c r="I68" i="2"/>
  <c r="H68" i="2"/>
  <c r="G68" i="2"/>
  <c r="F50" i="2"/>
  <c r="E50" i="2"/>
  <c r="I50" i="2"/>
  <c r="J50" i="2"/>
  <c r="H50" i="2"/>
  <c r="G50" i="2"/>
  <c r="F74" i="2"/>
  <c r="E74" i="2"/>
  <c r="J74" i="2"/>
  <c r="I74" i="2"/>
  <c r="H74" i="2"/>
  <c r="G74" i="2"/>
  <c r="F76" i="2"/>
  <c r="G76" i="2"/>
  <c r="J76" i="2"/>
  <c r="I76" i="2"/>
  <c r="E76" i="2"/>
  <c r="H76" i="2"/>
  <c r="I58" i="2"/>
  <c r="G58" i="2"/>
  <c r="H58" i="2"/>
  <c r="E58" i="2"/>
  <c r="J58" i="2"/>
  <c r="F58" i="2"/>
  <c r="E55" i="2"/>
  <c r="F55" i="2"/>
  <c r="I55" i="2"/>
  <c r="G55" i="2"/>
  <c r="J55" i="2"/>
  <c r="H55" i="2"/>
  <c r="F65" i="2"/>
  <c r="E65" i="2"/>
  <c r="I65" i="2"/>
  <c r="J65" i="2"/>
  <c r="H65" i="2"/>
  <c r="G65" i="2"/>
  <c r="F47" i="2"/>
  <c r="E47" i="2"/>
  <c r="J47" i="2"/>
  <c r="I47" i="2"/>
  <c r="H47" i="2"/>
  <c r="G47" i="2"/>
  <c r="I73" i="2"/>
  <c r="F73" i="2"/>
  <c r="E73" i="2"/>
  <c r="G73" i="2"/>
  <c r="J73" i="2"/>
  <c r="H73" i="2"/>
  <c r="H70" i="2"/>
  <c r="J70" i="2"/>
  <c r="G70" i="2"/>
  <c r="E70" i="2"/>
  <c r="F70" i="2"/>
  <c r="I70" i="2"/>
  <c r="D40" i="1" l="1"/>
  <c r="E40" i="1" s="1"/>
  <c r="B40" i="1"/>
  <c r="B78" i="1" s="1"/>
  <c r="D39" i="1"/>
  <c r="J39" i="1" s="1"/>
  <c r="B39" i="1"/>
  <c r="B77" i="1" s="1"/>
  <c r="D38" i="1"/>
  <c r="F38" i="1" s="1"/>
  <c r="B38" i="1"/>
  <c r="B76" i="1" s="1"/>
  <c r="D37" i="1"/>
  <c r="E37" i="1" s="1"/>
  <c r="B37" i="1"/>
  <c r="B75" i="1" s="1"/>
  <c r="D36" i="1"/>
  <c r="J36" i="1" s="1"/>
  <c r="B36" i="1"/>
  <c r="B74" i="1" s="1"/>
  <c r="D35" i="1"/>
  <c r="F35" i="1" s="1"/>
  <c r="B35" i="1"/>
  <c r="B73" i="1" s="1"/>
  <c r="D34" i="1"/>
  <c r="E34" i="1" s="1"/>
  <c r="B34" i="1"/>
  <c r="B72" i="1" s="1"/>
  <c r="D33" i="1"/>
  <c r="J33" i="1" s="1"/>
  <c r="B33" i="1"/>
  <c r="B71" i="1" s="1"/>
  <c r="D32" i="1"/>
  <c r="F32" i="1" s="1"/>
  <c r="B32" i="1"/>
  <c r="B70" i="1" s="1"/>
  <c r="D31" i="1"/>
  <c r="E31" i="1" s="1"/>
  <c r="B31" i="1"/>
  <c r="B69" i="1" s="1"/>
  <c r="D30" i="1"/>
  <c r="J30" i="1" s="1"/>
  <c r="B30" i="1"/>
  <c r="B68" i="1" s="1"/>
  <c r="D29" i="1"/>
  <c r="F29" i="1" s="1"/>
  <c r="B29" i="1"/>
  <c r="B67" i="1" s="1"/>
  <c r="D28" i="1"/>
  <c r="E28" i="1" s="1"/>
  <c r="B28" i="1"/>
  <c r="B66" i="1" s="1"/>
  <c r="D27" i="1"/>
  <c r="J27" i="1" s="1"/>
  <c r="B27" i="1"/>
  <c r="B65" i="1" s="1"/>
  <c r="D26" i="1"/>
  <c r="F26" i="1" s="1"/>
  <c r="B26" i="1"/>
  <c r="B64" i="1" s="1"/>
  <c r="D25" i="1"/>
  <c r="E25" i="1" s="1"/>
  <c r="B25" i="1"/>
  <c r="B63" i="1" s="1"/>
  <c r="D24" i="1"/>
  <c r="J24" i="1" s="1"/>
  <c r="B24" i="1"/>
  <c r="B62" i="1" s="1"/>
  <c r="D23" i="1"/>
  <c r="F23" i="1" s="1"/>
  <c r="B23" i="1"/>
  <c r="B61" i="1" s="1"/>
  <c r="D22" i="1"/>
  <c r="E22" i="1" s="1"/>
  <c r="B22" i="1"/>
  <c r="B60" i="1" s="1"/>
  <c r="D21" i="1"/>
  <c r="J21" i="1" s="1"/>
  <c r="B21" i="1"/>
  <c r="B59" i="1" s="1"/>
  <c r="D20" i="1"/>
  <c r="F20" i="1" s="1"/>
  <c r="B20" i="1"/>
  <c r="B58" i="1" s="1"/>
  <c r="D19" i="1"/>
  <c r="E19" i="1" s="1"/>
  <c r="B19" i="1"/>
  <c r="B57" i="1" s="1"/>
  <c r="D18" i="1"/>
  <c r="J18" i="1" s="1"/>
  <c r="B18" i="1"/>
  <c r="B56" i="1" s="1"/>
  <c r="D17" i="1"/>
  <c r="F17" i="1" s="1"/>
  <c r="B17" i="1"/>
  <c r="B55" i="1" s="1"/>
  <c r="D16" i="1"/>
  <c r="E16" i="1" s="1"/>
  <c r="B16" i="1"/>
  <c r="B54" i="1" s="1"/>
  <c r="D15" i="1"/>
  <c r="J15" i="1" s="1"/>
  <c r="B15" i="1"/>
  <c r="B53" i="1" s="1"/>
  <c r="D14" i="1"/>
  <c r="F14" i="1" s="1"/>
  <c r="B14" i="1"/>
  <c r="B52" i="1" s="1"/>
  <c r="D13" i="1"/>
  <c r="E13" i="1" s="1"/>
  <c r="B13" i="1"/>
  <c r="B51" i="1" s="1"/>
  <c r="D12" i="1"/>
  <c r="J12" i="1" s="1"/>
  <c r="B12" i="1"/>
  <c r="B50" i="1" s="1"/>
  <c r="D11" i="1"/>
  <c r="F11" i="1" s="1"/>
  <c r="B11" i="1"/>
  <c r="B49" i="1" s="1"/>
  <c r="D10" i="1"/>
  <c r="E10" i="1" s="1"/>
  <c r="B10" i="1"/>
  <c r="B48" i="1" s="1"/>
  <c r="D9" i="1"/>
  <c r="J9" i="1" s="1"/>
  <c r="B9" i="1"/>
  <c r="B47" i="1" s="1"/>
  <c r="B3" i="1"/>
  <c r="G10" i="1" l="1"/>
  <c r="I10" i="1"/>
  <c r="J10" i="1"/>
  <c r="H10" i="1"/>
  <c r="G13" i="1"/>
  <c r="I13" i="1"/>
  <c r="F10" i="1"/>
  <c r="H13" i="1"/>
  <c r="D51" i="1"/>
  <c r="J51" i="1" s="1"/>
  <c r="D63" i="1"/>
  <c r="J63" i="1" s="1"/>
  <c r="F16" i="1"/>
  <c r="G23" i="1"/>
  <c r="G26" i="1"/>
  <c r="J40" i="1"/>
  <c r="F13" i="1"/>
  <c r="H16" i="1"/>
  <c r="J23" i="1"/>
  <c r="J26" i="1"/>
  <c r="I16" i="1"/>
  <c r="J16" i="1"/>
  <c r="J13" i="1"/>
  <c r="F22" i="1"/>
  <c r="H22" i="1"/>
  <c r="G25" i="1"/>
  <c r="J38" i="1"/>
  <c r="I22" i="1"/>
  <c r="H25" i="1"/>
  <c r="G29" i="1"/>
  <c r="G22" i="1"/>
  <c r="F25" i="1"/>
  <c r="G38" i="1"/>
  <c r="G32" i="1"/>
  <c r="J32" i="1"/>
  <c r="J22" i="1"/>
  <c r="I25" i="1"/>
  <c r="J29" i="1"/>
  <c r="H19" i="1"/>
  <c r="G16" i="1"/>
  <c r="F19" i="1"/>
  <c r="G35" i="1"/>
  <c r="G19" i="1"/>
  <c r="J35" i="1"/>
  <c r="D48" i="1"/>
  <c r="J48" i="1" s="1"/>
  <c r="D66" i="1"/>
  <c r="J66" i="1" s="1"/>
  <c r="I19" i="1"/>
  <c r="F28" i="1"/>
  <c r="J11" i="1"/>
  <c r="H28" i="1"/>
  <c r="G31" i="1"/>
  <c r="D54" i="1"/>
  <c r="J54" i="1" s="1"/>
  <c r="D72" i="1"/>
  <c r="J72" i="1" s="1"/>
  <c r="J25" i="1"/>
  <c r="I28" i="1"/>
  <c r="H31" i="1"/>
  <c r="G34" i="1"/>
  <c r="F37" i="1"/>
  <c r="G28" i="1"/>
  <c r="F31" i="1"/>
  <c r="J14" i="1"/>
  <c r="G17" i="1"/>
  <c r="J17" i="1"/>
  <c r="G20" i="1"/>
  <c r="J28" i="1"/>
  <c r="I31" i="1"/>
  <c r="H34" i="1"/>
  <c r="G37" i="1"/>
  <c r="F40" i="1"/>
  <c r="D57" i="1"/>
  <c r="J57" i="1" s="1"/>
  <c r="D75" i="1"/>
  <c r="J75" i="1" s="1"/>
  <c r="D69" i="1"/>
  <c r="J69" i="1" s="1"/>
  <c r="F34" i="1"/>
  <c r="J20" i="1"/>
  <c r="J31" i="1"/>
  <c r="I34" i="1"/>
  <c r="H37" i="1"/>
  <c r="G40" i="1"/>
  <c r="G14" i="1"/>
  <c r="J34" i="1"/>
  <c r="I37" i="1"/>
  <c r="H40" i="1"/>
  <c r="D60" i="1"/>
  <c r="J60" i="1" s="1"/>
  <c r="D78" i="1"/>
  <c r="J78" i="1" s="1"/>
  <c r="G11" i="1"/>
  <c r="J19" i="1"/>
  <c r="J37" i="1"/>
  <c r="I40" i="1"/>
  <c r="H11" i="1"/>
  <c r="H14" i="1"/>
  <c r="H17" i="1"/>
  <c r="H20" i="1"/>
  <c r="H23" i="1"/>
  <c r="H26" i="1"/>
  <c r="H29" i="1"/>
  <c r="H32" i="1"/>
  <c r="H35" i="1"/>
  <c r="H38" i="1"/>
  <c r="D49" i="1"/>
  <c r="D52" i="1"/>
  <c r="D55" i="1"/>
  <c r="D58" i="1"/>
  <c r="D61" i="1"/>
  <c r="D64" i="1"/>
  <c r="D67" i="1"/>
  <c r="D70" i="1"/>
  <c r="D73" i="1"/>
  <c r="D76" i="1"/>
  <c r="E33" i="1"/>
  <c r="I11" i="1"/>
  <c r="I14" i="1"/>
  <c r="I17" i="1"/>
  <c r="I20" i="1"/>
  <c r="I23" i="1"/>
  <c r="I26" i="1"/>
  <c r="I29" i="1"/>
  <c r="I32" i="1"/>
  <c r="I35" i="1"/>
  <c r="I38" i="1"/>
  <c r="E27" i="1"/>
  <c r="E30" i="1"/>
  <c r="E63" i="1"/>
  <c r="F27" i="1"/>
  <c r="F63" i="1"/>
  <c r="G9" i="1"/>
  <c r="G12" i="1"/>
  <c r="G15" i="1"/>
  <c r="G18" i="1"/>
  <c r="G21" i="1"/>
  <c r="G24" i="1"/>
  <c r="G27" i="1"/>
  <c r="G30" i="1"/>
  <c r="G39" i="1"/>
  <c r="G63" i="1"/>
  <c r="H9" i="1"/>
  <c r="H12" i="1"/>
  <c r="H15" i="1"/>
  <c r="H18" i="1"/>
  <c r="H21" i="1"/>
  <c r="H24" i="1"/>
  <c r="H27" i="1"/>
  <c r="H30" i="1"/>
  <c r="H33" i="1"/>
  <c r="H36" i="1"/>
  <c r="H39" i="1"/>
  <c r="D47" i="1"/>
  <c r="D50" i="1"/>
  <c r="D53" i="1"/>
  <c r="D56" i="1"/>
  <c r="D59" i="1"/>
  <c r="D62" i="1"/>
  <c r="H63" i="1"/>
  <c r="D65" i="1"/>
  <c r="D68" i="1"/>
  <c r="D71" i="1"/>
  <c r="D74" i="1"/>
  <c r="D77" i="1"/>
  <c r="E15" i="1"/>
  <c r="E36" i="1"/>
  <c r="E39" i="1"/>
  <c r="F9" i="1"/>
  <c r="F15" i="1"/>
  <c r="F18" i="1"/>
  <c r="F21" i="1"/>
  <c r="G33" i="1"/>
  <c r="G36" i="1"/>
  <c r="I9" i="1"/>
  <c r="E11" i="1"/>
  <c r="I12" i="1"/>
  <c r="E14" i="1"/>
  <c r="I15" i="1"/>
  <c r="E17" i="1"/>
  <c r="I18" i="1"/>
  <c r="E20" i="1"/>
  <c r="I21" i="1"/>
  <c r="E23" i="1"/>
  <c r="I24" i="1"/>
  <c r="E26" i="1"/>
  <c r="I27" i="1"/>
  <c r="E29" i="1"/>
  <c r="I30" i="1"/>
  <c r="E32" i="1"/>
  <c r="I33" i="1"/>
  <c r="E35" i="1"/>
  <c r="I36" i="1"/>
  <c r="E38" i="1"/>
  <c r="I39" i="1"/>
  <c r="I63" i="1"/>
  <c r="E9" i="1"/>
  <c r="E12" i="1"/>
  <c r="E18" i="1"/>
  <c r="E21" i="1"/>
  <c r="E24" i="1"/>
  <c r="F12" i="1"/>
  <c r="F24" i="1"/>
  <c r="F30" i="1"/>
  <c r="F33" i="1"/>
  <c r="F36" i="1"/>
  <c r="F39" i="1"/>
  <c r="H72" i="1" l="1"/>
  <c r="F66" i="1"/>
  <c r="G51" i="1"/>
  <c r="F57" i="1"/>
  <c r="E51" i="1"/>
  <c r="H51" i="1"/>
  <c r="F51" i="1"/>
  <c r="I51" i="1"/>
  <c r="E54" i="1"/>
  <c r="G54" i="1"/>
  <c r="F54" i="1"/>
  <c r="I54" i="1"/>
  <c r="F72" i="1"/>
  <c r="H54" i="1"/>
  <c r="H66" i="1"/>
  <c r="F48" i="1"/>
  <c r="H48" i="1"/>
  <c r="I75" i="1"/>
  <c r="E72" i="1"/>
  <c r="I72" i="1"/>
  <c r="G72" i="1"/>
  <c r="I66" i="1"/>
  <c r="E66" i="1"/>
  <c r="E57" i="1"/>
  <c r="H69" i="1"/>
  <c r="E60" i="1"/>
  <c r="H60" i="1"/>
  <c r="G48" i="1"/>
  <c r="I48" i="1"/>
  <c r="G66" i="1"/>
  <c r="I78" i="1"/>
  <c r="G78" i="1"/>
  <c r="E48" i="1"/>
  <c r="I60" i="1"/>
  <c r="F60" i="1"/>
  <c r="G69" i="1"/>
  <c r="H78" i="1"/>
  <c r="I69" i="1"/>
  <c r="G57" i="1"/>
  <c r="I57" i="1"/>
  <c r="H75" i="1"/>
  <c r="H57" i="1"/>
  <c r="F75" i="1"/>
  <c r="G75" i="1"/>
  <c r="F78" i="1"/>
  <c r="G60" i="1"/>
  <c r="E75" i="1"/>
  <c r="F69" i="1"/>
  <c r="E69" i="1"/>
  <c r="E78" i="1"/>
  <c r="J70" i="1"/>
  <c r="I70" i="1"/>
  <c r="E70" i="1"/>
  <c r="H70" i="1"/>
  <c r="G70" i="1"/>
  <c r="F70" i="1"/>
  <c r="F62" i="1"/>
  <c r="E62" i="1"/>
  <c r="I62" i="1"/>
  <c r="G62" i="1"/>
  <c r="H62" i="1"/>
  <c r="J62" i="1"/>
  <c r="I52" i="1"/>
  <c r="J52" i="1"/>
  <c r="H52" i="1"/>
  <c r="E52" i="1"/>
  <c r="G52" i="1"/>
  <c r="F52" i="1"/>
  <c r="F71" i="1"/>
  <c r="E71" i="1"/>
  <c r="I71" i="1"/>
  <c r="G71" i="1"/>
  <c r="J71" i="1"/>
  <c r="H71" i="1"/>
  <c r="F53" i="1"/>
  <c r="E53" i="1"/>
  <c r="I53" i="1"/>
  <c r="G53" i="1"/>
  <c r="J53" i="1"/>
  <c r="H53" i="1"/>
  <c r="J49" i="1"/>
  <c r="I49" i="1"/>
  <c r="H49" i="1"/>
  <c r="E49" i="1"/>
  <c r="G49" i="1"/>
  <c r="F49" i="1"/>
  <c r="G76" i="1"/>
  <c r="F76" i="1"/>
  <c r="J76" i="1"/>
  <c r="I76" i="1"/>
  <c r="H76" i="1"/>
  <c r="E76" i="1"/>
  <c r="F65" i="1"/>
  <c r="E65" i="1"/>
  <c r="J65" i="1"/>
  <c r="I65" i="1"/>
  <c r="G65" i="1"/>
  <c r="H65" i="1"/>
  <c r="F47" i="1"/>
  <c r="J47" i="1"/>
  <c r="E47" i="1"/>
  <c r="I47" i="1"/>
  <c r="G47" i="1"/>
  <c r="H47" i="1"/>
  <c r="J73" i="1"/>
  <c r="I73" i="1"/>
  <c r="G73" i="1"/>
  <c r="E73" i="1"/>
  <c r="H73" i="1"/>
  <c r="F73" i="1"/>
  <c r="J64" i="1"/>
  <c r="H64" i="1"/>
  <c r="F64" i="1"/>
  <c r="I64" i="1"/>
  <c r="G64" i="1"/>
  <c r="E64" i="1"/>
  <c r="F77" i="1"/>
  <c r="E77" i="1"/>
  <c r="J77" i="1"/>
  <c r="I77" i="1"/>
  <c r="H77" i="1"/>
  <c r="G77" i="1"/>
  <c r="F59" i="1"/>
  <c r="E59" i="1"/>
  <c r="J59" i="1"/>
  <c r="I59" i="1"/>
  <c r="G59" i="1"/>
  <c r="H59" i="1"/>
  <c r="J61" i="1"/>
  <c r="I61" i="1"/>
  <c r="F61" i="1"/>
  <c r="E61" i="1"/>
  <c r="H61" i="1"/>
  <c r="G61" i="1"/>
  <c r="F68" i="1"/>
  <c r="E68" i="1"/>
  <c r="J68" i="1"/>
  <c r="I68" i="1"/>
  <c r="G68" i="1"/>
  <c r="H68" i="1"/>
  <c r="F50" i="1"/>
  <c r="E50" i="1"/>
  <c r="J50" i="1"/>
  <c r="I50" i="1"/>
  <c r="G50" i="1"/>
  <c r="H50" i="1"/>
  <c r="G67" i="1"/>
  <c r="J67" i="1"/>
  <c r="I67" i="1"/>
  <c r="F67" i="1"/>
  <c r="E67" i="1"/>
  <c r="H67" i="1"/>
  <c r="J58" i="1"/>
  <c r="I58" i="1"/>
  <c r="H58" i="1"/>
  <c r="G58" i="1"/>
  <c r="F58" i="1"/>
  <c r="E58" i="1"/>
  <c r="F74" i="1"/>
  <c r="E74" i="1"/>
  <c r="J74" i="1"/>
  <c r="I74" i="1"/>
  <c r="H74" i="1"/>
  <c r="G74" i="1"/>
  <c r="F56" i="1"/>
  <c r="J56" i="1"/>
  <c r="E56" i="1"/>
  <c r="I56" i="1"/>
  <c r="G56" i="1"/>
  <c r="H56" i="1"/>
  <c r="H55" i="1"/>
  <c r="F55" i="1"/>
  <c r="J55" i="1"/>
  <c r="I55" i="1"/>
  <c r="G55" i="1"/>
  <c r="E55" i="1"/>
</calcChain>
</file>

<file path=xl/sharedStrings.xml><?xml version="1.0" encoding="utf-8"?>
<sst xmlns="http://schemas.openxmlformats.org/spreadsheetml/2006/main" count="372" uniqueCount="14">
  <si>
    <t>第５表　産業別前調査期間末、増加、減少及び本調査期間末常用労働者数並びに</t>
    <phoneticPr fontId="5"/>
  </si>
  <si>
    <t>(事業所規模５人以上)</t>
    <phoneticPr fontId="5"/>
  </si>
  <si>
    <t>　　　（単位：人・％）</t>
  </si>
  <si>
    <t>前調査期間末</t>
    <phoneticPr fontId="12"/>
  </si>
  <si>
    <t>増　　  　加</t>
    <phoneticPr fontId="12"/>
  </si>
  <si>
    <t>減　　  　少</t>
    <rPh sb="0" eb="1">
      <t>ゲン</t>
    </rPh>
    <rPh sb="6" eb="7">
      <t>スク</t>
    </rPh>
    <phoneticPr fontId="12"/>
  </si>
  <si>
    <t>本調査期間末</t>
    <phoneticPr fontId="12"/>
  </si>
  <si>
    <t>産　　　　　業</t>
  </si>
  <si>
    <t>パートタイム</t>
    <phoneticPr fontId="5"/>
  </si>
  <si>
    <t>パートタイム</t>
  </si>
  <si>
    <t>常用労働者数</t>
  </si>
  <si>
    <t>労働者数</t>
    <phoneticPr fontId="12"/>
  </si>
  <si>
    <t>労働者比率</t>
  </si>
  <si>
    <t>(事業所規模３０人以上)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</si>
</sst>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1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1" fontId="1" fillId="0" borderId="0"/>
  </cellStyleXfs>
  <cellXfs count="75">
    <xf numFmtId="0" fontId="0" fillId="0" borderId="0" xfId="0">
      <alignment vertical="center"/>
    </xf>
    <xf numFmtId="0" fontId="1" fillId="0" borderId="0" xfId="1" applyNumberFormat="1"/>
    <xf numFmtId="0" fontId="1" fillId="0" borderId="0" xfId="1" applyNumberFormat="1" applyAlignment="1">
      <alignment vertical="center"/>
    </xf>
    <xf numFmtId="0" fontId="3" fillId="0" borderId="0" xfId="1" applyNumberFormat="1" applyFont="1"/>
    <xf numFmtId="0" fontId="4" fillId="0" borderId="0" xfId="1" applyNumberFormat="1" applyFont="1"/>
    <xf numFmtId="0" fontId="6" fillId="0" borderId="0" xfId="1" applyNumberFormat="1" applyFont="1"/>
    <xf numFmtId="0" fontId="7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8" fillId="0" borderId="0" xfId="1" applyNumberFormat="1" applyFont="1" applyAlignment="1">
      <alignment vertical="center"/>
    </xf>
    <xf numFmtId="0" fontId="8" fillId="0" borderId="0" xfId="1" applyNumberFormat="1" applyFont="1"/>
    <xf numFmtId="0" fontId="9" fillId="0" borderId="0" xfId="1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7" fillId="0" borderId="0" xfId="1" applyNumberFormat="1" applyFont="1" applyAlignment="1">
      <alignment vertical="top"/>
    </xf>
    <xf numFmtId="1" fontId="11" fillId="0" borderId="0" xfId="1" applyFont="1" applyAlignment="1">
      <alignment horizontal="right" vertical="center"/>
    </xf>
    <xf numFmtId="0" fontId="11" fillId="0" borderId="0" xfId="1" applyNumberFormat="1" applyFont="1"/>
    <xf numFmtId="0" fontId="7" fillId="0" borderId="1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 wrapText="1"/>
    </xf>
    <xf numFmtId="0" fontId="7" fillId="0" borderId="4" xfId="1" applyNumberFormat="1" applyFont="1" applyBorder="1" applyAlignment="1">
      <alignment vertical="center" wrapText="1"/>
    </xf>
    <xf numFmtId="0" fontId="7" fillId="0" borderId="1" xfId="1" applyNumberFormat="1" applyFont="1" applyBorder="1" applyAlignment="1">
      <alignment horizontal="center" vertical="center" wrapText="1"/>
    </xf>
    <xf numFmtId="0" fontId="13" fillId="0" borderId="5" xfId="1" applyNumberFormat="1" applyFont="1" applyBorder="1" applyAlignment="1">
      <alignment vertical="center"/>
    </xf>
    <xf numFmtId="0" fontId="13" fillId="0" borderId="6" xfId="1" applyNumberFormat="1" applyFont="1" applyBorder="1" applyAlignment="1">
      <alignment vertical="center"/>
    </xf>
    <xf numFmtId="0" fontId="14" fillId="0" borderId="0" xfId="1" applyNumberFormat="1" applyFont="1"/>
    <xf numFmtId="0" fontId="7" fillId="0" borderId="7" xfId="1" applyNumberFormat="1" applyFont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7" fillId="0" borderId="8" xfId="1" applyNumberFormat="1" applyFont="1" applyBorder="1" applyAlignment="1">
      <alignment horizontal="left" vertical="center"/>
    </xf>
    <xf numFmtId="0" fontId="7" fillId="0" borderId="9" xfId="1" applyNumberFormat="1" applyFont="1" applyBorder="1" applyAlignment="1">
      <alignment vertical="center"/>
    </xf>
    <xf numFmtId="0" fontId="7" fillId="0" borderId="9" xfId="1" applyNumberFormat="1" applyFont="1" applyBorder="1" applyAlignment="1">
      <alignment horizontal="center" vertical="center"/>
    </xf>
    <xf numFmtId="0" fontId="7" fillId="0" borderId="7" xfId="1" applyNumberFormat="1" applyFont="1" applyBorder="1" applyAlignment="1">
      <alignment vertical="center"/>
    </xf>
    <xf numFmtId="0" fontId="13" fillId="0" borderId="4" xfId="1" applyNumberFormat="1" applyFont="1" applyBorder="1" applyAlignment="1">
      <alignment horizontal="distributed" vertical="center"/>
    </xf>
    <xf numFmtId="0" fontId="13" fillId="0" borderId="8" xfId="1" applyNumberFormat="1" applyFont="1" applyBorder="1" applyAlignment="1">
      <alignment horizontal="distributed" vertical="center"/>
    </xf>
    <xf numFmtId="0" fontId="7" fillId="0" borderId="10" xfId="1" applyNumberFormat="1" applyFont="1" applyBorder="1" applyAlignment="1">
      <alignment horizontal="center" vertical="center"/>
    </xf>
    <xf numFmtId="0" fontId="7" fillId="0" borderId="11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 vertical="center"/>
    </xf>
    <xf numFmtId="0" fontId="13" fillId="0" borderId="13" xfId="1" applyNumberFormat="1" applyFont="1" applyBorder="1" applyAlignment="1">
      <alignment horizontal="distributed" vertical="center"/>
    </xf>
    <xf numFmtId="0" fontId="13" fillId="0" borderId="12" xfId="1" applyNumberFormat="1" applyFont="1" applyBorder="1" applyAlignment="1">
      <alignment horizontal="distributed" vertical="center"/>
    </xf>
    <xf numFmtId="0" fontId="15" fillId="0" borderId="1" xfId="1" applyNumberFormat="1" applyFont="1" applyBorder="1" applyAlignment="1">
      <alignment horizontal="centerContinuous" vertical="center"/>
    </xf>
    <xf numFmtId="0" fontId="15" fillId="0" borderId="3" xfId="1" applyNumberFormat="1" applyFont="1" applyBorder="1" applyAlignment="1">
      <alignment horizontal="centerContinuous" vertical="center"/>
    </xf>
    <xf numFmtId="1" fontId="9" fillId="0" borderId="4" xfId="1" applyFont="1" applyBorder="1" applyAlignment="1">
      <alignment horizontal="distributed" vertical="center"/>
    </xf>
    <xf numFmtId="3" fontId="7" fillId="0" borderId="7" xfId="1" applyNumberFormat="1" applyFont="1" applyBorder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0" fontId="15" fillId="0" borderId="7" xfId="1" applyNumberFormat="1" applyFont="1" applyBorder="1" applyAlignment="1">
      <alignment horizontal="centerContinuous" vertical="center"/>
    </xf>
    <xf numFmtId="0" fontId="15" fillId="0" borderId="8" xfId="1" applyNumberFormat="1" applyFont="1" applyBorder="1" applyAlignment="1">
      <alignment horizontal="centerContinuous" vertical="center"/>
    </xf>
    <xf numFmtId="1" fontId="9" fillId="0" borderId="9" xfId="1" applyFont="1" applyBorder="1" applyAlignment="1">
      <alignment horizontal="distributed" vertical="center"/>
    </xf>
    <xf numFmtId="176" fontId="7" fillId="0" borderId="9" xfId="1" applyNumberFormat="1" applyFont="1" applyBorder="1" applyAlignment="1">
      <alignment horizontal="right" vertical="center"/>
    </xf>
    <xf numFmtId="1" fontId="16" fillId="0" borderId="9" xfId="1" applyFont="1" applyBorder="1" applyAlignment="1">
      <alignment horizontal="distributed" vertical="center" shrinkToFit="1"/>
    </xf>
    <xf numFmtId="1" fontId="17" fillId="0" borderId="9" xfId="1" applyFont="1" applyBorder="1" applyAlignment="1">
      <alignment horizontal="distributed" vertical="center"/>
    </xf>
    <xf numFmtId="1" fontId="18" fillId="0" borderId="9" xfId="1" applyFont="1" applyBorder="1" applyAlignment="1">
      <alignment horizontal="distributed" vertical="center"/>
    </xf>
    <xf numFmtId="1" fontId="16" fillId="0" borderId="9" xfId="1" applyFont="1" applyBorder="1" applyAlignment="1">
      <alignment horizontal="distributed" vertical="center"/>
    </xf>
    <xf numFmtId="1" fontId="19" fillId="0" borderId="9" xfId="1" applyFont="1" applyBorder="1" applyAlignment="1">
      <alignment horizontal="distributed" vertical="center" shrinkToFit="1"/>
    </xf>
    <xf numFmtId="1" fontId="9" fillId="0" borderId="4" xfId="1" applyFont="1" applyBorder="1" applyAlignment="1">
      <alignment horizontal="distributed" vertical="center" shrinkToFit="1"/>
    </xf>
    <xf numFmtId="3" fontId="7" fillId="0" borderId="1" xfId="1" applyNumberFormat="1" applyFont="1" applyBorder="1" applyAlignment="1">
      <alignment horizontal="right" vertical="center"/>
    </xf>
    <xf numFmtId="1" fontId="9" fillId="0" borderId="9" xfId="1" applyFont="1" applyBorder="1" applyAlignment="1">
      <alignment horizontal="distributed" vertical="center" shrinkToFit="1"/>
    </xf>
    <xf numFmtId="3" fontId="11" fillId="0" borderId="7" xfId="1" applyNumberFormat="1" applyFont="1" applyBorder="1" applyAlignment="1">
      <alignment horizontal="right" vertical="center"/>
    </xf>
    <xf numFmtId="176" fontId="11" fillId="0" borderId="9" xfId="1" applyNumberFormat="1" applyFont="1" applyBorder="1" applyAlignment="1">
      <alignment horizontal="right" vertical="center"/>
    </xf>
    <xf numFmtId="0" fontId="15" fillId="0" borderId="14" xfId="1" applyNumberFormat="1" applyFont="1" applyBorder="1" applyAlignment="1">
      <alignment horizontal="centerContinuous" vertical="center"/>
    </xf>
    <xf numFmtId="0" fontId="15" fillId="0" borderId="15" xfId="1" applyNumberFormat="1" applyFont="1" applyBorder="1" applyAlignment="1">
      <alignment horizontal="centerContinuous" vertical="center"/>
    </xf>
    <xf numFmtId="1" fontId="18" fillId="0" borderId="16" xfId="1" applyFont="1" applyBorder="1" applyAlignment="1">
      <alignment horizontal="distributed" vertical="center" shrinkToFit="1"/>
    </xf>
    <xf numFmtId="3" fontId="7" fillId="0" borderId="14" xfId="1" applyNumberFormat="1" applyFont="1" applyBorder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0" fontId="15" fillId="0" borderId="10" xfId="1" applyNumberFormat="1" applyFont="1" applyBorder="1" applyAlignment="1">
      <alignment horizontal="centerContinuous" vertical="center"/>
    </xf>
    <xf numFmtId="0" fontId="15" fillId="0" borderId="12" xfId="1" applyNumberFormat="1" applyFont="1" applyBorder="1" applyAlignment="1">
      <alignment horizontal="centerContinuous" vertical="center"/>
    </xf>
    <xf numFmtId="1" fontId="18" fillId="0" borderId="13" xfId="1" applyFont="1" applyBorder="1" applyAlignment="1">
      <alignment horizontal="distributed" vertical="center" shrinkToFit="1"/>
    </xf>
    <xf numFmtId="3" fontId="7" fillId="0" borderId="10" xfId="1" applyNumberFormat="1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" fontId="7" fillId="0" borderId="0" xfId="1" applyFont="1" applyAlignment="1">
      <alignment vertical="center"/>
    </xf>
    <xf numFmtId="1" fontId="11" fillId="0" borderId="0" xfId="1" applyFont="1" applyAlignment="1">
      <alignment vertical="center"/>
    </xf>
    <xf numFmtId="1" fontId="11" fillId="0" borderId="0" xfId="1" applyFont="1"/>
    <xf numFmtId="0" fontId="7" fillId="0" borderId="9" xfId="1" applyNumberFormat="1" applyFont="1" applyBorder="1" applyAlignment="1">
      <alignment horizontal="center" vertical="center" wrapText="1"/>
    </xf>
    <xf numFmtId="0" fontId="7" fillId="0" borderId="7" xfId="1" applyNumberFormat="1" applyFont="1" applyBorder="1" applyAlignment="1">
      <alignment horizontal="center" vertical="center" wrapText="1"/>
    </xf>
    <xf numFmtId="0" fontId="7" fillId="0" borderId="13" xfId="1" applyNumberFormat="1" applyFont="1" applyBorder="1" applyAlignment="1">
      <alignment horizontal="center" vertical="center" wrapText="1"/>
    </xf>
    <xf numFmtId="0" fontId="7" fillId="0" borderId="10" xfId="1" applyNumberFormat="1" applyFont="1" applyBorder="1" applyAlignment="1">
      <alignment horizontal="center" vertical="center" wrapText="1"/>
    </xf>
    <xf numFmtId="0" fontId="20" fillId="0" borderId="0" xfId="1" applyNumberFormat="1" applyFont="1"/>
  </cellXfs>
  <cellStyles count="2">
    <cellStyle name="標準" xfId="0" builtinId="0"/>
    <cellStyle name="標準 3" xfId="1" xr:uid="{FBBC6F02-EF4A-4F6F-B305-7AF4729EDB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830224\Desktop\1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/00%20&#26376;&#22577;&#12398;&#12467;&#12500;&#12540;/00%20&#31649;&#29702;&#65411;&#65438;&#65392;&#65408;.xlsm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0/00%20&#31649;&#29702;&#65411;&#65438;&#65392;&#65408;.xlsm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1/00%20&#31649;&#29702;&#65411;&#65438;&#65392;&#65408;.xlsm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2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2/00%20&#31649;&#29702;&#65411;&#65438;&#65392;&#65408;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3/00%20&#31649;&#29702;&#65411;&#65438;&#65392;&#65408;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4/00%20&#31649;&#29702;&#65411;&#65438;&#65392;&#65408;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5/00%20&#31649;&#29702;&#65411;&#65438;&#65392;&#65408;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6/00%20&#31649;&#29702;&#65411;&#65438;&#65392;&#65408;.xlsm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7/00%20&#31649;&#29702;&#65411;&#65438;&#65392;&#65408;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8/00%20&#31649;&#29702;&#65411;&#65438;&#65392;&#65408;.xlsm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9/00%20&#31649;&#29702;&#65411;&#65438;&#65392;&#6540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1</v>
          </cell>
        </row>
        <row r="23">
          <cell r="B23" t="str">
            <v>TL</v>
          </cell>
          <cell r="D23" t="str">
            <v>調査産業計</v>
          </cell>
          <cell r="F23" t="str">
            <v>調査産業計</v>
          </cell>
          <cell r="H23"/>
          <cell r="I23"/>
        </row>
        <row r="24">
          <cell r="B24" t="str">
            <v>D</v>
          </cell>
          <cell r="D24" t="str">
            <v>建設業</v>
          </cell>
          <cell r="F24" t="str">
            <v>建設業</v>
          </cell>
          <cell r="H24"/>
          <cell r="I24"/>
        </row>
        <row r="25">
          <cell r="B25" t="str">
            <v>E</v>
          </cell>
          <cell r="D25" t="str">
            <v>製造業</v>
          </cell>
          <cell r="F25" t="str">
            <v>製造業</v>
          </cell>
          <cell r="H25"/>
          <cell r="I25"/>
        </row>
        <row r="26">
          <cell r="B26" t="str">
            <v>F</v>
          </cell>
          <cell r="D26" t="str">
            <v>電気・ガス・熱供給・水道業</v>
          </cell>
          <cell r="F26" t="str">
            <v>電気・ガス・熱供給・水道業</v>
          </cell>
          <cell r="H26"/>
          <cell r="I26"/>
        </row>
        <row r="27">
          <cell r="B27" t="str">
            <v>G</v>
          </cell>
          <cell r="D27" t="str">
            <v>情報通信業</v>
          </cell>
          <cell r="F27" t="str">
            <v>情報通信業</v>
          </cell>
          <cell r="H27"/>
          <cell r="I27"/>
        </row>
        <row r="28">
          <cell r="B28" t="str">
            <v>H</v>
          </cell>
          <cell r="D28" t="str">
            <v>運輸業，郵便業</v>
          </cell>
          <cell r="F28" t="str">
            <v>運輸業，郵便業</v>
          </cell>
          <cell r="H28"/>
          <cell r="I28"/>
        </row>
        <row r="29">
          <cell r="B29" t="str">
            <v>I</v>
          </cell>
          <cell r="D29" t="str">
            <v>卸売業，小売業</v>
          </cell>
          <cell r="F29" t="str">
            <v>卸売業，小売業</v>
          </cell>
          <cell r="H29"/>
          <cell r="I29"/>
        </row>
        <row r="30">
          <cell r="B30" t="str">
            <v>J</v>
          </cell>
          <cell r="D30" t="str">
            <v>金融業，保険業</v>
          </cell>
          <cell r="F30" t="str">
            <v>金融業，保険業</v>
          </cell>
          <cell r="H30"/>
          <cell r="I30"/>
        </row>
        <row r="31">
          <cell r="B31" t="str">
            <v>K</v>
          </cell>
          <cell r="D31" t="str">
            <v>不動産業，物品賃貸業</v>
          </cell>
          <cell r="F31" t="str">
            <v>不動産業，物品賃貸業</v>
          </cell>
          <cell r="H31"/>
          <cell r="I31"/>
        </row>
        <row r="32">
          <cell r="B32" t="str">
            <v>L</v>
          </cell>
          <cell r="D32" t="str">
            <v>学術研究，専門・技術サービス業</v>
          </cell>
          <cell r="F32" t="str">
            <v>学術研究，専門・技術サービス業</v>
          </cell>
          <cell r="H32"/>
          <cell r="I32"/>
        </row>
        <row r="33">
          <cell r="B33" t="str">
            <v>M</v>
          </cell>
          <cell r="D33" t="str">
            <v>宿泊業，飲食サービス業</v>
          </cell>
          <cell r="F33" t="str">
            <v>宿泊業，飲食サービス業</v>
          </cell>
          <cell r="H33"/>
          <cell r="I33"/>
        </row>
        <row r="34">
          <cell r="B34" t="str">
            <v>N</v>
          </cell>
          <cell r="D34" t="str">
            <v>生活関連サービス業，娯楽業</v>
          </cell>
          <cell r="F34" t="str">
            <v>生活関連サービス業，娯楽業</v>
          </cell>
          <cell r="H34"/>
          <cell r="I34"/>
        </row>
        <row r="35">
          <cell r="B35" t="str">
            <v>O</v>
          </cell>
          <cell r="D35" t="str">
            <v>教育，学習支援業</v>
          </cell>
          <cell r="F35" t="str">
            <v>教育，学習支援業</v>
          </cell>
          <cell r="H35"/>
          <cell r="I35"/>
        </row>
        <row r="36">
          <cell r="B36" t="str">
            <v>P</v>
          </cell>
          <cell r="D36" t="str">
            <v>医療，福祉</v>
          </cell>
          <cell r="F36" t="str">
            <v>医療，福祉</v>
          </cell>
          <cell r="H36"/>
          <cell r="I36"/>
        </row>
        <row r="37">
          <cell r="B37" t="str">
            <v>Q</v>
          </cell>
          <cell r="D37" t="str">
            <v>複合サービス事業</v>
          </cell>
          <cell r="F37" t="str">
            <v>複合サービス事業</v>
          </cell>
          <cell r="H37"/>
          <cell r="I37"/>
        </row>
        <row r="38">
          <cell r="B38" t="str">
            <v>R</v>
          </cell>
          <cell r="D38" t="str">
            <v>サービス業（他に分類されないもの）</v>
          </cell>
          <cell r="F38" t="str">
            <v>サービス業（他に分類されないもの）</v>
          </cell>
          <cell r="H38"/>
          <cell r="I38"/>
        </row>
        <row r="39">
          <cell r="B39" t="str">
            <v>E09,10</v>
          </cell>
          <cell r="D39" t="str">
            <v>食料品・たばこ</v>
          </cell>
          <cell r="F39" t="str">
            <v>食料品・たばこ</v>
          </cell>
          <cell r="H39"/>
          <cell r="I39"/>
        </row>
        <row r="40">
          <cell r="B40" t="str">
            <v>E11</v>
          </cell>
          <cell r="D40" t="str">
            <v>繊維工業</v>
          </cell>
          <cell r="F40" t="str">
            <v>繊維工業</v>
          </cell>
          <cell r="H40"/>
          <cell r="I40"/>
        </row>
        <row r="41">
          <cell r="B41" t="str">
            <v>E12</v>
          </cell>
          <cell r="D41" t="str">
            <v>木材・木製品</v>
          </cell>
          <cell r="F41" t="str">
            <v>木材・木製品</v>
          </cell>
          <cell r="H41"/>
          <cell r="I41"/>
        </row>
        <row r="42">
          <cell r="B42" t="str">
            <v>E13</v>
          </cell>
          <cell r="D42" t="str">
            <v>家具・装備品</v>
          </cell>
          <cell r="F42" t="str">
            <v>家具・装備品</v>
          </cell>
          <cell r="H42" t="str">
            <v>x</v>
          </cell>
          <cell r="I42" t="str">
            <v>x</v>
          </cell>
        </row>
        <row r="43">
          <cell r="B43" t="str">
            <v>E15</v>
          </cell>
          <cell r="D43" t="str">
            <v>印刷・同関連業</v>
          </cell>
          <cell r="F43" t="str">
            <v>印刷・同関連業</v>
          </cell>
          <cell r="H43"/>
          <cell r="I43"/>
        </row>
        <row r="44">
          <cell r="B44" t="str">
            <v>E16,17</v>
          </cell>
          <cell r="D44" t="str">
            <v>化学、石油・石炭</v>
          </cell>
          <cell r="F44" t="str">
            <v>化学、石油・石炭</v>
          </cell>
          <cell r="H44"/>
          <cell r="I44"/>
        </row>
        <row r="45">
          <cell r="B45" t="str">
            <v>E18</v>
          </cell>
          <cell r="D45" t="str">
            <v>プラスチック製品</v>
          </cell>
          <cell r="F45" t="str">
            <v>プラスチック製品</v>
          </cell>
          <cell r="H45"/>
          <cell r="I45"/>
        </row>
        <row r="46">
          <cell r="B46" t="str">
            <v>E19</v>
          </cell>
          <cell r="D46" t="str">
            <v>ゴム製品</v>
          </cell>
          <cell r="F46" t="str">
            <v>ゴム製品</v>
          </cell>
          <cell r="H46"/>
          <cell r="I46"/>
        </row>
        <row r="47">
          <cell r="B47" t="str">
            <v>E21</v>
          </cell>
          <cell r="D47" t="str">
            <v>窯業・土石製品</v>
          </cell>
          <cell r="F47" t="str">
            <v>窯業・土石製品</v>
          </cell>
          <cell r="H47"/>
          <cell r="I47"/>
        </row>
        <row r="48">
          <cell r="B48" t="str">
            <v>E24</v>
          </cell>
          <cell r="D48" t="str">
            <v>金属製品製造業</v>
          </cell>
          <cell r="F48" t="str">
            <v>金属製品製造業</v>
          </cell>
          <cell r="H48"/>
          <cell r="I48"/>
        </row>
        <row r="49">
          <cell r="B49" t="str">
            <v>E27</v>
          </cell>
          <cell r="D49" t="str">
            <v>業務用機械器具</v>
          </cell>
          <cell r="F49" t="str">
            <v>業務用機械器具</v>
          </cell>
          <cell r="H49"/>
          <cell r="I49"/>
        </row>
        <row r="50">
          <cell r="B50" t="str">
            <v>E28</v>
          </cell>
          <cell r="D50" t="str">
            <v>電子・デバイス</v>
          </cell>
          <cell r="F50" t="str">
            <v>電子・デバイス</v>
          </cell>
          <cell r="H50"/>
          <cell r="I50"/>
        </row>
        <row r="51">
          <cell r="B51" t="str">
            <v>E29</v>
          </cell>
          <cell r="D51" t="str">
            <v>電気機械器具</v>
          </cell>
          <cell r="F51" t="str">
            <v>電気機械器具</v>
          </cell>
          <cell r="H51"/>
          <cell r="I51"/>
        </row>
        <row r="52">
          <cell r="B52" t="str">
            <v>E31</v>
          </cell>
          <cell r="D52" t="str">
            <v>輸送用機械器具</v>
          </cell>
          <cell r="F52" t="str">
            <v>輸送用機械器具</v>
          </cell>
          <cell r="H52"/>
          <cell r="I52"/>
        </row>
        <row r="53">
          <cell r="B53" t="str">
            <v>ES</v>
          </cell>
          <cell r="D53" t="str">
            <v>Ｅ一括分１</v>
          </cell>
          <cell r="F53" t="str">
            <v>はん用・生産用機械器具</v>
          </cell>
          <cell r="H53"/>
          <cell r="I53"/>
        </row>
        <row r="54">
          <cell r="B54" t="str">
            <v>R91</v>
          </cell>
          <cell r="D54" t="str">
            <v>職業紹介・派遣業</v>
          </cell>
          <cell r="F54" t="str">
            <v>職業紹介・労働者派遣業</v>
          </cell>
          <cell r="H54"/>
          <cell r="I54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3414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  <cell r="E10">
            <v>185882</v>
          </cell>
          <cell r="F10">
            <v>1693</v>
          </cell>
          <cell r="G10">
            <v>2394</v>
          </cell>
          <cell r="H10">
            <v>185181</v>
          </cell>
          <cell r="I10">
            <v>46097</v>
          </cell>
          <cell r="J10">
            <v>24.9</v>
          </cell>
        </row>
        <row r="11">
          <cell r="C11" t="str">
            <v>鉱業，採石業，砂利採取業</v>
          </cell>
          <cell r="E11" t="str">
            <v>-</v>
          </cell>
          <cell r="F11" t="str">
            <v>-</v>
          </cell>
          <cell r="G11" t="str">
            <v>-</v>
          </cell>
          <cell r="H11" t="str">
            <v>-</v>
          </cell>
          <cell r="I11" t="str">
            <v>-</v>
          </cell>
          <cell r="J11" t="str">
            <v>-</v>
          </cell>
        </row>
        <row r="12">
          <cell r="C12" t="str">
            <v>建設業</v>
          </cell>
          <cell r="E12">
            <v>6055</v>
          </cell>
          <cell r="F12">
            <v>26</v>
          </cell>
          <cell r="G12">
            <v>80</v>
          </cell>
          <cell r="H12">
            <v>6001</v>
          </cell>
          <cell r="I12">
            <v>145</v>
          </cell>
          <cell r="J12">
            <v>2.4</v>
          </cell>
        </row>
        <row r="13">
          <cell r="C13" t="str">
            <v>製造業</v>
          </cell>
          <cell r="E13">
            <v>37418</v>
          </cell>
          <cell r="F13">
            <v>256</v>
          </cell>
          <cell r="G13">
            <v>499</v>
          </cell>
          <cell r="H13">
            <v>37175</v>
          </cell>
          <cell r="I13">
            <v>3745</v>
          </cell>
          <cell r="J13">
            <v>10.1</v>
          </cell>
        </row>
        <row r="14">
          <cell r="C14" t="str">
            <v>電気・ガス・熱供給・水道業</v>
          </cell>
          <cell r="E14">
            <v>2113</v>
          </cell>
          <cell r="F14">
            <v>4</v>
          </cell>
          <cell r="G14">
            <v>2</v>
          </cell>
          <cell r="H14">
            <v>2115</v>
          </cell>
          <cell r="I14">
            <v>126</v>
          </cell>
          <cell r="J14">
            <v>6</v>
          </cell>
        </row>
        <row r="15">
          <cell r="C15" t="str">
            <v>情報通信業</v>
          </cell>
          <cell r="E15">
            <v>3814</v>
          </cell>
          <cell r="F15">
            <v>11</v>
          </cell>
          <cell r="G15">
            <v>22</v>
          </cell>
          <cell r="H15">
            <v>3803</v>
          </cell>
          <cell r="I15">
            <v>156</v>
          </cell>
          <cell r="J15">
            <v>4.0999999999999996</v>
          </cell>
        </row>
        <row r="16">
          <cell r="C16" t="str">
            <v>運輸業，郵便業</v>
          </cell>
          <cell r="E16">
            <v>10869</v>
          </cell>
          <cell r="F16">
            <v>22</v>
          </cell>
          <cell r="G16">
            <v>89</v>
          </cell>
          <cell r="H16">
            <v>10802</v>
          </cell>
          <cell r="I16">
            <v>1076</v>
          </cell>
          <cell r="J16">
            <v>10</v>
          </cell>
        </row>
        <row r="17">
          <cell r="C17" t="str">
            <v>卸売業，小売業</v>
          </cell>
          <cell r="E17">
            <v>23000</v>
          </cell>
          <cell r="F17">
            <v>151</v>
          </cell>
          <cell r="G17">
            <v>414</v>
          </cell>
          <cell r="H17">
            <v>22737</v>
          </cell>
          <cell r="I17">
            <v>13653</v>
          </cell>
          <cell r="J17">
            <v>60</v>
          </cell>
        </row>
        <row r="18">
          <cell r="C18" t="str">
            <v>金融業，保険業</v>
          </cell>
          <cell r="E18">
            <v>3274</v>
          </cell>
          <cell r="F18">
            <v>62</v>
          </cell>
          <cell r="G18">
            <v>10</v>
          </cell>
          <cell r="H18">
            <v>3326</v>
          </cell>
          <cell r="I18">
            <v>10</v>
          </cell>
          <cell r="J18">
            <v>0.3</v>
          </cell>
        </row>
        <row r="19">
          <cell r="C19" t="str">
            <v>不動産業，物品賃貸業</v>
          </cell>
          <cell r="E19">
            <v>1107</v>
          </cell>
          <cell r="F19">
            <v>0</v>
          </cell>
          <cell r="G19">
            <v>4</v>
          </cell>
          <cell r="H19">
            <v>1103</v>
          </cell>
          <cell r="I19">
            <v>296</v>
          </cell>
          <cell r="J19">
            <v>26.8</v>
          </cell>
        </row>
        <row r="20">
          <cell r="C20" t="str">
            <v>学術研究，専門・技術サービス業</v>
          </cell>
          <cell r="E20">
            <v>1749</v>
          </cell>
          <cell r="F20">
            <v>0</v>
          </cell>
          <cell r="G20">
            <v>10</v>
          </cell>
          <cell r="H20">
            <v>1739</v>
          </cell>
          <cell r="I20">
            <v>110</v>
          </cell>
          <cell r="J20">
            <v>6.3</v>
          </cell>
        </row>
        <row r="21">
          <cell r="C21" t="str">
            <v>宿泊業，飲食サービス業</v>
          </cell>
          <cell r="E21">
            <v>7493</v>
          </cell>
          <cell r="F21">
            <v>151</v>
          </cell>
          <cell r="G21">
            <v>109</v>
          </cell>
          <cell r="H21">
            <v>7535</v>
          </cell>
          <cell r="I21">
            <v>5995</v>
          </cell>
          <cell r="J21">
            <v>79.599999999999994</v>
          </cell>
        </row>
        <row r="22">
          <cell r="C22" t="str">
            <v>生活関連サービス業，娯楽業</v>
          </cell>
          <cell r="E22">
            <v>4167</v>
          </cell>
          <cell r="F22">
            <v>35</v>
          </cell>
          <cell r="G22">
            <v>63</v>
          </cell>
          <cell r="H22">
            <v>4139</v>
          </cell>
          <cell r="I22">
            <v>1617</v>
          </cell>
          <cell r="J22">
            <v>39.1</v>
          </cell>
        </row>
        <row r="23">
          <cell r="C23" t="str">
            <v>教育，学習支援業</v>
          </cell>
          <cell r="E23">
            <v>15807</v>
          </cell>
          <cell r="F23">
            <v>19</v>
          </cell>
          <cell r="G23">
            <v>14</v>
          </cell>
          <cell r="H23">
            <v>15812</v>
          </cell>
          <cell r="I23">
            <v>2723</v>
          </cell>
          <cell r="J23">
            <v>17.2</v>
          </cell>
        </row>
        <row r="24">
          <cell r="C24" t="str">
            <v>医療，福祉</v>
          </cell>
          <cell r="E24">
            <v>48580</v>
          </cell>
          <cell r="F24">
            <v>342</v>
          </cell>
          <cell r="G24">
            <v>459</v>
          </cell>
          <cell r="H24">
            <v>48463</v>
          </cell>
          <cell r="I24">
            <v>10438</v>
          </cell>
          <cell r="J24">
            <v>21.5</v>
          </cell>
        </row>
        <row r="25">
          <cell r="C25" t="str">
            <v>複合サービス事業</v>
          </cell>
          <cell r="E25">
            <v>2859</v>
          </cell>
          <cell r="F25">
            <v>13</v>
          </cell>
          <cell r="G25">
            <v>15</v>
          </cell>
          <cell r="H25">
            <v>2857</v>
          </cell>
          <cell r="I25">
            <v>157</v>
          </cell>
          <cell r="J25">
            <v>5.5</v>
          </cell>
        </row>
        <row r="26">
          <cell r="C26" t="str">
            <v>サービス業（他に分類されないもの）</v>
          </cell>
          <cell r="E26">
            <v>17577</v>
          </cell>
          <cell r="F26">
            <v>601</v>
          </cell>
          <cell r="G26">
            <v>604</v>
          </cell>
          <cell r="H26">
            <v>17574</v>
          </cell>
          <cell r="I26">
            <v>5850</v>
          </cell>
          <cell r="J26">
            <v>33.299999999999997</v>
          </cell>
        </row>
        <row r="27">
          <cell r="C27" t="str">
            <v>食料品・たばこ</v>
          </cell>
          <cell r="E27">
            <v>12311</v>
          </cell>
          <cell r="F27">
            <v>81</v>
          </cell>
          <cell r="G27">
            <v>229</v>
          </cell>
          <cell r="H27">
            <v>12163</v>
          </cell>
          <cell r="I27">
            <v>2010</v>
          </cell>
          <cell r="J27">
            <v>16.5</v>
          </cell>
        </row>
        <row r="28">
          <cell r="C28" t="str">
            <v>繊維工業</v>
          </cell>
          <cell r="E28">
            <v>3326</v>
          </cell>
          <cell r="F28">
            <v>61</v>
          </cell>
          <cell r="G28">
            <v>71</v>
          </cell>
          <cell r="H28">
            <v>3316</v>
          </cell>
          <cell r="I28">
            <v>130</v>
          </cell>
          <cell r="J28">
            <v>3.9</v>
          </cell>
        </row>
        <row r="29">
          <cell r="C29" t="str">
            <v>木材・木製品</v>
          </cell>
          <cell r="E29">
            <v>1310</v>
          </cell>
          <cell r="F29">
            <v>9</v>
          </cell>
          <cell r="G29">
            <v>17</v>
          </cell>
          <cell r="H29">
            <v>1302</v>
          </cell>
          <cell r="I29">
            <v>141</v>
          </cell>
          <cell r="J29">
            <v>10.8</v>
          </cell>
        </row>
        <row r="30">
          <cell r="C30" t="str">
            <v>家具・装備品</v>
          </cell>
          <cell r="E30" t="str">
            <v>#147</v>
          </cell>
          <cell r="F30" t="str">
            <v>#0</v>
          </cell>
          <cell r="G30" t="str">
            <v>#3</v>
          </cell>
          <cell r="H30" t="str">
            <v>#144</v>
          </cell>
          <cell r="I30" t="str">
            <v>#32</v>
          </cell>
          <cell r="J30" t="str">
            <v>#22.2</v>
          </cell>
        </row>
        <row r="31">
          <cell r="C31" t="str">
            <v>パルプ・紙</v>
          </cell>
          <cell r="E31" t="str">
            <v>#642</v>
          </cell>
          <cell r="F31" t="str">
            <v>#5</v>
          </cell>
          <cell r="G31" t="str">
            <v>#0</v>
          </cell>
          <cell r="H31" t="str">
            <v>#647</v>
          </cell>
          <cell r="I31" t="str">
            <v>#9</v>
          </cell>
          <cell r="J31" t="str">
            <v>#1.4</v>
          </cell>
        </row>
        <row r="32">
          <cell r="C32" t="str">
            <v>印刷・同関連業</v>
          </cell>
          <cell r="E32">
            <v>459</v>
          </cell>
          <cell r="F32">
            <v>6</v>
          </cell>
          <cell r="G32">
            <v>6</v>
          </cell>
          <cell r="H32">
            <v>459</v>
          </cell>
          <cell r="I32">
            <v>122</v>
          </cell>
          <cell r="J32">
            <v>26.6</v>
          </cell>
        </row>
        <row r="33">
          <cell r="C33" t="str">
            <v>化学、石油・石炭</v>
          </cell>
          <cell r="E33">
            <v>2570</v>
          </cell>
          <cell r="F33">
            <v>10</v>
          </cell>
          <cell r="G33">
            <v>23</v>
          </cell>
          <cell r="H33">
            <v>2557</v>
          </cell>
          <cell r="I33">
            <v>53</v>
          </cell>
          <cell r="J33">
            <v>2.1</v>
          </cell>
        </row>
        <row r="34">
          <cell r="C34" t="str">
            <v>プラスチック製品</v>
          </cell>
          <cell r="E34">
            <v>1783</v>
          </cell>
          <cell r="F34">
            <v>7</v>
          </cell>
          <cell r="G34">
            <v>6</v>
          </cell>
          <cell r="H34">
            <v>1784</v>
          </cell>
          <cell r="I34">
            <v>406</v>
          </cell>
          <cell r="J34">
            <v>22.8</v>
          </cell>
        </row>
        <row r="35">
          <cell r="C35" t="str">
            <v>ゴム製品</v>
          </cell>
          <cell r="E35">
            <v>2044</v>
          </cell>
          <cell r="F35">
            <v>8</v>
          </cell>
          <cell r="G35">
            <v>21</v>
          </cell>
          <cell r="H35">
            <v>2031</v>
          </cell>
          <cell r="I35">
            <v>31</v>
          </cell>
          <cell r="J35">
            <v>1.5</v>
          </cell>
        </row>
        <row r="36">
          <cell r="C36" t="str">
            <v>窯業・土石製品</v>
          </cell>
          <cell r="E36">
            <v>371</v>
          </cell>
          <cell r="F36">
            <v>2</v>
          </cell>
          <cell r="G36">
            <v>1</v>
          </cell>
          <cell r="H36">
            <v>372</v>
          </cell>
          <cell r="I36">
            <v>57</v>
          </cell>
          <cell r="J36">
            <v>15.3</v>
          </cell>
        </row>
        <row r="37">
          <cell r="C37" t="str">
            <v>鉄鋼業</v>
          </cell>
          <cell r="E37" t="str">
            <v>#246</v>
          </cell>
          <cell r="F37" t="str">
            <v>#6</v>
          </cell>
          <cell r="G37" t="str">
            <v>#3</v>
          </cell>
          <cell r="H37" t="str">
            <v>#249</v>
          </cell>
          <cell r="I37" t="str">
            <v>#2</v>
          </cell>
          <cell r="J37" t="str">
            <v>#0.8</v>
          </cell>
        </row>
        <row r="38">
          <cell r="C38" t="str">
            <v>非鉄金属製造業</v>
          </cell>
          <cell r="E38" t="str">
            <v>#149</v>
          </cell>
          <cell r="F38" t="str">
            <v>#0</v>
          </cell>
          <cell r="G38" t="str">
            <v>#0</v>
          </cell>
          <cell r="H38" t="str">
            <v>#149</v>
          </cell>
          <cell r="I38" t="str">
            <v>#0</v>
          </cell>
          <cell r="J38" t="str">
            <v>#0</v>
          </cell>
        </row>
        <row r="39">
          <cell r="C39" t="str">
            <v>金属製品製造業</v>
          </cell>
          <cell r="E39">
            <v>1168</v>
          </cell>
          <cell r="F39">
            <v>17</v>
          </cell>
          <cell r="G39">
            <v>2</v>
          </cell>
          <cell r="H39">
            <v>1183</v>
          </cell>
          <cell r="I39">
            <v>205</v>
          </cell>
          <cell r="J39">
            <v>17.3</v>
          </cell>
        </row>
        <row r="40">
          <cell r="C40" t="str">
            <v>はん用機械器具</v>
          </cell>
          <cell r="E40" t="str">
            <v>-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</row>
        <row r="41">
          <cell r="C41" t="str">
            <v>生産用機械器具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</row>
        <row r="42">
          <cell r="C42" t="str">
            <v>業務用機械器具</v>
          </cell>
          <cell r="E42">
            <v>2013</v>
          </cell>
          <cell r="F42">
            <v>10</v>
          </cell>
          <cell r="G42">
            <v>10</v>
          </cell>
          <cell r="H42">
            <v>2013</v>
          </cell>
          <cell r="I42">
            <v>188</v>
          </cell>
          <cell r="J42">
            <v>9.3000000000000007</v>
          </cell>
        </row>
        <row r="43">
          <cell r="C43" t="str">
            <v>電子・デバイス</v>
          </cell>
          <cell r="E43">
            <v>3454</v>
          </cell>
          <cell r="F43">
            <v>17</v>
          </cell>
          <cell r="G43">
            <v>37</v>
          </cell>
          <cell r="H43">
            <v>3434</v>
          </cell>
          <cell r="I43">
            <v>226</v>
          </cell>
          <cell r="J43">
            <v>6.6</v>
          </cell>
        </row>
        <row r="44">
          <cell r="C44" t="str">
            <v>電気機械器具</v>
          </cell>
          <cell r="E44">
            <v>1024</v>
          </cell>
          <cell r="F44">
            <v>1</v>
          </cell>
          <cell r="G44">
            <v>8</v>
          </cell>
          <cell r="H44">
            <v>1017</v>
          </cell>
          <cell r="I44">
            <v>33</v>
          </cell>
          <cell r="J44">
            <v>3.2</v>
          </cell>
        </row>
        <row r="45">
          <cell r="C45" t="str">
            <v>情報通信機械器具</v>
          </cell>
          <cell r="E45" t="str">
            <v>#132</v>
          </cell>
          <cell r="F45" t="str">
            <v>#0</v>
          </cell>
          <cell r="G45" t="str">
            <v>#2</v>
          </cell>
          <cell r="H45" t="str">
            <v>#130</v>
          </cell>
          <cell r="I45" t="str">
            <v>#17</v>
          </cell>
          <cell r="J45" t="str">
            <v>#13.1</v>
          </cell>
        </row>
        <row r="46">
          <cell r="C46" t="str">
            <v>輸送用機械器具</v>
          </cell>
          <cell r="E46">
            <v>2112</v>
          </cell>
          <cell r="F46">
            <v>9</v>
          </cell>
          <cell r="G46">
            <v>46</v>
          </cell>
          <cell r="H46">
            <v>2075</v>
          </cell>
          <cell r="I46">
            <v>6</v>
          </cell>
          <cell r="J46">
            <v>0.3</v>
          </cell>
        </row>
        <row r="47">
          <cell r="C47" t="str">
            <v>その他の製造業</v>
          </cell>
          <cell r="E47">
            <v>502</v>
          </cell>
          <cell r="F47">
            <v>7</v>
          </cell>
          <cell r="G47">
            <v>2</v>
          </cell>
          <cell r="H47">
            <v>507</v>
          </cell>
          <cell r="I47">
            <v>28</v>
          </cell>
          <cell r="J47">
            <v>5.5</v>
          </cell>
        </row>
        <row r="48">
          <cell r="C48" t="str">
            <v>Ｅ一括分１</v>
          </cell>
          <cell r="E48">
            <v>1655</v>
          </cell>
          <cell r="F48">
            <v>0</v>
          </cell>
          <cell r="G48">
            <v>12</v>
          </cell>
          <cell r="H48">
            <v>1643</v>
          </cell>
          <cell r="I48">
            <v>49</v>
          </cell>
          <cell r="J48">
            <v>3</v>
          </cell>
        </row>
        <row r="49">
          <cell r="C49" t="str">
            <v>Ｅ一括分２</v>
          </cell>
          <cell r="E49" t="str">
            <v>-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</row>
        <row r="50">
          <cell r="C50" t="str">
            <v>Ｅ一括分３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</row>
        <row r="51">
          <cell r="C51" t="str">
            <v>卸売業</v>
          </cell>
          <cell r="E51">
            <v>5103</v>
          </cell>
          <cell r="F51">
            <v>22</v>
          </cell>
          <cell r="G51">
            <v>81</v>
          </cell>
          <cell r="H51">
            <v>5044</v>
          </cell>
          <cell r="I51">
            <v>965</v>
          </cell>
          <cell r="J51">
            <v>19.100000000000001</v>
          </cell>
        </row>
        <row r="52">
          <cell r="C52" t="str">
            <v>小売業</v>
          </cell>
          <cell r="E52">
            <v>17897</v>
          </cell>
          <cell r="F52">
            <v>129</v>
          </cell>
          <cell r="G52">
            <v>333</v>
          </cell>
          <cell r="H52">
            <v>17693</v>
          </cell>
          <cell r="I52">
            <v>12688</v>
          </cell>
          <cell r="J52">
            <v>71.7</v>
          </cell>
        </row>
        <row r="53">
          <cell r="C53" t="str">
            <v>宿泊業</v>
          </cell>
          <cell r="E53">
            <v>2664</v>
          </cell>
          <cell r="F53">
            <v>13</v>
          </cell>
          <cell r="G53">
            <v>52</v>
          </cell>
          <cell r="H53">
            <v>2625</v>
          </cell>
          <cell r="I53">
            <v>1555</v>
          </cell>
          <cell r="J53">
            <v>59.2</v>
          </cell>
        </row>
        <row r="54">
          <cell r="C54" t="str">
            <v>Ｍ一括分</v>
          </cell>
          <cell r="E54">
            <v>4829</v>
          </cell>
          <cell r="F54">
            <v>138</v>
          </cell>
          <cell r="G54">
            <v>57</v>
          </cell>
          <cell r="H54">
            <v>4910</v>
          </cell>
          <cell r="I54">
            <v>4440</v>
          </cell>
          <cell r="J54">
            <v>90.4</v>
          </cell>
        </row>
        <row r="55">
          <cell r="C55" t="str">
            <v>医療業</v>
          </cell>
          <cell r="E55">
            <v>27777</v>
          </cell>
          <cell r="F55">
            <v>150</v>
          </cell>
          <cell r="G55">
            <v>314</v>
          </cell>
          <cell r="H55">
            <v>27613</v>
          </cell>
          <cell r="I55">
            <v>6099</v>
          </cell>
          <cell r="J55">
            <v>22.1</v>
          </cell>
        </row>
        <row r="56">
          <cell r="C56" t="str">
            <v>Ｐ一括分</v>
          </cell>
          <cell r="E56">
            <v>20803</v>
          </cell>
          <cell r="F56">
            <v>192</v>
          </cell>
          <cell r="G56">
            <v>145</v>
          </cell>
          <cell r="H56">
            <v>20850</v>
          </cell>
          <cell r="I56">
            <v>4339</v>
          </cell>
          <cell r="J56">
            <v>20.8</v>
          </cell>
        </row>
        <row r="57">
          <cell r="C57" t="str">
            <v>職業紹介・派遣業</v>
          </cell>
          <cell r="E57">
            <v>3900</v>
          </cell>
          <cell r="F57">
            <v>245</v>
          </cell>
          <cell r="G57">
            <v>292</v>
          </cell>
          <cell r="H57">
            <v>3853</v>
          </cell>
          <cell r="I57">
            <v>733</v>
          </cell>
          <cell r="J57">
            <v>19</v>
          </cell>
        </row>
        <row r="58">
          <cell r="C58" t="str">
            <v>その他の事業サービス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</row>
        <row r="59">
          <cell r="C59" t="str">
            <v>Ｒ一括分</v>
          </cell>
          <cell r="E59">
            <v>13677</v>
          </cell>
          <cell r="F59">
            <v>356</v>
          </cell>
          <cell r="G59">
            <v>312</v>
          </cell>
          <cell r="H59">
            <v>13721</v>
          </cell>
          <cell r="I59">
            <v>5117</v>
          </cell>
          <cell r="J59">
            <v>37.299999999999997</v>
          </cell>
        </row>
        <row r="60">
          <cell r="C60" t="str">
            <v>特掲産業１</v>
          </cell>
          <cell r="E60" t="str">
            <v>#2141</v>
          </cell>
          <cell r="F60" t="str">
            <v>#29</v>
          </cell>
          <cell r="G60" t="str">
            <v>#11</v>
          </cell>
          <cell r="H60" t="str">
            <v>#2159</v>
          </cell>
          <cell r="I60" t="str">
            <v>#673</v>
          </cell>
          <cell r="J60" t="str">
            <v>#31.2</v>
          </cell>
        </row>
        <row r="61">
          <cell r="C61" t="str">
            <v>特掲産業２</v>
          </cell>
          <cell r="E61" t="str">
            <v>#102</v>
          </cell>
          <cell r="F61" t="str">
            <v>#0</v>
          </cell>
          <cell r="G61" t="str">
            <v>#2</v>
          </cell>
          <cell r="H61" t="str">
            <v>#100</v>
          </cell>
          <cell r="I61" t="str">
            <v>#29</v>
          </cell>
          <cell r="J61" t="str">
            <v>#29</v>
          </cell>
        </row>
        <row r="62">
          <cell r="C62" t="str">
            <v>特掲産業３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</row>
        <row r="63">
          <cell r="C63" t="str">
            <v>特掲産業４</v>
          </cell>
          <cell r="E63" t="str">
            <v>-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</row>
        <row r="64">
          <cell r="C64" t="str">
            <v>特掲産業５</v>
          </cell>
          <cell r="E64" t="str">
            <v>-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</row>
        <row r="65">
          <cell r="C65" t="str">
            <v>特掲積上産業１</v>
          </cell>
          <cell r="E65" t="str">
            <v>-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</row>
        <row r="66">
          <cell r="C66" t="str">
            <v>特掲積上産業２</v>
          </cell>
          <cell r="E66" t="str">
            <v>-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</row>
        <row r="220">
          <cell r="C220" t="str">
            <v>調査産業計</v>
          </cell>
          <cell r="E220">
            <v>353894</v>
          </cell>
          <cell r="F220">
            <v>5073</v>
          </cell>
          <cell r="G220">
            <v>5434</v>
          </cell>
          <cell r="H220">
            <v>353533</v>
          </cell>
          <cell r="I220">
            <v>103802</v>
          </cell>
          <cell r="J220">
            <v>29.4</v>
          </cell>
        </row>
        <row r="221">
          <cell r="C221" t="str">
            <v>鉱業，採石業，砂利採取業</v>
          </cell>
          <cell r="E221" t="str">
            <v>-</v>
          </cell>
          <cell r="F221" t="str">
            <v>-</v>
          </cell>
          <cell r="G221" t="str">
            <v>-</v>
          </cell>
          <cell r="H221" t="str">
            <v>-</v>
          </cell>
          <cell r="I221" t="str">
            <v>-</v>
          </cell>
          <cell r="J221" t="str">
            <v>-</v>
          </cell>
        </row>
        <row r="222">
          <cell r="C222" t="str">
            <v>建設業</v>
          </cell>
          <cell r="E222">
            <v>20517</v>
          </cell>
          <cell r="F222">
            <v>102</v>
          </cell>
          <cell r="G222">
            <v>80</v>
          </cell>
          <cell r="H222">
            <v>20539</v>
          </cell>
          <cell r="I222">
            <v>887</v>
          </cell>
          <cell r="J222">
            <v>4.3</v>
          </cell>
        </row>
        <row r="223">
          <cell r="C223" t="str">
            <v>製造業</v>
          </cell>
          <cell r="E223">
            <v>48185</v>
          </cell>
          <cell r="F223">
            <v>757</v>
          </cell>
          <cell r="G223">
            <v>708</v>
          </cell>
          <cell r="H223">
            <v>48234</v>
          </cell>
          <cell r="I223">
            <v>7584</v>
          </cell>
          <cell r="J223">
            <v>15.7</v>
          </cell>
        </row>
        <row r="224">
          <cell r="C224" t="str">
            <v>電気・ガス・熱供給・水道業</v>
          </cell>
          <cell r="E224">
            <v>2909</v>
          </cell>
          <cell r="F224">
            <v>4</v>
          </cell>
          <cell r="G224">
            <v>2</v>
          </cell>
          <cell r="H224">
            <v>2911</v>
          </cell>
          <cell r="I224">
            <v>126</v>
          </cell>
          <cell r="J224">
            <v>4.3</v>
          </cell>
        </row>
        <row r="225">
          <cell r="C225" t="str">
            <v>情報通信業</v>
          </cell>
          <cell r="E225">
            <v>5036</v>
          </cell>
          <cell r="F225">
            <v>11</v>
          </cell>
          <cell r="G225">
            <v>43</v>
          </cell>
          <cell r="H225">
            <v>5004</v>
          </cell>
          <cell r="I225">
            <v>206</v>
          </cell>
          <cell r="J225">
            <v>4.0999999999999996</v>
          </cell>
        </row>
        <row r="226">
          <cell r="C226" t="str">
            <v>運輸業，郵便業</v>
          </cell>
          <cell r="E226">
            <v>17185</v>
          </cell>
          <cell r="F226">
            <v>22</v>
          </cell>
          <cell r="G226">
            <v>89</v>
          </cell>
          <cell r="H226">
            <v>17118</v>
          </cell>
          <cell r="I226">
            <v>1180</v>
          </cell>
          <cell r="J226">
            <v>6.9</v>
          </cell>
        </row>
        <row r="227">
          <cell r="C227" t="str">
            <v>卸売業，小売業</v>
          </cell>
          <cell r="E227">
            <v>66146</v>
          </cell>
          <cell r="F227">
            <v>1444</v>
          </cell>
          <cell r="G227">
            <v>801</v>
          </cell>
          <cell r="H227">
            <v>66789</v>
          </cell>
          <cell r="I227">
            <v>30217</v>
          </cell>
          <cell r="J227">
            <v>45.2</v>
          </cell>
        </row>
        <row r="228">
          <cell r="C228" t="str">
            <v>金融業，保険業</v>
          </cell>
          <cell r="E228">
            <v>8501</v>
          </cell>
          <cell r="F228">
            <v>93</v>
          </cell>
          <cell r="G228">
            <v>79</v>
          </cell>
          <cell r="H228">
            <v>8515</v>
          </cell>
          <cell r="I228">
            <v>681</v>
          </cell>
          <cell r="J228">
            <v>8</v>
          </cell>
        </row>
        <row r="229">
          <cell r="C229" t="str">
            <v>不動産業，物品賃貸業</v>
          </cell>
          <cell r="E229">
            <v>3030</v>
          </cell>
          <cell r="F229">
            <v>0</v>
          </cell>
          <cell r="G229">
            <v>4</v>
          </cell>
          <cell r="H229">
            <v>3026</v>
          </cell>
          <cell r="I229">
            <v>1761</v>
          </cell>
          <cell r="J229">
            <v>58.2</v>
          </cell>
        </row>
        <row r="230">
          <cell r="C230" t="str">
            <v>学術研究，専門・技術サービス業</v>
          </cell>
          <cell r="E230">
            <v>6072</v>
          </cell>
          <cell r="F230">
            <v>62</v>
          </cell>
          <cell r="G230">
            <v>10</v>
          </cell>
          <cell r="H230">
            <v>6124</v>
          </cell>
          <cell r="I230">
            <v>644</v>
          </cell>
          <cell r="J230">
            <v>10.5</v>
          </cell>
        </row>
        <row r="231">
          <cell r="C231" t="str">
            <v>宿泊業，飲食サービス業</v>
          </cell>
          <cell r="E231">
            <v>24309</v>
          </cell>
          <cell r="F231">
            <v>645</v>
          </cell>
          <cell r="G231">
            <v>1096</v>
          </cell>
          <cell r="H231">
            <v>23858</v>
          </cell>
          <cell r="I231">
            <v>21213</v>
          </cell>
          <cell r="J231">
            <v>88.9</v>
          </cell>
        </row>
        <row r="232">
          <cell r="C232" t="str">
            <v>生活関連サービス業，娯楽業</v>
          </cell>
          <cell r="E232">
            <v>10598</v>
          </cell>
          <cell r="F232">
            <v>184</v>
          </cell>
          <cell r="G232">
            <v>133</v>
          </cell>
          <cell r="H232">
            <v>10649</v>
          </cell>
          <cell r="I232">
            <v>5434</v>
          </cell>
          <cell r="J232">
            <v>51</v>
          </cell>
        </row>
        <row r="233">
          <cell r="C233" t="str">
            <v>教育，学習支援業</v>
          </cell>
          <cell r="E233">
            <v>27546</v>
          </cell>
          <cell r="F233">
            <v>119</v>
          </cell>
          <cell r="G233">
            <v>281</v>
          </cell>
          <cell r="H233">
            <v>27384</v>
          </cell>
          <cell r="I233">
            <v>5833</v>
          </cell>
          <cell r="J233">
            <v>21.3</v>
          </cell>
        </row>
        <row r="234">
          <cell r="C234" t="str">
            <v>医療，福祉</v>
          </cell>
          <cell r="E234">
            <v>83672</v>
          </cell>
          <cell r="F234">
            <v>855</v>
          </cell>
          <cell r="G234">
            <v>1274</v>
          </cell>
          <cell r="H234">
            <v>83253</v>
          </cell>
          <cell r="I234">
            <v>20750</v>
          </cell>
          <cell r="J234">
            <v>24.9</v>
          </cell>
        </row>
        <row r="235">
          <cell r="C235" t="str">
            <v>複合サービス事業</v>
          </cell>
          <cell r="E235">
            <v>4473</v>
          </cell>
          <cell r="F235">
            <v>13</v>
          </cell>
          <cell r="G235">
            <v>15</v>
          </cell>
          <cell r="H235">
            <v>4471</v>
          </cell>
          <cell r="I235">
            <v>530</v>
          </cell>
          <cell r="J235">
            <v>11.9</v>
          </cell>
        </row>
        <row r="236">
          <cell r="C236" t="str">
            <v>サービス業（他に分類されないもの）</v>
          </cell>
          <cell r="E236">
            <v>25715</v>
          </cell>
          <cell r="F236">
            <v>762</v>
          </cell>
          <cell r="G236">
            <v>819</v>
          </cell>
          <cell r="H236">
            <v>25658</v>
          </cell>
          <cell r="I236">
            <v>6756</v>
          </cell>
          <cell r="J236">
            <v>26.3</v>
          </cell>
        </row>
        <row r="237">
          <cell r="C237" t="str">
            <v>食料品・たばこ</v>
          </cell>
          <cell r="E237">
            <v>17389</v>
          </cell>
          <cell r="F237">
            <v>456</v>
          </cell>
          <cell r="G237">
            <v>234</v>
          </cell>
          <cell r="H237">
            <v>17611</v>
          </cell>
          <cell r="I237">
            <v>4969</v>
          </cell>
          <cell r="J237">
            <v>28.2</v>
          </cell>
        </row>
        <row r="238">
          <cell r="C238" t="str">
            <v>繊維工業</v>
          </cell>
          <cell r="E238">
            <v>4104</v>
          </cell>
          <cell r="F238">
            <v>61</v>
          </cell>
          <cell r="G238">
            <v>227</v>
          </cell>
          <cell r="H238">
            <v>3938</v>
          </cell>
          <cell r="I238">
            <v>130</v>
          </cell>
          <cell r="J238">
            <v>3.3</v>
          </cell>
        </row>
        <row r="239">
          <cell r="C239" t="str">
            <v>木材・木製品</v>
          </cell>
          <cell r="E239">
            <v>2506</v>
          </cell>
          <cell r="F239">
            <v>135</v>
          </cell>
          <cell r="G239">
            <v>17</v>
          </cell>
          <cell r="H239">
            <v>2624</v>
          </cell>
          <cell r="I239">
            <v>582</v>
          </cell>
          <cell r="J239">
            <v>22.2</v>
          </cell>
        </row>
        <row r="240">
          <cell r="C240" t="str">
            <v>家具・装備品</v>
          </cell>
          <cell r="E240" t="str">
            <v>#147</v>
          </cell>
          <cell r="F240" t="str">
            <v>#0</v>
          </cell>
          <cell r="G240" t="str">
            <v>#3</v>
          </cell>
          <cell r="H240" t="str">
            <v>#144</v>
          </cell>
          <cell r="I240" t="str">
            <v>#32</v>
          </cell>
          <cell r="J240" t="str">
            <v>#22.2</v>
          </cell>
        </row>
        <row r="241">
          <cell r="C241" t="str">
            <v>パルプ・紙</v>
          </cell>
          <cell r="E241">
            <v>827</v>
          </cell>
          <cell r="F241">
            <v>5</v>
          </cell>
          <cell r="G241">
            <v>0</v>
          </cell>
          <cell r="H241">
            <v>832</v>
          </cell>
          <cell r="I241">
            <v>39</v>
          </cell>
          <cell r="J241">
            <v>4.7</v>
          </cell>
        </row>
        <row r="242">
          <cell r="C242" t="str">
            <v>印刷・同関連業</v>
          </cell>
          <cell r="E242">
            <v>872</v>
          </cell>
          <cell r="F242">
            <v>6</v>
          </cell>
          <cell r="G242">
            <v>6</v>
          </cell>
          <cell r="H242">
            <v>872</v>
          </cell>
          <cell r="I242">
            <v>147</v>
          </cell>
          <cell r="J242">
            <v>16.899999999999999</v>
          </cell>
        </row>
        <row r="243">
          <cell r="C243" t="str">
            <v>化学、石油・石炭</v>
          </cell>
          <cell r="E243">
            <v>2570</v>
          </cell>
          <cell r="F243">
            <v>10</v>
          </cell>
          <cell r="G243">
            <v>23</v>
          </cell>
          <cell r="H243">
            <v>2557</v>
          </cell>
          <cell r="I243">
            <v>53</v>
          </cell>
          <cell r="J243">
            <v>2.1</v>
          </cell>
        </row>
        <row r="244">
          <cell r="C244" t="str">
            <v>プラスチック製品</v>
          </cell>
          <cell r="E244">
            <v>1783</v>
          </cell>
          <cell r="F244">
            <v>7</v>
          </cell>
          <cell r="G244">
            <v>6</v>
          </cell>
          <cell r="H244">
            <v>1784</v>
          </cell>
          <cell r="I244">
            <v>406</v>
          </cell>
          <cell r="J244">
            <v>22.8</v>
          </cell>
        </row>
        <row r="245">
          <cell r="C245" t="str">
            <v>ゴム製品</v>
          </cell>
          <cell r="E245">
            <v>2044</v>
          </cell>
          <cell r="F245">
            <v>8</v>
          </cell>
          <cell r="G245">
            <v>21</v>
          </cell>
          <cell r="H245">
            <v>2031</v>
          </cell>
          <cell r="I245">
            <v>31</v>
          </cell>
          <cell r="J245">
            <v>1.5</v>
          </cell>
        </row>
        <row r="246">
          <cell r="C246" t="str">
            <v>窯業・土石製品</v>
          </cell>
          <cell r="E246">
            <v>1804</v>
          </cell>
          <cell r="F246">
            <v>2</v>
          </cell>
          <cell r="G246">
            <v>35</v>
          </cell>
          <cell r="H246">
            <v>1771</v>
          </cell>
          <cell r="I246">
            <v>57</v>
          </cell>
          <cell r="J246">
            <v>3.2</v>
          </cell>
        </row>
        <row r="247">
          <cell r="C247" t="str">
            <v>鉄鋼業</v>
          </cell>
          <cell r="E247">
            <v>322</v>
          </cell>
          <cell r="F247">
            <v>6</v>
          </cell>
          <cell r="G247">
            <v>3</v>
          </cell>
          <cell r="H247">
            <v>325</v>
          </cell>
          <cell r="I247">
            <v>32</v>
          </cell>
          <cell r="J247">
            <v>9.8000000000000007</v>
          </cell>
        </row>
        <row r="248">
          <cell r="C248" t="str">
            <v>非鉄金属製造業</v>
          </cell>
          <cell r="E248" t="str">
            <v>#149</v>
          </cell>
          <cell r="F248" t="str">
            <v>#0</v>
          </cell>
          <cell r="G248" t="str">
            <v>#0</v>
          </cell>
          <cell r="H248" t="str">
            <v>#149</v>
          </cell>
          <cell r="I248" t="str">
            <v>#0</v>
          </cell>
          <cell r="J248" t="str">
            <v>#0</v>
          </cell>
        </row>
        <row r="249">
          <cell r="C249" t="str">
            <v>金属製品製造業</v>
          </cell>
          <cell r="E249">
            <v>2026</v>
          </cell>
          <cell r="F249">
            <v>17</v>
          </cell>
          <cell r="G249">
            <v>2</v>
          </cell>
          <cell r="H249">
            <v>2041</v>
          </cell>
          <cell r="I249">
            <v>450</v>
          </cell>
          <cell r="J249">
            <v>22</v>
          </cell>
        </row>
        <row r="250">
          <cell r="C250" t="str">
            <v>はん用機械器具</v>
          </cell>
          <cell r="E250" t="str">
            <v>-</v>
          </cell>
          <cell r="F250" t="str">
            <v>-</v>
          </cell>
          <cell r="G250" t="str">
            <v>-</v>
          </cell>
          <cell r="H250" t="str">
            <v>-</v>
          </cell>
          <cell r="I250" t="str">
            <v>-</v>
          </cell>
          <cell r="J250" t="str">
            <v>-</v>
          </cell>
        </row>
        <row r="251">
          <cell r="C251" t="str">
            <v>生産用機械器具</v>
          </cell>
          <cell r="E251" t="str">
            <v>-</v>
          </cell>
          <cell r="F251" t="str">
            <v>-</v>
          </cell>
          <cell r="G251" t="str">
            <v>-</v>
          </cell>
          <cell r="H251" t="str">
            <v>-</v>
          </cell>
          <cell r="I251" t="str">
            <v>-</v>
          </cell>
          <cell r="J251" t="str">
            <v>-</v>
          </cell>
        </row>
        <row r="252">
          <cell r="C252" t="str">
            <v>業務用機械器具</v>
          </cell>
          <cell r="E252">
            <v>2013</v>
          </cell>
          <cell r="F252">
            <v>10</v>
          </cell>
          <cell r="G252">
            <v>10</v>
          </cell>
          <cell r="H252">
            <v>2013</v>
          </cell>
          <cell r="I252">
            <v>188</v>
          </cell>
          <cell r="J252">
            <v>9.3000000000000007</v>
          </cell>
        </row>
        <row r="253">
          <cell r="C253" t="str">
            <v>電子・デバイス</v>
          </cell>
          <cell r="E253">
            <v>3454</v>
          </cell>
          <cell r="F253">
            <v>17</v>
          </cell>
          <cell r="G253">
            <v>37</v>
          </cell>
          <cell r="H253">
            <v>3434</v>
          </cell>
          <cell r="I253">
            <v>226</v>
          </cell>
          <cell r="J253">
            <v>6.6</v>
          </cell>
        </row>
        <row r="254">
          <cell r="C254" t="str">
            <v>電気機械器具</v>
          </cell>
          <cell r="E254">
            <v>1024</v>
          </cell>
          <cell r="F254">
            <v>1</v>
          </cell>
          <cell r="G254">
            <v>8</v>
          </cell>
          <cell r="H254">
            <v>1017</v>
          </cell>
          <cell r="I254">
            <v>33</v>
          </cell>
          <cell r="J254">
            <v>3.2</v>
          </cell>
        </row>
        <row r="255">
          <cell r="C255" t="str">
            <v>情報通信機械器具</v>
          </cell>
          <cell r="E255" t="str">
            <v>#132</v>
          </cell>
          <cell r="F255" t="str">
            <v>#0</v>
          </cell>
          <cell r="G255" t="str">
            <v>#2</v>
          </cell>
          <cell r="H255" t="str">
            <v>#130</v>
          </cell>
          <cell r="I255" t="str">
            <v>#17</v>
          </cell>
          <cell r="J255" t="str">
            <v>#13.1</v>
          </cell>
        </row>
        <row r="256">
          <cell r="C256" t="str">
            <v>輸送用機械器具</v>
          </cell>
          <cell r="E256">
            <v>2112</v>
          </cell>
          <cell r="F256">
            <v>9</v>
          </cell>
          <cell r="G256">
            <v>46</v>
          </cell>
          <cell r="H256">
            <v>2075</v>
          </cell>
          <cell r="I256">
            <v>6</v>
          </cell>
          <cell r="J256">
            <v>0.3</v>
          </cell>
        </row>
        <row r="257">
          <cell r="C257" t="str">
            <v>その他の製造業</v>
          </cell>
          <cell r="E257">
            <v>502</v>
          </cell>
          <cell r="F257">
            <v>7</v>
          </cell>
          <cell r="G257">
            <v>2</v>
          </cell>
          <cell r="H257">
            <v>507</v>
          </cell>
          <cell r="I257">
            <v>28</v>
          </cell>
          <cell r="J257">
            <v>5.5</v>
          </cell>
        </row>
        <row r="258">
          <cell r="C258" t="str">
            <v>Ｅ一括分１</v>
          </cell>
          <cell r="E258">
            <v>2405</v>
          </cell>
          <cell r="F258">
            <v>0</v>
          </cell>
          <cell r="G258">
            <v>26</v>
          </cell>
          <cell r="H258">
            <v>2379</v>
          </cell>
          <cell r="I258">
            <v>158</v>
          </cell>
          <cell r="J258">
            <v>6.6</v>
          </cell>
        </row>
        <row r="259">
          <cell r="C259" t="str">
            <v>Ｅ一括分２</v>
          </cell>
          <cell r="E259" t="str">
            <v>-</v>
          </cell>
          <cell r="F259" t="str">
            <v>-</v>
          </cell>
          <cell r="G259" t="str">
            <v>-</v>
          </cell>
          <cell r="H259" t="str">
            <v>-</v>
          </cell>
          <cell r="I259" t="str">
            <v>-</v>
          </cell>
          <cell r="J259" t="str">
            <v>-</v>
          </cell>
        </row>
        <row r="260">
          <cell r="C260" t="str">
            <v>Ｅ一括分３</v>
          </cell>
          <cell r="E260" t="str">
            <v>-</v>
          </cell>
          <cell r="F260" t="str">
            <v>-</v>
          </cell>
          <cell r="G260" t="str">
            <v>-</v>
          </cell>
          <cell r="H260" t="str">
            <v>-</v>
          </cell>
          <cell r="I260" t="str">
            <v>-</v>
          </cell>
          <cell r="J260" t="str">
            <v>-</v>
          </cell>
        </row>
        <row r="261">
          <cell r="C261" t="str">
            <v>卸売業</v>
          </cell>
          <cell r="E261">
            <v>16552</v>
          </cell>
          <cell r="F261">
            <v>411</v>
          </cell>
          <cell r="G261">
            <v>81</v>
          </cell>
          <cell r="H261">
            <v>16882</v>
          </cell>
          <cell r="I261">
            <v>1908</v>
          </cell>
          <cell r="J261">
            <v>11.3</v>
          </cell>
        </row>
        <row r="262">
          <cell r="C262" t="str">
            <v>小売業</v>
          </cell>
          <cell r="E262">
            <v>49594</v>
          </cell>
          <cell r="F262">
            <v>1033</v>
          </cell>
          <cell r="G262">
            <v>720</v>
          </cell>
          <cell r="H262">
            <v>49907</v>
          </cell>
          <cell r="I262">
            <v>28309</v>
          </cell>
          <cell r="J262">
            <v>56.7</v>
          </cell>
        </row>
        <row r="263">
          <cell r="C263" t="str">
            <v>宿泊業</v>
          </cell>
          <cell r="E263">
            <v>3929</v>
          </cell>
          <cell r="F263">
            <v>13</v>
          </cell>
          <cell r="G263">
            <v>52</v>
          </cell>
          <cell r="H263">
            <v>3890</v>
          </cell>
          <cell r="I263">
            <v>2236</v>
          </cell>
          <cell r="J263">
            <v>57.5</v>
          </cell>
        </row>
        <row r="264">
          <cell r="C264" t="str">
            <v>Ｍ一括分</v>
          </cell>
          <cell r="E264">
            <v>20380</v>
          </cell>
          <cell r="F264">
            <v>632</v>
          </cell>
          <cell r="G264">
            <v>1044</v>
          </cell>
          <cell r="H264">
            <v>19968</v>
          </cell>
          <cell r="I264">
            <v>18977</v>
          </cell>
          <cell r="J264">
            <v>95</v>
          </cell>
        </row>
        <row r="265">
          <cell r="C265" t="str">
            <v>医療業</v>
          </cell>
          <cell r="E265">
            <v>38291</v>
          </cell>
          <cell r="F265">
            <v>150</v>
          </cell>
          <cell r="G265">
            <v>314</v>
          </cell>
          <cell r="H265">
            <v>38127</v>
          </cell>
          <cell r="I265">
            <v>9153</v>
          </cell>
          <cell r="J265">
            <v>24</v>
          </cell>
        </row>
        <row r="266">
          <cell r="C266" t="str">
            <v>Ｐ一括分</v>
          </cell>
          <cell r="E266">
            <v>45381</v>
          </cell>
          <cell r="F266">
            <v>705</v>
          </cell>
          <cell r="G266">
            <v>960</v>
          </cell>
          <cell r="H266">
            <v>45126</v>
          </cell>
          <cell r="I266">
            <v>11597</v>
          </cell>
          <cell r="J266">
            <v>25.7</v>
          </cell>
        </row>
        <row r="267">
          <cell r="C267" t="str">
            <v>職業紹介・派遣業</v>
          </cell>
          <cell r="E267">
            <v>4300</v>
          </cell>
          <cell r="F267">
            <v>302</v>
          </cell>
          <cell r="G267">
            <v>292</v>
          </cell>
          <cell r="H267">
            <v>4310</v>
          </cell>
          <cell r="I267">
            <v>733</v>
          </cell>
          <cell r="J267">
            <v>17</v>
          </cell>
        </row>
        <row r="268">
          <cell r="C268" t="str">
            <v>その他の事業サービス</v>
          </cell>
          <cell r="E268" t="str">
            <v>-</v>
          </cell>
          <cell r="F268" t="str">
            <v>-</v>
          </cell>
          <cell r="G268" t="str">
            <v>-</v>
          </cell>
          <cell r="H268" t="str">
            <v>-</v>
          </cell>
          <cell r="I268" t="str">
            <v>-</v>
          </cell>
          <cell r="J268" t="str">
            <v>-</v>
          </cell>
        </row>
        <row r="269">
          <cell r="C269" t="str">
            <v>Ｒ一括分</v>
          </cell>
          <cell r="E269">
            <v>21415</v>
          </cell>
          <cell r="F269">
            <v>460</v>
          </cell>
          <cell r="G269">
            <v>527</v>
          </cell>
          <cell r="H269">
            <v>21348</v>
          </cell>
          <cell r="I269">
            <v>6023</v>
          </cell>
          <cell r="J269">
            <v>28.2</v>
          </cell>
        </row>
        <row r="270">
          <cell r="C270" t="str">
            <v>特掲産業１</v>
          </cell>
          <cell r="E270">
            <v>5243</v>
          </cell>
          <cell r="F270">
            <v>29</v>
          </cell>
          <cell r="G270">
            <v>11</v>
          </cell>
          <cell r="H270">
            <v>5261</v>
          </cell>
          <cell r="I270">
            <v>2889</v>
          </cell>
          <cell r="J270">
            <v>54.9</v>
          </cell>
        </row>
        <row r="271">
          <cell r="C271" t="str">
            <v>特掲産業２</v>
          </cell>
          <cell r="E271">
            <v>1710</v>
          </cell>
          <cell r="F271">
            <v>0</v>
          </cell>
          <cell r="G271">
            <v>2</v>
          </cell>
          <cell r="H271">
            <v>1708</v>
          </cell>
          <cell r="I271">
            <v>190</v>
          </cell>
          <cell r="J271">
            <v>11.1</v>
          </cell>
        </row>
        <row r="272">
          <cell r="C272" t="str">
            <v>特掲産業３</v>
          </cell>
          <cell r="E272" t="str">
            <v>-</v>
          </cell>
          <cell r="F272" t="str">
            <v>-</v>
          </cell>
          <cell r="G272" t="str">
            <v>-</v>
          </cell>
          <cell r="H272" t="str">
            <v>-</v>
          </cell>
          <cell r="I272" t="str">
            <v>-</v>
          </cell>
          <cell r="J272" t="str">
            <v>-</v>
          </cell>
        </row>
        <row r="273">
          <cell r="C273" t="str">
            <v>特掲産業４</v>
          </cell>
          <cell r="E273" t="str">
            <v>-</v>
          </cell>
          <cell r="F273" t="str">
            <v>-</v>
          </cell>
          <cell r="G273" t="str">
            <v>-</v>
          </cell>
          <cell r="H273" t="str">
            <v>-</v>
          </cell>
          <cell r="I273" t="str">
            <v>-</v>
          </cell>
          <cell r="J273" t="str">
            <v>-</v>
          </cell>
        </row>
        <row r="274">
          <cell r="C274" t="str">
            <v>特掲産業５</v>
          </cell>
          <cell r="E274" t="str">
            <v>-</v>
          </cell>
          <cell r="F274" t="str">
            <v>-</v>
          </cell>
          <cell r="G274" t="str">
            <v>-</v>
          </cell>
          <cell r="H274" t="str">
            <v>-</v>
          </cell>
          <cell r="I274" t="str">
            <v>-</v>
          </cell>
          <cell r="J274" t="str">
            <v>-</v>
          </cell>
        </row>
        <row r="275">
          <cell r="C275" t="str">
            <v>特掲積上産業１</v>
          </cell>
          <cell r="E275" t="str">
            <v>-</v>
          </cell>
          <cell r="F275" t="str">
            <v>-</v>
          </cell>
          <cell r="G275" t="str">
            <v>-</v>
          </cell>
          <cell r="H275" t="str">
            <v>-</v>
          </cell>
          <cell r="I275" t="str">
            <v>-</v>
          </cell>
          <cell r="J275" t="str">
            <v>-</v>
          </cell>
        </row>
        <row r="276">
          <cell r="C276" t="str">
            <v>特掲積上産業２</v>
          </cell>
          <cell r="E276" t="str">
            <v>-</v>
          </cell>
          <cell r="F276" t="str">
            <v>-</v>
          </cell>
          <cell r="G276" t="str">
            <v>-</v>
          </cell>
          <cell r="H276" t="str">
            <v>-</v>
          </cell>
          <cell r="I276" t="str">
            <v>-</v>
          </cell>
          <cell r="J276" t="str">
            <v>-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</row>
      </sheetData>
      <sheetData sheetId="21"/>
      <sheetData sheetId="22"/>
      <sheetData sheetId="23"/>
      <sheetData sheetId="24">
        <row r="7">
          <cell r="C7">
            <v>-1.7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10</v>
          </cell>
        </row>
        <row r="23">
          <cell r="B23" t="str">
            <v>TL</v>
          </cell>
          <cell r="D23" t="str">
            <v>調査産業計</v>
          </cell>
          <cell r="F23" t="str">
            <v>調査産業計</v>
          </cell>
          <cell r="H23"/>
          <cell r="I23"/>
        </row>
        <row r="24">
          <cell r="B24" t="str">
            <v>D</v>
          </cell>
          <cell r="D24" t="str">
            <v>建設業</v>
          </cell>
          <cell r="F24" t="str">
            <v>建設業</v>
          </cell>
          <cell r="H24"/>
          <cell r="I24"/>
        </row>
        <row r="25">
          <cell r="B25" t="str">
            <v>E</v>
          </cell>
          <cell r="D25" t="str">
            <v>製造業</v>
          </cell>
          <cell r="F25" t="str">
            <v>製造業</v>
          </cell>
          <cell r="H25"/>
          <cell r="I25"/>
        </row>
        <row r="26">
          <cell r="B26" t="str">
            <v>F</v>
          </cell>
          <cell r="D26" t="str">
            <v>電気・ガス・熱供給・水道業</v>
          </cell>
          <cell r="F26" t="str">
            <v>電気・ガス・熱供給・水道業</v>
          </cell>
          <cell r="H26"/>
          <cell r="I26"/>
        </row>
        <row r="27">
          <cell r="B27" t="str">
            <v>G</v>
          </cell>
          <cell r="D27" t="str">
            <v>情報通信業</v>
          </cell>
          <cell r="F27" t="str">
            <v>情報通信業</v>
          </cell>
          <cell r="H27"/>
          <cell r="I27"/>
        </row>
        <row r="28">
          <cell r="B28" t="str">
            <v>H</v>
          </cell>
          <cell r="D28" t="str">
            <v>運輸業，郵便業</v>
          </cell>
          <cell r="F28" t="str">
            <v>運輸業，郵便業</v>
          </cell>
          <cell r="H28"/>
          <cell r="I28"/>
        </row>
        <row r="29">
          <cell r="B29" t="str">
            <v>I</v>
          </cell>
          <cell r="D29" t="str">
            <v>卸売業，小売業</v>
          </cell>
          <cell r="F29" t="str">
            <v>卸売業，小売業</v>
          </cell>
          <cell r="H29"/>
          <cell r="I29"/>
        </row>
        <row r="30">
          <cell r="B30" t="str">
            <v>J</v>
          </cell>
          <cell r="D30" t="str">
            <v>金融業，保険業</v>
          </cell>
          <cell r="F30" t="str">
            <v>金融業，保険業</v>
          </cell>
          <cell r="H30"/>
          <cell r="I30"/>
        </row>
        <row r="31">
          <cell r="B31" t="str">
            <v>K</v>
          </cell>
          <cell r="D31" t="str">
            <v>不動産業，物品賃貸業</v>
          </cell>
          <cell r="F31" t="str">
            <v>不動産業，物品賃貸業</v>
          </cell>
          <cell r="H31"/>
          <cell r="I31"/>
        </row>
        <row r="32">
          <cell r="B32" t="str">
            <v>L</v>
          </cell>
          <cell r="D32" t="str">
            <v>学術研究，専門・技術サービス業</v>
          </cell>
          <cell r="F32" t="str">
            <v>学術研究，専門・技術サービス業</v>
          </cell>
          <cell r="H32"/>
          <cell r="I32"/>
        </row>
        <row r="33">
          <cell r="B33" t="str">
            <v>M</v>
          </cell>
          <cell r="D33" t="str">
            <v>宿泊業，飲食サービス業</v>
          </cell>
          <cell r="F33" t="str">
            <v>宿泊業，飲食サービス業</v>
          </cell>
          <cell r="H33"/>
          <cell r="I33"/>
        </row>
        <row r="34">
          <cell r="B34" t="str">
            <v>N</v>
          </cell>
          <cell r="D34" t="str">
            <v>生活関連サービス業，娯楽業</v>
          </cell>
          <cell r="F34" t="str">
            <v>生活関連サービス業，娯楽業</v>
          </cell>
          <cell r="H34"/>
          <cell r="I34"/>
        </row>
        <row r="35">
          <cell r="B35" t="str">
            <v>O</v>
          </cell>
          <cell r="D35" t="str">
            <v>教育，学習支援業</v>
          </cell>
          <cell r="F35" t="str">
            <v>教育，学習支援業</v>
          </cell>
          <cell r="H35"/>
          <cell r="I35"/>
        </row>
        <row r="36">
          <cell r="B36" t="str">
            <v>P</v>
          </cell>
          <cell r="D36" t="str">
            <v>医療，福祉</v>
          </cell>
          <cell r="F36" t="str">
            <v>医療，福祉</v>
          </cell>
          <cell r="H36"/>
          <cell r="I36"/>
        </row>
        <row r="37">
          <cell r="B37" t="str">
            <v>Q</v>
          </cell>
          <cell r="D37" t="str">
            <v>複合サービス事業</v>
          </cell>
          <cell r="F37" t="str">
            <v>複合サービス事業</v>
          </cell>
          <cell r="H37"/>
          <cell r="I37"/>
        </row>
        <row r="38">
          <cell r="B38" t="str">
            <v>R</v>
          </cell>
          <cell r="D38" t="str">
            <v>サービス業（他に分類されないもの）</v>
          </cell>
          <cell r="F38" t="str">
            <v>サービス業（他に分類されないもの）</v>
          </cell>
          <cell r="H38"/>
          <cell r="I38"/>
        </row>
        <row r="39">
          <cell r="B39" t="str">
            <v>E09,10</v>
          </cell>
          <cell r="D39" t="str">
            <v>食料品・たばこ</v>
          </cell>
          <cell r="F39" t="str">
            <v>食料品・たばこ</v>
          </cell>
          <cell r="H39"/>
          <cell r="I39"/>
        </row>
        <row r="40">
          <cell r="B40" t="str">
            <v>E11</v>
          </cell>
          <cell r="D40" t="str">
            <v>繊維工業</v>
          </cell>
          <cell r="F40" t="str">
            <v>繊維工業</v>
          </cell>
          <cell r="H40"/>
          <cell r="I40"/>
        </row>
        <row r="41">
          <cell r="B41" t="str">
            <v>E12</v>
          </cell>
          <cell r="D41" t="str">
            <v>木材・木製品</v>
          </cell>
          <cell r="F41" t="str">
            <v>木材・木製品</v>
          </cell>
          <cell r="H41"/>
          <cell r="I41"/>
        </row>
        <row r="42">
          <cell r="B42" t="str">
            <v>E13</v>
          </cell>
          <cell r="D42" t="str">
            <v>家具・装備品</v>
          </cell>
          <cell r="F42" t="str">
            <v>家具・装備品</v>
          </cell>
          <cell r="H42" t="str">
            <v>x</v>
          </cell>
          <cell r="I42" t="str">
            <v>x</v>
          </cell>
        </row>
        <row r="43">
          <cell r="B43" t="str">
            <v>E15</v>
          </cell>
          <cell r="D43" t="str">
            <v>印刷・同関連業</v>
          </cell>
          <cell r="F43" t="str">
            <v>印刷・同関連業</v>
          </cell>
          <cell r="H43"/>
          <cell r="I43"/>
        </row>
        <row r="44">
          <cell r="B44" t="str">
            <v>E16,17</v>
          </cell>
          <cell r="D44" t="str">
            <v>化学、石油・石炭</v>
          </cell>
          <cell r="F44" t="str">
            <v>化学、石油・石炭</v>
          </cell>
          <cell r="H44"/>
          <cell r="I44"/>
        </row>
        <row r="45">
          <cell r="B45" t="str">
            <v>E18</v>
          </cell>
          <cell r="D45" t="str">
            <v>プラスチック製品</v>
          </cell>
          <cell r="F45" t="str">
            <v>プラスチック製品</v>
          </cell>
          <cell r="H45"/>
          <cell r="I45"/>
        </row>
        <row r="46">
          <cell r="B46" t="str">
            <v>E19</v>
          </cell>
          <cell r="D46" t="str">
            <v>ゴム製品</v>
          </cell>
          <cell r="F46" t="str">
            <v>ゴム製品</v>
          </cell>
          <cell r="H46"/>
          <cell r="I46"/>
        </row>
        <row r="47">
          <cell r="B47" t="str">
            <v>E21</v>
          </cell>
          <cell r="D47" t="str">
            <v>窯業・土石製品</v>
          </cell>
          <cell r="F47" t="str">
            <v>窯業・土石製品</v>
          </cell>
          <cell r="H47"/>
          <cell r="I47"/>
        </row>
        <row r="48">
          <cell r="B48" t="str">
            <v>E24</v>
          </cell>
          <cell r="D48" t="str">
            <v>金属製品製造業</v>
          </cell>
          <cell r="F48" t="str">
            <v>金属製品製造業</v>
          </cell>
          <cell r="H48"/>
          <cell r="I48"/>
        </row>
        <row r="49">
          <cell r="B49" t="str">
            <v>E27</v>
          </cell>
          <cell r="D49" t="str">
            <v>業務用機械器具</v>
          </cell>
          <cell r="F49" t="str">
            <v>業務用機械器具</v>
          </cell>
          <cell r="H49"/>
          <cell r="I49"/>
        </row>
        <row r="50">
          <cell r="B50" t="str">
            <v>E28</v>
          </cell>
          <cell r="D50" t="str">
            <v>電子・デバイス</v>
          </cell>
          <cell r="F50" t="str">
            <v>電子・デバイス</v>
          </cell>
          <cell r="H50"/>
          <cell r="I50"/>
        </row>
        <row r="51">
          <cell r="B51" t="str">
            <v>E29</v>
          </cell>
          <cell r="D51" t="str">
            <v>電気機械器具</v>
          </cell>
          <cell r="F51" t="str">
            <v>電気機械器具</v>
          </cell>
          <cell r="H51"/>
          <cell r="I51"/>
        </row>
        <row r="52">
          <cell r="B52" t="str">
            <v>E31</v>
          </cell>
          <cell r="D52" t="str">
            <v>輸送用機械器具</v>
          </cell>
          <cell r="F52" t="str">
            <v>輸送用機械器具</v>
          </cell>
          <cell r="H52"/>
          <cell r="I52"/>
        </row>
        <row r="53">
          <cell r="B53" t="str">
            <v>ES</v>
          </cell>
          <cell r="D53" t="str">
            <v>Ｅ一括分１</v>
          </cell>
          <cell r="F53" t="str">
            <v>はん用・生産用機械器具</v>
          </cell>
          <cell r="H53"/>
          <cell r="I53"/>
        </row>
        <row r="54">
          <cell r="B54" t="str">
            <v>R91</v>
          </cell>
          <cell r="D54" t="str">
            <v>職業紹介・派遣業</v>
          </cell>
          <cell r="F54" t="str">
            <v>職業紹介・労働者派遣業</v>
          </cell>
          <cell r="H54"/>
          <cell r="I54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1495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  <cell r="E10">
            <v>186727</v>
          </cell>
          <cell r="F10">
            <v>2828</v>
          </cell>
          <cell r="G10">
            <v>2673</v>
          </cell>
          <cell r="H10">
            <v>186882</v>
          </cell>
          <cell r="I10">
            <v>45979</v>
          </cell>
          <cell r="J10">
            <v>24.6</v>
          </cell>
        </row>
        <row r="11">
          <cell r="C11" t="str">
            <v>鉱業，採石業，砂利採取業</v>
          </cell>
          <cell r="E11" t="str">
            <v>-</v>
          </cell>
          <cell r="F11" t="str">
            <v>-</v>
          </cell>
          <cell r="G11" t="str">
            <v>-</v>
          </cell>
          <cell r="H11" t="str">
            <v>-</v>
          </cell>
          <cell r="I11" t="str">
            <v>-</v>
          </cell>
          <cell r="J11" t="str">
            <v>-</v>
          </cell>
        </row>
        <row r="12">
          <cell r="C12" t="str">
            <v>建設業</v>
          </cell>
          <cell r="E12">
            <v>6297</v>
          </cell>
          <cell r="F12">
            <v>67</v>
          </cell>
          <cell r="G12">
            <v>16</v>
          </cell>
          <cell r="H12">
            <v>6348</v>
          </cell>
          <cell r="I12">
            <v>54</v>
          </cell>
          <cell r="J12">
            <v>0.9</v>
          </cell>
        </row>
        <row r="13">
          <cell r="C13" t="str">
            <v>製造業</v>
          </cell>
          <cell r="E13">
            <v>36701</v>
          </cell>
          <cell r="F13">
            <v>466</v>
          </cell>
          <cell r="G13">
            <v>404</v>
          </cell>
          <cell r="H13">
            <v>36763</v>
          </cell>
          <cell r="I13">
            <v>4004</v>
          </cell>
          <cell r="J13">
            <v>10.9</v>
          </cell>
        </row>
        <row r="14">
          <cell r="C14" t="str">
            <v>電気・ガス・熱供給・水道業</v>
          </cell>
          <cell r="E14">
            <v>2121</v>
          </cell>
          <cell r="F14">
            <v>0</v>
          </cell>
          <cell r="G14">
            <v>10</v>
          </cell>
          <cell r="H14">
            <v>2111</v>
          </cell>
          <cell r="I14">
            <v>158</v>
          </cell>
          <cell r="J14">
            <v>7.5</v>
          </cell>
        </row>
        <row r="15">
          <cell r="C15" t="str">
            <v>情報通信業</v>
          </cell>
          <cell r="E15">
            <v>3752</v>
          </cell>
          <cell r="F15">
            <v>16</v>
          </cell>
          <cell r="G15">
            <v>42</v>
          </cell>
          <cell r="H15">
            <v>3726</v>
          </cell>
          <cell r="I15">
            <v>145</v>
          </cell>
          <cell r="J15">
            <v>3.9</v>
          </cell>
        </row>
        <row r="16">
          <cell r="C16" t="str">
            <v>運輸業，郵便業</v>
          </cell>
          <cell r="E16">
            <v>10617</v>
          </cell>
          <cell r="F16">
            <v>115</v>
          </cell>
          <cell r="G16">
            <v>166</v>
          </cell>
          <cell r="H16">
            <v>10566</v>
          </cell>
          <cell r="I16">
            <v>1078</v>
          </cell>
          <cell r="J16">
            <v>10.199999999999999</v>
          </cell>
        </row>
        <row r="17">
          <cell r="C17" t="str">
            <v>卸売業，小売業</v>
          </cell>
          <cell r="E17">
            <v>22911</v>
          </cell>
          <cell r="F17">
            <v>549</v>
          </cell>
          <cell r="G17">
            <v>625</v>
          </cell>
          <cell r="H17">
            <v>22835</v>
          </cell>
          <cell r="I17">
            <v>13937</v>
          </cell>
          <cell r="J17">
            <v>61</v>
          </cell>
        </row>
        <row r="18">
          <cell r="C18" t="str">
            <v>金融業，保険業</v>
          </cell>
          <cell r="E18">
            <v>3389</v>
          </cell>
          <cell r="F18">
            <v>31</v>
          </cell>
          <cell r="G18">
            <v>11</v>
          </cell>
          <cell r="H18">
            <v>3409</v>
          </cell>
          <cell r="I18">
            <v>11</v>
          </cell>
          <cell r="J18">
            <v>0.3</v>
          </cell>
        </row>
        <row r="19">
          <cell r="C19" t="str">
            <v>不動産業，物品賃貸業</v>
          </cell>
          <cell r="E19">
            <v>1243</v>
          </cell>
          <cell r="F19">
            <v>8</v>
          </cell>
          <cell r="G19">
            <v>7</v>
          </cell>
          <cell r="H19">
            <v>1244</v>
          </cell>
          <cell r="I19">
            <v>362</v>
          </cell>
          <cell r="J19">
            <v>29.1</v>
          </cell>
        </row>
        <row r="20">
          <cell r="C20" t="str">
            <v>学術研究，専門・技術サービス業</v>
          </cell>
          <cell r="E20">
            <v>1765</v>
          </cell>
          <cell r="F20">
            <v>14</v>
          </cell>
          <cell r="G20">
            <v>19</v>
          </cell>
          <cell r="H20">
            <v>1760</v>
          </cell>
          <cell r="I20">
            <v>124</v>
          </cell>
          <cell r="J20">
            <v>7</v>
          </cell>
        </row>
        <row r="21">
          <cell r="C21" t="str">
            <v>宿泊業，飲食サービス業</v>
          </cell>
          <cell r="E21">
            <v>9126</v>
          </cell>
          <cell r="F21">
            <v>332</v>
          </cell>
          <cell r="G21">
            <v>255</v>
          </cell>
          <cell r="H21">
            <v>9203</v>
          </cell>
          <cell r="I21">
            <v>6752</v>
          </cell>
          <cell r="J21">
            <v>73.400000000000006</v>
          </cell>
        </row>
        <row r="22">
          <cell r="C22" t="str">
            <v>生活関連サービス業，娯楽業</v>
          </cell>
          <cell r="E22">
            <v>4096</v>
          </cell>
          <cell r="F22">
            <v>58</v>
          </cell>
          <cell r="G22">
            <v>39</v>
          </cell>
          <cell r="H22">
            <v>4115</v>
          </cell>
          <cell r="I22">
            <v>1030</v>
          </cell>
          <cell r="J22">
            <v>25</v>
          </cell>
        </row>
        <row r="23">
          <cell r="C23" t="str">
            <v>教育，学習支援業</v>
          </cell>
          <cell r="E23">
            <v>16431</v>
          </cell>
          <cell r="F23">
            <v>116</v>
          </cell>
          <cell r="G23">
            <v>21</v>
          </cell>
          <cell r="H23">
            <v>16526</v>
          </cell>
          <cell r="I23">
            <v>2987</v>
          </cell>
          <cell r="J23">
            <v>18.100000000000001</v>
          </cell>
        </row>
        <row r="24">
          <cell r="C24" t="str">
            <v>医療，福祉</v>
          </cell>
          <cell r="E24">
            <v>48267</v>
          </cell>
          <cell r="F24">
            <v>423</v>
          </cell>
          <cell r="G24">
            <v>495</v>
          </cell>
          <cell r="H24">
            <v>48195</v>
          </cell>
          <cell r="I24">
            <v>10137</v>
          </cell>
          <cell r="J24">
            <v>21</v>
          </cell>
        </row>
        <row r="25">
          <cell r="C25" t="str">
            <v>複合サービス事業</v>
          </cell>
          <cell r="E25">
            <v>2847</v>
          </cell>
          <cell r="F25">
            <v>77</v>
          </cell>
          <cell r="G25">
            <v>38</v>
          </cell>
          <cell r="H25">
            <v>2886</v>
          </cell>
          <cell r="I25">
            <v>145</v>
          </cell>
          <cell r="J25">
            <v>5</v>
          </cell>
        </row>
        <row r="26">
          <cell r="C26" t="str">
            <v>サービス業（他に分類されないもの）</v>
          </cell>
          <cell r="E26">
            <v>17164</v>
          </cell>
          <cell r="F26">
            <v>556</v>
          </cell>
          <cell r="G26">
            <v>525</v>
          </cell>
          <cell r="H26">
            <v>17195</v>
          </cell>
          <cell r="I26">
            <v>5055</v>
          </cell>
          <cell r="J26">
            <v>29.4</v>
          </cell>
        </row>
        <row r="27">
          <cell r="C27" t="str">
            <v>食料品・たばこ</v>
          </cell>
          <cell r="E27">
            <v>11883</v>
          </cell>
          <cell r="F27">
            <v>180</v>
          </cell>
          <cell r="G27">
            <v>138</v>
          </cell>
          <cell r="H27">
            <v>11925</v>
          </cell>
          <cell r="I27">
            <v>1948</v>
          </cell>
          <cell r="J27">
            <v>16.3</v>
          </cell>
        </row>
        <row r="28">
          <cell r="C28" t="str">
            <v>繊維工業</v>
          </cell>
          <cell r="E28">
            <v>3320</v>
          </cell>
          <cell r="F28">
            <v>46</v>
          </cell>
          <cell r="G28">
            <v>40</v>
          </cell>
          <cell r="H28">
            <v>3326</v>
          </cell>
          <cell r="I28">
            <v>412</v>
          </cell>
          <cell r="J28">
            <v>12.4</v>
          </cell>
        </row>
        <row r="29">
          <cell r="C29" t="str">
            <v>木材・木製品</v>
          </cell>
          <cell r="E29">
            <v>1296</v>
          </cell>
          <cell r="F29">
            <v>39</v>
          </cell>
          <cell r="G29">
            <v>32</v>
          </cell>
          <cell r="H29">
            <v>1303</v>
          </cell>
          <cell r="I29">
            <v>171</v>
          </cell>
          <cell r="J29">
            <v>13.1</v>
          </cell>
        </row>
        <row r="30">
          <cell r="C30" t="str">
            <v>家具・装備品</v>
          </cell>
          <cell r="E30" t="str">
            <v>#142</v>
          </cell>
          <cell r="F30" t="str">
            <v>#0</v>
          </cell>
          <cell r="G30" t="str">
            <v>#0</v>
          </cell>
          <cell r="H30" t="str">
            <v>#142</v>
          </cell>
          <cell r="I30" t="str">
            <v>#27</v>
          </cell>
          <cell r="J30" t="str">
            <v>#19</v>
          </cell>
        </row>
        <row r="31">
          <cell r="C31" t="str">
            <v>パルプ・紙</v>
          </cell>
          <cell r="E31" t="str">
            <v>#670</v>
          </cell>
          <cell r="F31" t="str">
            <v>#4</v>
          </cell>
          <cell r="G31" t="str">
            <v>#9</v>
          </cell>
          <cell r="H31" t="str">
            <v>#665</v>
          </cell>
          <cell r="I31" t="str">
            <v>#9</v>
          </cell>
          <cell r="J31" t="str">
            <v>#1.4</v>
          </cell>
        </row>
        <row r="32">
          <cell r="C32" t="str">
            <v>印刷・同関連業</v>
          </cell>
          <cell r="E32">
            <v>456</v>
          </cell>
          <cell r="F32">
            <v>6</v>
          </cell>
          <cell r="G32">
            <v>2</v>
          </cell>
          <cell r="H32">
            <v>460</v>
          </cell>
          <cell r="I32">
            <v>164</v>
          </cell>
          <cell r="J32">
            <v>35.700000000000003</v>
          </cell>
        </row>
        <row r="33">
          <cell r="C33" t="str">
            <v>化学、石油・石炭</v>
          </cell>
          <cell r="E33">
            <v>2562</v>
          </cell>
          <cell r="F33">
            <v>58</v>
          </cell>
          <cell r="G33">
            <v>6</v>
          </cell>
          <cell r="H33">
            <v>2614</v>
          </cell>
          <cell r="I33">
            <v>51</v>
          </cell>
          <cell r="J33">
            <v>2</v>
          </cell>
        </row>
        <row r="34">
          <cell r="C34" t="str">
            <v>プラスチック製品</v>
          </cell>
          <cell r="E34">
            <v>1844</v>
          </cell>
          <cell r="F34">
            <v>41</v>
          </cell>
          <cell r="G34">
            <v>15</v>
          </cell>
          <cell r="H34">
            <v>1870</v>
          </cell>
          <cell r="I34">
            <v>587</v>
          </cell>
          <cell r="J34">
            <v>31.4</v>
          </cell>
        </row>
        <row r="35">
          <cell r="C35" t="str">
            <v>ゴム製品</v>
          </cell>
          <cell r="E35">
            <v>2027</v>
          </cell>
          <cell r="F35">
            <v>7</v>
          </cell>
          <cell r="G35">
            <v>10</v>
          </cell>
          <cell r="H35">
            <v>2024</v>
          </cell>
          <cell r="I35">
            <v>28</v>
          </cell>
          <cell r="J35">
            <v>1.4</v>
          </cell>
        </row>
        <row r="36">
          <cell r="C36" t="str">
            <v>窯業・土石製品</v>
          </cell>
          <cell r="E36">
            <v>369</v>
          </cell>
          <cell r="F36">
            <v>4</v>
          </cell>
          <cell r="G36">
            <v>5</v>
          </cell>
          <cell r="H36">
            <v>368</v>
          </cell>
          <cell r="I36">
            <v>46</v>
          </cell>
          <cell r="J36">
            <v>12.5</v>
          </cell>
        </row>
        <row r="37">
          <cell r="C37" t="str">
            <v>鉄鋼業</v>
          </cell>
          <cell r="E37" t="str">
            <v>#246</v>
          </cell>
          <cell r="F37" t="str">
            <v>#1</v>
          </cell>
          <cell r="G37" t="str">
            <v>#5</v>
          </cell>
          <cell r="H37" t="str">
            <v>#242</v>
          </cell>
          <cell r="I37" t="str">
            <v>#2</v>
          </cell>
          <cell r="J37" t="str">
            <v>#0.8</v>
          </cell>
        </row>
        <row r="38">
          <cell r="C38" t="str">
            <v>非鉄金属製造業</v>
          </cell>
          <cell r="E38" t="str">
            <v>#151</v>
          </cell>
          <cell r="F38" t="str">
            <v>#2</v>
          </cell>
          <cell r="G38" t="str">
            <v>#0</v>
          </cell>
          <cell r="H38" t="str">
            <v>#153</v>
          </cell>
          <cell r="I38" t="str">
            <v>#0</v>
          </cell>
          <cell r="J38" t="str">
            <v>#0</v>
          </cell>
        </row>
        <row r="39">
          <cell r="C39" t="str">
            <v>金属製品製造業</v>
          </cell>
          <cell r="E39">
            <v>1164</v>
          </cell>
          <cell r="F39">
            <v>10</v>
          </cell>
          <cell r="G39">
            <v>15</v>
          </cell>
          <cell r="H39">
            <v>1159</v>
          </cell>
          <cell r="I39">
            <v>206</v>
          </cell>
          <cell r="J39">
            <v>17.8</v>
          </cell>
        </row>
        <row r="40">
          <cell r="C40" t="str">
            <v>はん用機械器具</v>
          </cell>
          <cell r="E40" t="str">
            <v>-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</row>
        <row r="41">
          <cell r="C41" t="str">
            <v>生産用機械器具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</row>
        <row r="42">
          <cell r="C42" t="str">
            <v>業務用機械器具</v>
          </cell>
          <cell r="E42">
            <v>1812</v>
          </cell>
          <cell r="F42">
            <v>15</v>
          </cell>
          <cell r="G42">
            <v>30</v>
          </cell>
          <cell r="H42">
            <v>1797</v>
          </cell>
          <cell r="I42">
            <v>36</v>
          </cell>
          <cell r="J42">
            <v>2</v>
          </cell>
        </row>
        <row r="43">
          <cell r="C43" t="str">
            <v>電子・デバイス</v>
          </cell>
          <cell r="E43">
            <v>3327</v>
          </cell>
          <cell r="F43">
            <v>14</v>
          </cell>
          <cell r="G43">
            <v>31</v>
          </cell>
          <cell r="H43">
            <v>3310</v>
          </cell>
          <cell r="I43">
            <v>196</v>
          </cell>
          <cell r="J43">
            <v>5.9</v>
          </cell>
        </row>
        <row r="44">
          <cell r="C44" t="str">
            <v>電気機械器具</v>
          </cell>
          <cell r="E44">
            <v>1013</v>
          </cell>
          <cell r="F44">
            <v>4</v>
          </cell>
          <cell r="G44">
            <v>8</v>
          </cell>
          <cell r="H44">
            <v>1009</v>
          </cell>
          <cell r="I44">
            <v>41</v>
          </cell>
          <cell r="J44">
            <v>4.0999999999999996</v>
          </cell>
        </row>
        <row r="45">
          <cell r="C45" t="str">
            <v>情報通信機械器具</v>
          </cell>
          <cell r="E45" t="str">
            <v>#123</v>
          </cell>
          <cell r="F45" t="str">
            <v>#5</v>
          </cell>
          <cell r="G45" t="str">
            <v>#0</v>
          </cell>
          <cell r="H45" t="str">
            <v>#128</v>
          </cell>
          <cell r="I45" t="str">
            <v>#0</v>
          </cell>
          <cell r="J45" t="str">
            <v>#0</v>
          </cell>
        </row>
        <row r="46">
          <cell r="C46" t="str">
            <v>輸送用機械器具</v>
          </cell>
          <cell r="E46">
            <v>2115</v>
          </cell>
          <cell r="F46">
            <v>28</v>
          </cell>
          <cell r="G46">
            <v>18</v>
          </cell>
          <cell r="H46">
            <v>2125</v>
          </cell>
          <cell r="I46">
            <v>12</v>
          </cell>
          <cell r="J46">
            <v>0.6</v>
          </cell>
        </row>
        <row r="47">
          <cell r="C47" t="str">
            <v>その他の製造業</v>
          </cell>
          <cell r="E47">
            <v>501</v>
          </cell>
          <cell r="F47">
            <v>2</v>
          </cell>
          <cell r="G47">
            <v>4</v>
          </cell>
          <cell r="H47">
            <v>499</v>
          </cell>
          <cell r="I47">
            <v>26</v>
          </cell>
          <cell r="J47">
            <v>5.2</v>
          </cell>
        </row>
        <row r="48">
          <cell r="C48" t="str">
            <v>Ｅ一括分１</v>
          </cell>
          <cell r="E48">
            <v>1680</v>
          </cell>
          <cell r="F48">
            <v>0</v>
          </cell>
          <cell r="G48">
            <v>36</v>
          </cell>
          <cell r="H48">
            <v>1644</v>
          </cell>
          <cell r="I48">
            <v>42</v>
          </cell>
          <cell r="J48">
            <v>2.6</v>
          </cell>
        </row>
        <row r="49">
          <cell r="C49" t="str">
            <v>Ｅ一括分２</v>
          </cell>
          <cell r="E49" t="str">
            <v>-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</row>
        <row r="50">
          <cell r="C50" t="str">
            <v>Ｅ一括分３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</row>
        <row r="51">
          <cell r="C51" t="str">
            <v>卸売業</v>
          </cell>
          <cell r="E51">
            <v>5150</v>
          </cell>
          <cell r="F51">
            <v>28</v>
          </cell>
          <cell r="G51">
            <v>106</v>
          </cell>
          <cell r="H51">
            <v>5072</v>
          </cell>
          <cell r="I51">
            <v>1191</v>
          </cell>
          <cell r="J51">
            <v>23.5</v>
          </cell>
        </row>
        <row r="52">
          <cell r="C52" t="str">
            <v>小売業</v>
          </cell>
          <cell r="E52">
            <v>17761</v>
          </cell>
          <cell r="F52">
            <v>521</v>
          </cell>
          <cell r="G52">
            <v>519</v>
          </cell>
          <cell r="H52">
            <v>17763</v>
          </cell>
          <cell r="I52">
            <v>12746</v>
          </cell>
          <cell r="J52">
            <v>71.8</v>
          </cell>
        </row>
        <row r="53">
          <cell r="C53" t="str">
            <v>宿泊業</v>
          </cell>
          <cell r="E53">
            <v>4070</v>
          </cell>
          <cell r="F53">
            <v>162</v>
          </cell>
          <cell r="G53">
            <v>134</v>
          </cell>
          <cell r="H53">
            <v>4098</v>
          </cell>
          <cell r="I53">
            <v>2212</v>
          </cell>
          <cell r="J53">
            <v>54</v>
          </cell>
        </row>
        <row r="54">
          <cell r="C54" t="str">
            <v>Ｍ一括分</v>
          </cell>
          <cell r="E54">
            <v>5056</v>
          </cell>
          <cell r="F54">
            <v>170</v>
          </cell>
          <cell r="G54">
            <v>121</v>
          </cell>
          <cell r="H54">
            <v>5105</v>
          </cell>
          <cell r="I54">
            <v>4540</v>
          </cell>
          <cell r="J54">
            <v>88.9</v>
          </cell>
        </row>
        <row r="55">
          <cell r="C55" t="str">
            <v>医療業</v>
          </cell>
          <cell r="E55">
            <v>27605</v>
          </cell>
          <cell r="F55">
            <v>243</v>
          </cell>
          <cell r="G55">
            <v>311</v>
          </cell>
          <cell r="H55">
            <v>27537</v>
          </cell>
          <cell r="I55">
            <v>5728</v>
          </cell>
          <cell r="J55">
            <v>20.8</v>
          </cell>
        </row>
        <row r="56">
          <cell r="C56" t="str">
            <v>Ｐ一括分</v>
          </cell>
          <cell r="E56">
            <v>20662</v>
          </cell>
          <cell r="F56">
            <v>180</v>
          </cell>
          <cell r="G56">
            <v>184</v>
          </cell>
          <cell r="H56">
            <v>20658</v>
          </cell>
          <cell r="I56">
            <v>4409</v>
          </cell>
          <cell r="J56">
            <v>21.3</v>
          </cell>
        </row>
        <row r="57">
          <cell r="C57" t="str">
            <v>職業紹介・派遣業</v>
          </cell>
          <cell r="E57">
            <v>3655</v>
          </cell>
          <cell r="F57">
            <v>306</v>
          </cell>
          <cell r="G57">
            <v>291</v>
          </cell>
          <cell r="H57">
            <v>3670</v>
          </cell>
          <cell r="I57">
            <v>673</v>
          </cell>
          <cell r="J57">
            <v>18.3</v>
          </cell>
        </row>
        <row r="58">
          <cell r="C58" t="str">
            <v>その他の事業サービス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</row>
        <row r="59">
          <cell r="C59" t="str">
            <v>Ｒ一括分</v>
          </cell>
          <cell r="E59">
            <v>13509</v>
          </cell>
          <cell r="F59">
            <v>250</v>
          </cell>
          <cell r="G59">
            <v>234</v>
          </cell>
          <cell r="H59">
            <v>13525</v>
          </cell>
          <cell r="I59">
            <v>4382</v>
          </cell>
          <cell r="J59">
            <v>32.4</v>
          </cell>
        </row>
        <row r="60">
          <cell r="C60" t="str">
            <v>特掲産業１</v>
          </cell>
          <cell r="E60" t="str">
            <v>#2134</v>
          </cell>
          <cell r="F60" t="str">
            <v>#42</v>
          </cell>
          <cell r="G60" t="str">
            <v>#6</v>
          </cell>
          <cell r="H60" t="str">
            <v>#2170</v>
          </cell>
          <cell r="I60" t="str">
            <v>#623</v>
          </cell>
          <cell r="J60" t="str">
            <v>#28.7</v>
          </cell>
        </row>
        <row r="61">
          <cell r="C61" t="str">
            <v>特掲産業２</v>
          </cell>
          <cell r="E61" t="str">
            <v>#85</v>
          </cell>
          <cell r="F61" t="str">
            <v>#1</v>
          </cell>
          <cell r="G61" t="str">
            <v>#1</v>
          </cell>
          <cell r="H61" t="str">
            <v>#85</v>
          </cell>
          <cell r="I61" t="str">
            <v>#19</v>
          </cell>
          <cell r="J61" t="str">
            <v>#22.4</v>
          </cell>
        </row>
        <row r="62">
          <cell r="C62" t="str">
            <v>特掲産業３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</row>
        <row r="63">
          <cell r="C63" t="str">
            <v>特掲産業４</v>
          </cell>
          <cell r="E63" t="str">
            <v>-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</row>
        <row r="64">
          <cell r="C64" t="str">
            <v>特掲産業５</v>
          </cell>
          <cell r="E64" t="str">
            <v>-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</row>
        <row r="65">
          <cell r="C65" t="str">
            <v>特掲積上産業１</v>
          </cell>
          <cell r="E65" t="str">
            <v>-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</row>
        <row r="66">
          <cell r="C66" t="str">
            <v>特掲積上産業２</v>
          </cell>
          <cell r="E66" t="str">
            <v>-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</row>
        <row r="220">
          <cell r="C220" t="str">
            <v>調査産業計</v>
          </cell>
          <cell r="E220">
            <v>361381</v>
          </cell>
          <cell r="F220">
            <v>7592</v>
          </cell>
          <cell r="G220">
            <v>5715</v>
          </cell>
          <cell r="H220">
            <v>363258</v>
          </cell>
          <cell r="I220">
            <v>109272</v>
          </cell>
          <cell r="J220">
            <v>30.1</v>
          </cell>
        </row>
        <row r="221">
          <cell r="C221" t="str">
            <v>鉱業，採石業，砂利採取業</v>
          </cell>
          <cell r="E221" t="str">
            <v>-</v>
          </cell>
          <cell r="F221" t="str">
            <v>-</v>
          </cell>
          <cell r="G221" t="str">
            <v>-</v>
          </cell>
          <cell r="H221" t="str">
            <v>-</v>
          </cell>
          <cell r="I221" t="str">
            <v>-</v>
          </cell>
          <cell r="J221" t="str">
            <v>-</v>
          </cell>
        </row>
        <row r="222">
          <cell r="C222" t="str">
            <v>建設業</v>
          </cell>
          <cell r="E222">
            <v>20961</v>
          </cell>
          <cell r="F222">
            <v>251</v>
          </cell>
          <cell r="G222">
            <v>16</v>
          </cell>
          <cell r="H222">
            <v>21196</v>
          </cell>
          <cell r="I222">
            <v>1008</v>
          </cell>
          <cell r="J222">
            <v>4.8</v>
          </cell>
        </row>
        <row r="223">
          <cell r="C223" t="str">
            <v>製造業</v>
          </cell>
          <cell r="E223">
            <v>48921</v>
          </cell>
          <cell r="F223">
            <v>514</v>
          </cell>
          <cell r="G223">
            <v>538</v>
          </cell>
          <cell r="H223">
            <v>48897</v>
          </cell>
          <cell r="I223">
            <v>8571</v>
          </cell>
          <cell r="J223">
            <v>17.5</v>
          </cell>
        </row>
        <row r="224">
          <cell r="C224" t="str">
            <v>電気・ガス・熱供給・水道業</v>
          </cell>
          <cell r="E224">
            <v>2121</v>
          </cell>
          <cell r="F224">
            <v>0</v>
          </cell>
          <cell r="G224">
            <v>10</v>
          </cell>
          <cell r="H224">
            <v>2111</v>
          </cell>
          <cell r="I224">
            <v>158</v>
          </cell>
          <cell r="J224">
            <v>7.5</v>
          </cell>
        </row>
        <row r="225">
          <cell r="C225" t="str">
            <v>情報通信業</v>
          </cell>
          <cell r="E225">
            <v>4827</v>
          </cell>
          <cell r="F225">
            <v>53</v>
          </cell>
          <cell r="G225">
            <v>42</v>
          </cell>
          <cell r="H225">
            <v>4838</v>
          </cell>
          <cell r="I225">
            <v>231</v>
          </cell>
          <cell r="J225">
            <v>4.8</v>
          </cell>
        </row>
        <row r="226">
          <cell r="C226" t="str">
            <v>運輸業，郵便業</v>
          </cell>
          <cell r="E226">
            <v>17176</v>
          </cell>
          <cell r="F226">
            <v>115</v>
          </cell>
          <cell r="G226">
            <v>235</v>
          </cell>
          <cell r="H226">
            <v>17056</v>
          </cell>
          <cell r="I226">
            <v>1147</v>
          </cell>
          <cell r="J226">
            <v>6.7</v>
          </cell>
        </row>
        <row r="227">
          <cell r="C227" t="str">
            <v>卸売業，小売業</v>
          </cell>
          <cell r="E227">
            <v>69961</v>
          </cell>
          <cell r="F227">
            <v>1933</v>
          </cell>
          <cell r="G227">
            <v>1253</v>
          </cell>
          <cell r="H227">
            <v>70641</v>
          </cell>
          <cell r="I227">
            <v>34412</v>
          </cell>
          <cell r="J227">
            <v>48.7</v>
          </cell>
        </row>
        <row r="228">
          <cell r="C228" t="str">
            <v>金融業，保険業</v>
          </cell>
          <cell r="E228">
            <v>8724</v>
          </cell>
          <cell r="F228">
            <v>192</v>
          </cell>
          <cell r="G228">
            <v>48</v>
          </cell>
          <cell r="H228">
            <v>8868</v>
          </cell>
          <cell r="I228">
            <v>1163</v>
          </cell>
          <cell r="J228">
            <v>13.1</v>
          </cell>
        </row>
        <row r="229">
          <cell r="C229" t="str">
            <v>不動産業，物品賃貸業</v>
          </cell>
          <cell r="E229">
            <v>3285</v>
          </cell>
          <cell r="F229">
            <v>182</v>
          </cell>
          <cell r="G229">
            <v>199</v>
          </cell>
          <cell r="H229">
            <v>3268</v>
          </cell>
          <cell r="I229">
            <v>1558</v>
          </cell>
          <cell r="J229">
            <v>47.7</v>
          </cell>
        </row>
        <row r="230">
          <cell r="C230" t="str">
            <v>学術研究，専門・技術サービス業</v>
          </cell>
          <cell r="E230">
            <v>6310</v>
          </cell>
          <cell r="F230">
            <v>14</v>
          </cell>
          <cell r="G230">
            <v>72</v>
          </cell>
          <cell r="H230">
            <v>6252</v>
          </cell>
          <cell r="I230">
            <v>939</v>
          </cell>
          <cell r="J230">
            <v>15</v>
          </cell>
        </row>
        <row r="231">
          <cell r="C231" t="str">
            <v>宿泊業，飲食サービス業</v>
          </cell>
          <cell r="E231">
            <v>28848</v>
          </cell>
          <cell r="F231">
            <v>1699</v>
          </cell>
          <cell r="G231">
            <v>676</v>
          </cell>
          <cell r="H231">
            <v>29871</v>
          </cell>
          <cell r="I231">
            <v>24681</v>
          </cell>
          <cell r="J231">
            <v>82.6</v>
          </cell>
        </row>
        <row r="232">
          <cell r="C232" t="str">
            <v>生活関連サービス業，娯楽業</v>
          </cell>
          <cell r="E232">
            <v>10306</v>
          </cell>
          <cell r="F232">
            <v>120</v>
          </cell>
          <cell r="G232">
            <v>217</v>
          </cell>
          <cell r="H232">
            <v>10209</v>
          </cell>
          <cell r="I232">
            <v>3829</v>
          </cell>
          <cell r="J232">
            <v>37.5</v>
          </cell>
        </row>
        <row r="233">
          <cell r="C233" t="str">
            <v>教育，学習支援業</v>
          </cell>
          <cell r="E233">
            <v>27897</v>
          </cell>
          <cell r="F233">
            <v>1014</v>
          </cell>
          <cell r="G233">
            <v>490</v>
          </cell>
          <cell r="H233">
            <v>28421</v>
          </cell>
          <cell r="I233">
            <v>5809</v>
          </cell>
          <cell r="J233">
            <v>20.399999999999999</v>
          </cell>
        </row>
        <row r="234">
          <cell r="C234" t="str">
            <v>医療，福祉</v>
          </cell>
          <cell r="E234">
            <v>82994</v>
          </cell>
          <cell r="F234">
            <v>851</v>
          </cell>
          <cell r="G234">
            <v>1153</v>
          </cell>
          <cell r="H234">
            <v>82692</v>
          </cell>
          <cell r="I234">
            <v>19238</v>
          </cell>
          <cell r="J234">
            <v>23.3</v>
          </cell>
        </row>
        <row r="235">
          <cell r="C235" t="str">
            <v>複合サービス事業</v>
          </cell>
          <cell r="E235">
            <v>4613</v>
          </cell>
          <cell r="F235">
            <v>77</v>
          </cell>
          <cell r="G235">
            <v>89</v>
          </cell>
          <cell r="H235">
            <v>4601</v>
          </cell>
          <cell r="I235">
            <v>343</v>
          </cell>
          <cell r="J235">
            <v>7.5</v>
          </cell>
        </row>
        <row r="236">
          <cell r="C236" t="str">
            <v>サービス業（他に分類されないもの）</v>
          </cell>
          <cell r="E236">
            <v>24437</v>
          </cell>
          <cell r="F236">
            <v>577</v>
          </cell>
          <cell r="G236">
            <v>677</v>
          </cell>
          <cell r="H236">
            <v>24337</v>
          </cell>
          <cell r="I236">
            <v>6185</v>
          </cell>
          <cell r="J236">
            <v>25.4</v>
          </cell>
        </row>
        <row r="237">
          <cell r="C237" t="str">
            <v>食料品・たばこ</v>
          </cell>
          <cell r="E237">
            <v>17842</v>
          </cell>
          <cell r="F237">
            <v>214</v>
          </cell>
          <cell r="G237">
            <v>262</v>
          </cell>
          <cell r="H237">
            <v>17794</v>
          </cell>
          <cell r="I237">
            <v>5367</v>
          </cell>
          <cell r="J237">
            <v>30.2</v>
          </cell>
        </row>
        <row r="238">
          <cell r="C238" t="str">
            <v>繊維工業</v>
          </cell>
          <cell r="E238">
            <v>3961</v>
          </cell>
          <cell r="F238">
            <v>46</v>
          </cell>
          <cell r="G238">
            <v>40</v>
          </cell>
          <cell r="H238">
            <v>3967</v>
          </cell>
          <cell r="I238">
            <v>586</v>
          </cell>
          <cell r="J238">
            <v>14.8</v>
          </cell>
        </row>
        <row r="239">
          <cell r="C239" t="str">
            <v>木材・木製品</v>
          </cell>
          <cell r="E239">
            <v>2681</v>
          </cell>
          <cell r="F239">
            <v>39</v>
          </cell>
          <cell r="G239">
            <v>32</v>
          </cell>
          <cell r="H239">
            <v>2688</v>
          </cell>
          <cell r="I239">
            <v>662</v>
          </cell>
          <cell r="J239">
            <v>24.6</v>
          </cell>
        </row>
        <row r="240">
          <cell r="C240" t="str">
            <v>家具・装備品</v>
          </cell>
          <cell r="E240" t="str">
            <v>#142</v>
          </cell>
          <cell r="F240" t="str">
            <v>#0</v>
          </cell>
          <cell r="G240" t="str">
            <v>#0</v>
          </cell>
          <cell r="H240" t="str">
            <v>#142</v>
          </cell>
          <cell r="I240" t="str">
            <v>#27</v>
          </cell>
          <cell r="J240" t="str">
            <v>#19</v>
          </cell>
        </row>
        <row r="241">
          <cell r="C241" t="str">
            <v>パルプ・紙</v>
          </cell>
          <cell r="E241">
            <v>855</v>
          </cell>
          <cell r="F241">
            <v>4</v>
          </cell>
          <cell r="G241">
            <v>9</v>
          </cell>
          <cell r="H241">
            <v>850</v>
          </cell>
          <cell r="I241">
            <v>39</v>
          </cell>
          <cell r="J241">
            <v>4.5999999999999996</v>
          </cell>
        </row>
        <row r="242">
          <cell r="C242" t="str">
            <v>印刷・同関連業</v>
          </cell>
          <cell r="E242">
            <v>907</v>
          </cell>
          <cell r="F242">
            <v>6</v>
          </cell>
          <cell r="G242">
            <v>2</v>
          </cell>
          <cell r="H242">
            <v>911</v>
          </cell>
          <cell r="I242">
            <v>202</v>
          </cell>
          <cell r="J242">
            <v>22.2</v>
          </cell>
        </row>
        <row r="243">
          <cell r="C243" t="str">
            <v>化学、石油・石炭</v>
          </cell>
          <cell r="E243">
            <v>2698</v>
          </cell>
          <cell r="F243">
            <v>58</v>
          </cell>
          <cell r="G243">
            <v>6</v>
          </cell>
          <cell r="H243">
            <v>2750</v>
          </cell>
          <cell r="I243">
            <v>51</v>
          </cell>
          <cell r="J243">
            <v>1.9</v>
          </cell>
        </row>
        <row r="244">
          <cell r="C244" t="str">
            <v>プラスチック製品</v>
          </cell>
          <cell r="E244">
            <v>1844</v>
          </cell>
          <cell r="F244">
            <v>41</v>
          </cell>
          <cell r="G244">
            <v>15</v>
          </cell>
          <cell r="H244">
            <v>1870</v>
          </cell>
          <cell r="I244">
            <v>587</v>
          </cell>
          <cell r="J244">
            <v>31.4</v>
          </cell>
        </row>
        <row r="245">
          <cell r="C245" t="str">
            <v>ゴム製品</v>
          </cell>
          <cell r="E245">
            <v>2027</v>
          </cell>
          <cell r="F245">
            <v>7</v>
          </cell>
          <cell r="G245">
            <v>10</v>
          </cell>
          <cell r="H245">
            <v>2024</v>
          </cell>
          <cell r="I245">
            <v>28</v>
          </cell>
          <cell r="J245">
            <v>1.4</v>
          </cell>
        </row>
        <row r="246">
          <cell r="C246" t="str">
            <v>窯業・土石製品</v>
          </cell>
          <cell r="E246">
            <v>1796</v>
          </cell>
          <cell r="F246">
            <v>4</v>
          </cell>
          <cell r="G246">
            <v>5</v>
          </cell>
          <cell r="H246">
            <v>1795</v>
          </cell>
          <cell r="I246">
            <v>46</v>
          </cell>
          <cell r="J246">
            <v>2.6</v>
          </cell>
        </row>
        <row r="247">
          <cell r="C247" t="str">
            <v>鉄鋼業</v>
          </cell>
          <cell r="E247" t="str">
            <v>#246</v>
          </cell>
          <cell r="F247" t="str">
            <v>#1</v>
          </cell>
          <cell r="G247" t="str">
            <v>#5</v>
          </cell>
          <cell r="H247" t="str">
            <v>#242</v>
          </cell>
          <cell r="I247" t="str">
            <v>#2</v>
          </cell>
          <cell r="J247" t="str">
            <v>#0.8</v>
          </cell>
        </row>
        <row r="248">
          <cell r="C248" t="str">
            <v>非鉄金属製造業</v>
          </cell>
          <cell r="E248" t="str">
            <v>#151</v>
          </cell>
          <cell r="F248" t="str">
            <v>#2</v>
          </cell>
          <cell r="G248" t="str">
            <v>#0</v>
          </cell>
          <cell r="H248" t="str">
            <v>#153</v>
          </cell>
          <cell r="I248" t="str">
            <v>#0</v>
          </cell>
          <cell r="J248" t="str">
            <v>#0</v>
          </cell>
        </row>
        <row r="249">
          <cell r="C249" t="str">
            <v>金属製品製造業</v>
          </cell>
          <cell r="E249">
            <v>2005</v>
          </cell>
          <cell r="F249">
            <v>10</v>
          </cell>
          <cell r="G249">
            <v>15</v>
          </cell>
          <cell r="H249">
            <v>2000</v>
          </cell>
          <cell r="I249">
            <v>446</v>
          </cell>
          <cell r="J249">
            <v>22.3</v>
          </cell>
        </row>
        <row r="250">
          <cell r="C250" t="str">
            <v>はん用機械器具</v>
          </cell>
          <cell r="E250" t="str">
            <v>-</v>
          </cell>
          <cell r="F250" t="str">
            <v>-</v>
          </cell>
          <cell r="G250" t="str">
            <v>-</v>
          </cell>
          <cell r="H250" t="str">
            <v>-</v>
          </cell>
          <cell r="I250" t="str">
            <v>-</v>
          </cell>
          <cell r="J250" t="str">
            <v>-</v>
          </cell>
        </row>
        <row r="251">
          <cell r="C251" t="str">
            <v>生産用機械器具</v>
          </cell>
          <cell r="E251" t="str">
            <v>-</v>
          </cell>
          <cell r="F251" t="str">
            <v>-</v>
          </cell>
          <cell r="G251" t="str">
            <v>-</v>
          </cell>
          <cell r="H251" t="str">
            <v>-</v>
          </cell>
          <cell r="I251" t="str">
            <v>-</v>
          </cell>
          <cell r="J251" t="str">
            <v>-</v>
          </cell>
        </row>
        <row r="252">
          <cell r="C252" t="str">
            <v>業務用機械器具</v>
          </cell>
          <cell r="E252">
            <v>1812</v>
          </cell>
          <cell r="F252">
            <v>15</v>
          </cell>
          <cell r="G252">
            <v>30</v>
          </cell>
          <cell r="H252">
            <v>1797</v>
          </cell>
          <cell r="I252">
            <v>36</v>
          </cell>
          <cell r="J252">
            <v>2</v>
          </cell>
        </row>
        <row r="253">
          <cell r="C253" t="str">
            <v>電子・デバイス</v>
          </cell>
          <cell r="E253">
            <v>3327</v>
          </cell>
          <cell r="F253">
            <v>14</v>
          </cell>
          <cell r="G253">
            <v>31</v>
          </cell>
          <cell r="H253">
            <v>3310</v>
          </cell>
          <cell r="I253">
            <v>196</v>
          </cell>
          <cell r="J253">
            <v>5.9</v>
          </cell>
        </row>
        <row r="254">
          <cell r="C254" t="str">
            <v>電気機械器具</v>
          </cell>
          <cell r="E254">
            <v>1284</v>
          </cell>
          <cell r="F254">
            <v>4</v>
          </cell>
          <cell r="G254">
            <v>18</v>
          </cell>
          <cell r="H254">
            <v>1270</v>
          </cell>
          <cell r="I254">
            <v>41</v>
          </cell>
          <cell r="J254">
            <v>3.2</v>
          </cell>
        </row>
        <row r="255">
          <cell r="C255" t="str">
            <v>情報通信機械器具</v>
          </cell>
          <cell r="E255" t="str">
            <v>#123</v>
          </cell>
          <cell r="F255" t="str">
            <v>#5</v>
          </cell>
          <cell r="G255" t="str">
            <v>#0</v>
          </cell>
          <cell r="H255" t="str">
            <v>#128</v>
          </cell>
          <cell r="I255" t="str">
            <v>#0</v>
          </cell>
          <cell r="J255" t="str">
            <v>#0</v>
          </cell>
        </row>
        <row r="256">
          <cell r="C256" t="str">
            <v>輸送用機械器具</v>
          </cell>
          <cell r="E256">
            <v>2267</v>
          </cell>
          <cell r="F256">
            <v>28</v>
          </cell>
          <cell r="G256">
            <v>18</v>
          </cell>
          <cell r="H256">
            <v>2277</v>
          </cell>
          <cell r="I256">
            <v>63</v>
          </cell>
          <cell r="J256">
            <v>2.8</v>
          </cell>
        </row>
        <row r="257">
          <cell r="C257" t="str">
            <v>その他の製造業</v>
          </cell>
          <cell r="E257">
            <v>501</v>
          </cell>
          <cell r="F257">
            <v>2</v>
          </cell>
          <cell r="G257">
            <v>4</v>
          </cell>
          <cell r="H257">
            <v>499</v>
          </cell>
          <cell r="I257">
            <v>26</v>
          </cell>
          <cell r="J257">
            <v>5.2</v>
          </cell>
        </row>
        <row r="258">
          <cell r="C258" t="str">
            <v>Ｅ一括分１</v>
          </cell>
          <cell r="E258">
            <v>2452</v>
          </cell>
          <cell r="F258">
            <v>14</v>
          </cell>
          <cell r="G258">
            <v>36</v>
          </cell>
          <cell r="H258">
            <v>2430</v>
          </cell>
          <cell r="I258">
            <v>166</v>
          </cell>
          <cell r="J258">
            <v>6.8</v>
          </cell>
        </row>
        <row r="259">
          <cell r="C259" t="str">
            <v>Ｅ一括分２</v>
          </cell>
          <cell r="E259" t="str">
            <v>-</v>
          </cell>
          <cell r="F259" t="str">
            <v>-</v>
          </cell>
          <cell r="G259" t="str">
            <v>-</v>
          </cell>
          <cell r="H259" t="str">
            <v>-</v>
          </cell>
          <cell r="I259" t="str">
            <v>-</v>
          </cell>
          <cell r="J259" t="str">
            <v>-</v>
          </cell>
        </row>
        <row r="260">
          <cell r="C260" t="str">
            <v>Ｅ一括分３</v>
          </cell>
          <cell r="E260" t="str">
            <v>-</v>
          </cell>
          <cell r="F260" t="str">
            <v>-</v>
          </cell>
          <cell r="G260" t="str">
            <v>-</v>
          </cell>
          <cell r="H260" t="str">
            <v>-</v>
          </cell>
          <cell r="I260" t="str">
            <v>-</v>
          </cell>
          <cell r="J260" t="str">
            <v>-</v>
          </cell>
        </row>
        <row r="261">
          <cell r="C261" t="str">
            <v>卸売業</v>
          </cell>
          <cell r="E261">
            <v>17215</v>
          </cell>
          <cell r="F261">
            <v>337</v>
          </cell>
          <cell r="G261">
            <v>106</v>
          </cell>
          <cell r="H261">
            <v>17446</v>
          </cell>
          <cell r="I261">
            <v>1587</v>
          </cell>
          <cell r="J261">
            <v>9.1</v>
          </cell>
        </row>
        <row r="262">
          <cell r="C262" t="str">
            <v>小売業</v>
          </cell>
          <cell r="E262">
            <v>52746</v>
          </cell>
          <cell r="F262">
            <v>1596</v>
          </cell>
          <cell r="G262">
            <v>1147</v>
          </cell>
          <cell r="H262">
            <v>53195</v>
          </cell>
          <cell r="I262">
            <v>32825</v>
          </cell>
          <cell r="J262">
            <v>61.7</v>
          </cell>
        </row>
        <row r="263">
          <cell r="C263" t="str">
            <v>宿泊業</v>
          </cell>
          <cell r="E263">
            <v>5204</v>
          </cell>
          <cell r="F263">
            <v>162</v>
          </cell>
          <cell r="G263">
            <v>134</v>
          </cell>
          <cell r="H263">
            <v>5232</v>
          </cell>
          <cell r="I263">
            <v>2912</v>
          </cell>
          <cell r="J263">
            <v>55.7</v>
          </cell>
        </row>
        <row r="264">
          <cell r="C264" t="str">
            <v>Ｍ一括分</v>
          </cell>
          <cell r="E264">
            <v>23644</v>
          </cell>
          <cell r="F264">
            <v>1537</v>
          </cell>
          <cell r="G264">
            <v>542</v>
          </cell>
          <cell r="H264">
            <v>24639</v>
          </cell>
          <cell r="I264">
            <v>21769</v>
          </cell>
          <cell r="J264">
            <v>88.4</v>
          </cell>
        </row>
        <row r="265">
          <cell r="C265" t="str">
            <v>医療業</v>
          </cell>
          <cell r="E265">
            <v>38560</v>
          </cell>
          <cell r="F265">
            <v>452</v>
          </cell>
          <cell r="G265">
            <v>460</v>
          </cell>
          <cell r="H265">
            <v>38552</v>
          </cell>
          <cell r="I265">
            <v>8971</v>
          </cell>
          <cell r="J265">
            <v>23.3</v>
          </cell>
        </row>
        <row r="266">
          <cell r="C266" t="str">
            <v>Ｐ一括分</v>
          </cell>
          <cell r="E266">
            <v>44434</v>
          </cell>
          <cell r="F266">
            <v>399</v>
          </cell>
          <cell r="G266">
            <v>693</v>
          </cell>
          <cell r="H266">
            <v>44140</v>
          </cell>
          <cell r="I266">
            <v>10267</v>
          </cell>
          <cell r="J266">
            <v>23.3</v>
          </cell>
        </row>
        <row r="267">
          <cell r="C267" t="str">
            <v>職業紹介・派遣業</v>
          </cell>
          <cell r="E267">
            <v>3655</v>
          </cell>
          <cell r="F267">
            <v>306</v>
          </cell>
          <cell r="G267">
            <v>291</v>
          </cell>
          <cell r="H267">
            <v>3670</v>
          </cell>
          <cell r="I267">
            <v>673</v>
          </cell>
          <cell r="J267">
            <v>18.3</v>
          </cell>
        </row>
        <row r="268">
          <cell r="C268" t="str">
            <v>その他の事業サービス</v>
          </cell>
          <cell r="E268" t="str">
            <v>-</v>
          </cell>
          <cell r="F268" t="str">
            <v>-</v>
          </cell>
          <cell r="G268" t="str">
            <v>-</v>
          </cell>
          <cell r="H268" t="str">
            <v>-</v>
          </cell>
          <cell r="I268" t="str">
            <v>-</v>
          </cell>
          <cell r="J268" t="str">
            <v>-</v>
          </cell>
        </row>
        <row r="269">
          <cell r="C269" t="str">
            <v>Ｒ一括分</v>
          </cell>
          <cell r="E269">
            <v>20782</v>
          </cell>
          <cell r="F269">
            <v>271</v>
          </cell>
          <cell r="G269">
            <v>386</v>
          </cell>
          <cell r="H269">
            <v>20667</v>
          </cell>
          <cell r="I269">
            <v>5512</v>
          </cell>
          <cell r="J269">
            <v>26.7</v>
          </cell>
        </row>
        <row r="270">
          <cell r="C270" t="str">
            <v>特掲産業１</v>
          </cell>
          <cell r="E270">
            <v>4349</v>
          </cell>
          <cell r="F270">
            <v>227</v>
          </cell>
          <cell r="G270">
            <v>376</v>
          </cell>
          <cell r="H270">
            <v>4200</v>
          </cell>
          <cell r="I270">
            <v>1361</v>
          </cell>
          <cell r="J270">
            <v>32.4</v>
          </cell>
        </row>
        <row r="271">
          <cell r="C271" t="str">
            <v>特掲産業２</v>
          </cell>
          <cell r="E271">
            <v>1464</v>
          </cell>
          <cell r="F271">
            <v>1</v>
          </cell>
          <cell r="G271">
            <v>37</v>
          </cell>
          <cell r="H271">
            <v>1428</v>
          </cell>
          <cell r="I271">
            <v>159</v>
          </cell>
          <cell r="J271">
            <v>11.1</v>
          </cell>
        </row>
        <row r="272">
          <cell r="C272" t="str">
            <v>特掲産業３</v>
          </cell>
          <cell r="E272" t="str">
            <v>-</v>
          </cell>
          <cell r="F272" t="str">
            <v>-</v>
          </cell>
          <cell r="G272" t="str">
            <v>-</v>
          </cell>
          <cell r="H272" t="str">
            <v>-</v>
          </cell>
          <cell r="I272" t="str">
            <v>-</v>
          </cell>
          <cell r="J272" t="str">
            <v>-</v>
          </cell>
        </row>
        <row r="273">
          <cell r="C273" t="str">
            <v>特掲産業４</v>
          </cell>
          <cell r="E273" t="str">
            <v>-</v>
          </cell>
          <cell r="F273" t="str">
            <v>-</v>
          </cell>
          <cell r="G273" t="str">
            <v>-</v>
          </cell>
          <cell r="H273" t="str">
            <v>-</v>
          </cell>
          <cell r="I273" t="str">
            <v>-</v>
          </cell>
          <cell r="J273" t="str">
            <v>-</v>
          </cell>
        </row>
        <row r="274">
          <cell r="C274" t="str">
            <v>特掲産業５</v>
          </cell>
          <cell r="E274" t="str">
            <v>-</v>
          </cell>
          <cell r="F274" t="str">
            <v>-</v>
          </cell>
          <cell r="G274" t="str">
            <v>-</v>
          </cell>
          <cell r="H274" t="str">
            <v>-</v>
          </cell>
          <cell r="I274" t="str">
            <v>-</v>
          </cell>
          <cell r="J274" t="str">
            <v>-</v>
          </cell>
        </row>
        <row r="275">
          <cell r="C275" t="str">
            <v>特掲積上産業１</v>
          </cell>
          <cell r="E275" t="str">
            <v>-</v>
          </cell>
          <cell r="F275" t="str">
            <v>-</v>
          </cell>
          <cell r="G275" t="str">
            <v>-</v>
          </cell>
          <cell r="H275" t="str">
            <v>-</v>
          </cell>
          <cell r="I275" t="str">
            <v>-</v>
          </cell>
          <cell r="J275" t="str">
            <v>-</v>
          </cell>
        </row>
        <row r="276">
          <cell r="C276" t="str">
            <v>特掲積上産業２</v>
          </cell>
          <cell r="E276" t="str">
            <v>-</v>
          </cell>
          <cell r="F276" t="str">
            <v>-</v>
          </cell>
          <cell r="G276" t="str">
            <v>-</v>
          </cell>
          <cell r="H276" t="str">
            <v>-</v>
          </cell>
          <cell r="I276" t="str">
            <v>-</v>
          </cell>
          <cell r="J276" t="str">
            <v>-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</row>
      </sheetData>
      <sheetData sheetId="21"/>
      <sheetData sheetId="22"/>
      <sheetData sheetId="23"/>
      <sheetData sheetId="24">
        <row r="7">
          <cell r="C7">
            <v>1.9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11</v>
          </cell>
        </row>
        <row r="23">
          <cell r="B23" t="str">
            <v>TL</v>
          </cell>
          <cell r="D23" t="str">
            <v>調査産業計</v>
          </cell>
          <cell r="F23" t="str">
            <v>調査産業計</v>
          </cell>
          <cell r="H23"/>
          <cell r="I23"/>
        </row>
        <row r="24">
          <cell r="B24" t="str">
            <v>D</v>
          </cell>
          <cell r="D24" t="str">
            <v>建設業</v>
          </cell>
          <cell r="F24" t="str">
            <v>建設業</v>
          </cell>
          <cell r="H24"/>
          <cell r="I24"/>
        </row>
        <row r="25">
          <cell r="B25" t="str">
            <v>E</v>
          </cell>
          <cell r="D25" t="str">
            <v>製造業</v>
          </cell>
          <cell r="F25" t="str">
            <v>製造業</v>
          </cell>
          <cell r="H25"/>
          <cell r="I25"/>
        </row>
        <row r="26">
          <cell r="B26" t="str">
            <v>F</v>
          </cell>
          <cell r="D26" t="str">
            <v>電気・ガス・熱供給・水道業</v>
          </cell>
          <cell r="F26" t="str">
            <v>電気・ガス・熱供給・水道業</v>
          </cell>
          <cell r="H26"/>
          <cell r="I26"/>
        </row>
        <row r="27">
          <cell r="B27" t="str">
            <v>G</v>
          </cell>
          <cell r="D27" t="str">
            <v>情報通信業</v>
          </cell>
          <cell r="F27" t="str">
            <v>情報通信業</v>
          </cell>
          <cell r="H27"/>
          <cell r="I27"/>
        </row>
        <row r="28">
          <cell r="B28" t="str">
            <v>H</v>
          </cell>
          <cell r="D28" t="str">
            <v>運輸業，郵便業</v>
          </cell>
          <cell r="F28" t="str">
            <v>運輸業，郵便業</v>
          </cell>
          <cell r="H28"/>
          <cell r="I28"/>
        </row>
        <row r="29">
          <cell r="B29" t="str">
            <v>I</v>
          </cell>
          <cell r="D29" t="str">
            <v>卸売業，小売業</v>
          </cell>
          <cell r="F29" t="str">
            <v>卸売業，小売業</v>
          </cell>
          <cell r="H29"/>
          <cell r="I29"/>
        </row>
        <row r="30">
          <cell r="B30" t="str">
            <v>J</v>
          </cell>
          <cell r="D30" t="str">
            <v>金融業，保険業</v>
          </cell>
          <cell r="F30" t="str">
            <v>金融業，保険業</v>
          </cell>
          <cell r="H30"/>
          <cell r="I30"/>
        </row>
        <row r="31">
          <cell r="B31" t="str">
            <v>K</v>
          </cell>
          <cell r="D31" t="str">
            <v>不動産業，物品賃貸業</v>
          </cell>
          <cell r="F31" t="str">
            <v>不動産業，物品賃貸業</v>
          </cell>
          <cell r="H31"/>
          <cell r="I31"/>
        </row>
        <row r="32">
          <cell r="B32" t="str">
            <v>L</v>
          </cell>
          <cell r="D32" t="str">
            <v>学術研究，専門・技術サービス業</v>
          </cell>
          <cell r="F32" t="str">
            <v>学術研究，専門・技術サービス業</v>
          </cell>
          <cell r="H32"/>
          <cell r="I32"/>
        </row>
        <row r="33">
          <cell r="B33" t="str">
            <v>M</v>
          </cell>
          <cell r="D33" t="str">
            <v>宿泊業，飲食サービス業</v>
          </cell>
          <cell r="F33" t="str">
            <v>宿泊業，飲食サービス業</v>
          </cell>
          <cell r="H33"/>
          <cell r="I33"/>
        </row>
        <row r="34">
          <cell r="B34" t="str">
            <v>N</v>
          </cell>
          <cell r="D34" t="str">
            <v>生活関連サービス業，娯楽業</v>
          </cell>
          <cell r="F34" t="str">
            <v>生活関連サービス業，娯楽業</v>
          </cell>
          <cell r="H34"/>
          <cell r="I34"/>
        </row>
        <row r="35">
          <cell r="B35" t="str">
            <v>O</v>
          </cell>
          <cell r="D35" t="str">
            <v>教育，学習支援業</v>
          </cell>
          <cell r="F35" t="str">
            <v>教育，学習支援業</v>
          </cell>
          <cell r="H35"/>
          <cell r="I35"/>
        </row>
        <row r="36">
          <cell r="B36" t="str">
            <v>P</v>
          </cell>
          <cell r="D36" t="str">
            <v>医療，福祉</v>
          </cell>
          <cell r="F36" t="str">
            <v>医療，福祉</v>
          </cell>
          <cell r="H36"/>
          <cell r="I36"/>
        </row>
        <row r="37">
          <cell r="B37" t="str">
            <v>Q</v>
          </cell>
          <cell r="D37" t="str">
            <v>複合サービス事業</v>
          </cell>
          <cell r="F37" t="str">
            <v>複合サービス事業</v>
          </cell>
          <cell r="H37"/>
          <cell r="I37"/>
        </row>
        <row r="38">
          <cell r="B38" t="str">
            <v>R</v>
          </cell>
          <cell r="D38" t="str">
            <v>サービス業（他に分類されないもの）</v>
          </cell>
          <cell r="F38" t="str">
            <v>サービス業（他に分類されないもの）</v>
          </cell>
          <cell r="H38"/>
          <cell r="I38"/>
        </row>
        <row r="39">
          <cell r="B39" t="str">
            <v>E09,10</v>
          </cell>
          <cell r="D39" t="str">
            <v>食料品・たばこ</v>
          </cell>
          <cell r="F39" t="str">
            <v>食料品・たばこ</v>
          </cell>
          <cell r="H39"/>
          <cell r="I39"/>
        </row>
        <row r="40">
          <cell r="B40" t="str">
            <v>E11</v>
          </cell>
          <cell r="D40" t="str">
            <v>繊維工業</v>
          </cell>
          <cell r="F40" t="str">
            <v>繊維工業</v>
          </cell>
          <cell r="H40"/>
          <cell r="I40"/>
        </row>
        <row r="41">
          <cell r="B41" t="str">
            <v>E12</v>
          </cell>
          <cell r="D41" t="str">
            <v>木材・木製品</v>
          </cell>
          <cell r="F41" t="str">
            <v>木材・木製品</v>
          </cell>
          <cell r="H41"/>
          <cell r="I41"/>
        </row>
        <row r="42">
          <cell r="B42" t="str">
            <v>E13</v>
          </cell>
          <cell r="D42" t="str">
            <v>家具・装備品</v>
          </cell>
          <cell r="F42" t="str">
            <v>家具・装備品</v>
          </cell>
          <cell r="H42" t="str">
            <v>x</v>
          </cell>
          <cell r="I42" t="str">
            <v>x</v>
          </cell>
        </row>
        <row r="43">
          <cell r="B43" t="str">
            <v>E15</v>
          </cell>
          <cell r="D43" t="str">
            <v>印刷・同関連業</v>
          </cell>
          <cell r="F43" t="str">
            <v>印刷・同関連業</v>
          </cell>
          <cell r="H43"/>
          <cell r="I43"/>
        </row>
        <row r="44">
          <cell r="B44" t="str">
            <v>E16,17</v>
          </cell>
          <cell r="D44" t="str">
            <v>化学、石油・石炭</v>
          </cell>
          <cell r="F44" t="str">
            <v>化学、石油・石炭</v>
          </cell>
          <cell r="H44"/>
          <cell r="I44"/>
        </row>
        <row r="45">
          <cell r="B45" t="str">
            <v>E18</v>
          </cell>
          <cell r="D45" t="str">
            <v>プラスチック製品</v>
          </cell>
          <cell r="F45" t="str">
            <v>プラスチック製品</v>
          </cell>
          <cell r="H45"/>
          <cell r="I45"/>
        </row>
        <row r="46">
          <cell r="B46" t="str">
            <v>E19</v>
          </cell>
          <cell r="D46" t="str">
            <v>ゴム製品</v>
          </cell>
          <cell r="F46" t="str">
            <v>ゴム製品</v>
          </cell>
          <cell r="H46"/>
          <cell r="I46"/>
        </row>
        <row r="47">
          <cell r="B47" t="str">
            <v>E21</v>
          </cell>
          <cell r="D47" t="str">
            <v>窯業・土石製品</v>
          </cell>
          <cell r="F47" t="str">
            <v>窯業・土石製品</v>
          </cell>
          <cell r="H47"/>
          <cell r="I47"/>
        </row>
        <row r="48">
          <cell r="B48" t="str">
            <v>E24</v>
          </cell>
          <cell r="D48" t="str">
            <v>金属製品製造業</v>
          </cell>
          <cell r="F48" t="str">
            <v>金属製品製造業</v>
          </cell>
          <cell r="H48"/>
          <cell r="I48"/>
        </row>
        <row r="49">
          <cell r="B49" t="str">
            <v>E27</v>
          </cell>
          <cell r="D49" t="str">
            <v>業務用機械器具</v>
          </cell>
          <cell r="F49" t="str">
            <v>業務用機械器具</v>
          </cell>
          <cell r="H49"/>
          <cell r="I49"/>
        </row>
        <row r="50">
          <cell r="B50" t="str">
            <v>E28</v>
          </cell>
          <cell r="D50" t="str">
            <v>電子・デバイス</v>
          </cell>
          <cell r="F50" t="str">
            <v>電子・デバイス</v>
          </cell>
          <cell r="H50"/>
          <cell r="I50"/>
        </row>
        <row r="51">
          <cell r="B51" t="str">
            <v>E29</v>
          </cell>
          <cell r="D51" t="str">
            <v>電気機械器具</v>
          </cell>
          <cell r="F51" t="str">
            <v>電気機械器具</v>
          </cell>
          <cell r="H51"/>
          <cell r="I51"/>
        </row>
        <row r="52">
          <cell r="B52" t="str">
            <v>E31</v>
          </cell>
          <cell r="D52" t="str">
            <v>輸送用機械器具</v>
          </cell>
          <cell r="F52" t="str">
            <v>輸送用機械器具</v>
          </cell>
          <cell r="H52"/>
          <cell r="I52"/>
        </row>
        <row r="53">
          <cell r="B53" t="str">
            <v>ES</v>
          </cell>
          <cell r="D53" t="str">
            <v>Ｅ一括分１</v>
          </cell>
          <cell r="F53" t="str">
            <v>はん用・生産用機械器具</v>
          </cell>
          <cell r="H53"/>
          <cell r="I53"/>
        </row>
        <row r="54">
          <cell r="B54" t="str">
            <v>R91</v>
          </cell>
          <cell r="D54" t="str">
            <v>職業紹介・派遣業</v>
          </cell>
          <cell r="F54" t="str">
            <v>職業紹介・労働者派遣業</v>
          </cell>
          <cell r="H54"/>
          <cell r="I54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8974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  <cell r="E10">
            <v>186481</v>
          </cell>
          <cell r="F10">
            <v>2590</v>
          </cell>
          <cell r="G10">
            <v>1930</v>
          </cell>
          <cell r="H10">
            <v>187141</v>
          </cell>
          <cell r="I10">
            <v>46061</v>
          </cell>
          <cell r="J10">
            <v>24.6</v>
          </cell>
        </row>
        <row r="11">
          <cell r="C11" t="str">
            <v>鉱業，採石業，砂利採取業</v>
          </cell>
          <cell r="E11" t="str">
            <v>-</v>
          </cell>
          <cell r="F11" t="str">
            <v>-</v>
          </cell>
          <cell r="G11" t="str">
            <v>-</v>
          </cell>
          <cell r="H11" t="str">
            <v>-</v>
          </cell>
          <cell r="I11" t="str">
            <v>-</v>
          </cell>
          <cell r="J11" t="str">
            <v>-</v>
          </cell>
        </row>
        <row r="12">
          <cell r="C12" t="str">
            <v>建設業</v>
          </cell>
          <cell r="E12">
            <v>6348</v>
          </cell>
          <cell r="F12">
            <v>3</v>
          </cell>
          <cell r="G12">
            <v>60</v>
          </cell>
          <cell r="H12">
            <v>6291</v>
          </cell>
          <cell r="I12">
            <v>65</v>
          </cell>
          <cell r="J12">
            <v>1</v>
          </cell>
        </row>
        <row r="13">
          <cell r="C13" t="str">
            <v>製造業</v>
          </cell>
          <cell r="E13">
            <v>37703</v>
          </cell>
          <cell r="F13">
            <v>410</v>
          </cell>
          <cell r="G13">
            <v>291</v>
          </cell>
          <cell r="H13">
            <v>37822</v>
          </cell>
          <cell r="I13">
            <v>3808</v>
          </cell>
          <cell r="J13">
            <v>10.1</v>
          </cell>
        </row>
        <row r="14">
          <cell r="C14" t="str">
            <v>電気・ガス・熱供給・水道業</v>
          </cell>
          <cell r="E14">
            <v>2111</v>
          </cell>
          <cell r="F14">
            <v>78</v>
          </cell>
          <cell r="G14">
            <v>40</v>
          </cell>
          <cell r="H14">
            <v>2149</v>
          </cell>
          <cell r="I14">
            <v>171</v>
          </cell>
          <cell r="J14">
            <v>8</v>
          </cell>
        </row>
        <row r="15">
          <cell r="C15" t="str">
            <v>情報通信業</v>
          </cell>
          <cell r="E15">
            <v>3726</v>
          </cell>
          <cell r="F15">
            <v>35</v>
          </cell>
          <cell r="G15">
            <v>8</v>
          </cell>
          <cell r="H15">
            <v>3753</v>
          </cell>
          <cell r="I15">
            <v>156</v>
          </cell>
          <cell r="J15">
            <v>4.2</v>
          </cell>
        </row>
        <row r="16">
          <cell r="C16" t="str">
            <v>運輸業，郵便業</v>
          </cell>
          <cell r="E16">
            <v>10566</v>
          </cell>
          <cell r="F16">
            <v>67</v>
          </cell>
          <cell r="G16">
            <v>33</v>
          </cell>
          <cell r="H16">
            <v>10600</v>
          </cell>
          <cell r="I16">
            <v>1205</v>
          </cell>
          <cell r="J16">
            <v>11.4</v>
          </cell>
        </row>
        <row r="17">
          <cell r="C17" t="str">
            <v>卸売業，小売業</v>
          </cell>
          <cell r="E17">
            <v>22835</v>
          </cell>
          <cell r="F17">
            <v>480</v>
          </cell>
          <cell r="G17">
            <v>300</v>
          </cell>
          <cell r="H17">
            <v>23015</v>
          </cell>
          <cell r="I17">
            <v>13987</v>
          </cell>
          <cell r="J17">
            <v>60.8</v>
          </cell>
        </row>
        <row r="18">
          <cell r="C18" t="str">
            <v>金融業，保険業</v>
          </cell>
          <cell r="E18">
            <v>3409</v>
          </cell>
          <cell r="F18">
            <v>0</v>
          </cell>
          <cell r="G18">
            <v>42</v>
          </cell>
          <cell r="H18">
            <v>3367</v>
          </cell>
          <cell r="I18">
            <v>11</v>
          </cell>
          <cell r="J18">
            <v>0.3</v>
          </cell>
        </row>
        <row r="19">
          <cell r="C19" t="str">
            <v>不動産業，物品賃貸業</v>
          </cell>
          <cell r="E19">
            <v>1244</v>
          </cell>
          <cell r="F19">
            <v>25</v>
          </cell>
          <cell r="G19">
            <v>4</v>
          </cell>
          <cell r="H19">
            <v>1265</v>
          </cell>
          <cell r="I19">
            <v>384</v>
          </cell>
          <cell r="J19">
            <v>30.4</v>
          </cell>
        </row>
        <row r="20">
          <cell r="C20" t="str">
            <v>学術研究，専門・技術サービス業</v>
          </cell>
          <cell r="E20">
            <v>1760</v>
          </cell>
          <cell r="F20">
            <v>6</v>
          </cell>
          <cell r="G20">
            <v>6</v>
          </cell>
          <cell r="H20">
            <v>1760</v>
          </cell>
          <cell r="I20">
            <v>127</v>
          </cell>
          <cell r="J20">
            <v>7.2</v>
          </cell>
        </row>
        <row r="21">
          <cell r="C21" t="str">
            <v>宿泊業，飲食サービス業</v>
          </cell>
          <cell r="E21">
            <v>7862</v>
          </cell>
          <cell r="F21">
            <v>337</v>
          </cell>
          <cell r="G21">
            <v>138</v>
          </cell>
          <cell r="H21">
            <v>8061</v>
          </cell>
          <cell r="I21">
            <v>6433</v>
          </cell>
          <cell r="J21">
            <v>79.8</v>
          </cell>
        </row>
        <row r="22">
          <cell r="C22" t="str">
            <v>生活関連サービス業，娯楽業</v>
          </cell>
          <cell r="E22">
            <v>4115</v>
          </cell>
          <cell r="F22">
            <v>72</v>
          </cell>
          <cell r="G22">
            <v>48</v>
          </cell>
          <cell r="H22">
            <v>4139</v>
          </cell>
          <cell r="I22">
            <v>1034</v>
          </cell>
          <cell r="J22">
            <v>25</v>
          </cell>
        </row>
        <row r="23">
          <cell r="C23" t="str">
            <v>教育，学習支援業</v>
          </cell>
          <cell r="E23">
            <v>16526</v>
          </cell>
          <cell r="F23">
            <v>49</v>
          </cell>
          <cell r="G23">
            <v>26</v>
          </cell>
          <cell r="H23">
            <v>16549</v>
          </cell>
          <cell r="I23">
            <v>3088</v>
          </cell>
          <cell r="J23">
            <v>18.7</v>
          </cell>
        </row>
        <row r="24">
          <cell r="C24" t="str">
            <v>医療，福祉</v>
          </cell>
          <cell r="E24">
            <v>48195</v>
          </cell>
          <cell r="F24">
            <v>440</v>
          </cell>
          <cell r="G24">
            <v>364</v>
          </cell>
          <cell r="H24">
            <v>48271</v>
          </cell>
          <cell r="I24">
            <v>10150</v>
          </cell>
          <cell r="J24">
            <v>21</v>
          </cell>
        </row>
        <row r="25">
          <cell r="C25" t="str">
            <v>複合サービス事業</v>
          </cell>
          <cell r="E25">
            <v>2886</v>
          </cell>
          <cell r="F25">
            <v>73</v>
          </cell>
          <cell r="G25">
            <v>23</v>
          </cell>
          <cell r="H25">
            <v>2936</v>
          </cell>
          <cell r="I25">
            <v>145</v>
          </cell>
          <cell r="J25">
            <v>4.9000000000000004</v>
          </cell>
        </row>
        <row r="26">
          <cell r="C26" t="str">
            <v>サービス業（他に分類されないもの）</v>
          </cell>
          <cell r="E26">
            <v>17195</v>
          </cell>
          <cell r="F26">
            <v>515</v>
          </cell>
          <cell r="G26">
            <v>547</v>
          </cell>
          <cell r="H26">
            <v>17163</v>
          </cell>
          <cell r="I26">
            <v>5297</v>
          </cell>
          <cell r="J26">
            <v>30.9</v>
          </cell>
        </row>
        <row r="27">
          <cell r="C27" t="str">
            <v>食料品・たばこ</v>
          </cell>
          <cell r="E27">
            <v>11925</v>
          </cell>
          <cell r="F27">
            <v>245</v>
          </cell>
          <cell r="G27">
            <v>115</v>
          </cell>
          <cell r="H27">
            <v>12055</v>
          </cell>
          <cell r="I27">
            <v>2045</v>
          </cell>
          <cell r="J27">
            <v>17</v>
          </cell>
        </row>
        <row r="28">
          <cell r="C28" t="str">
            <v>繊維工業</v>
          </cell>
          <cell r="E28">
            <v>3326</v>
          </cell>
          <cell r="F28">
            <v>4</v>
          </cell>
          <cell r="G28">
            <v>13</v>
          </cell>
          <cell r="H28">
            <v>3317</v>
          </cell>
          <cell r="I28">
            <v>153</v>
          </cell>
          <cell r="J28">
            <v>4.5999999999999996</v>
          </cell>
        </row>
        <row r="29">
          <cell r="C29" t="str">
            <v>木材・木製品</v>
          </cell>
          <cell r="E29">
            <v>1303</v>
          </cell>
          <cell r="F29">
            <v>26</v>
          </cell>
          <cell r="G29">
            <v>24</v>
          </cell>
          <cell r="H29">
            <v>1305</v>
          </cell>
          <cell r="I29">
            <v>181</v>
          </cell>
          <cell r="J29">
            <v>13.9</v>
          </cell>
        </row>
        <row r="30">
          <cell r="C30" t="str">
            <v>家具・装備品</v>
          </cell>
          <cell r="E30" t="str">
            <v>#142</v>
          </cell>
          <cell r="F30" t="str">
            <v>#0</v>
          </cell>
          <cell r="G30" t="str">
            <v>#5</v>
          </cell>
          <cell r="H30" t="str">
            <v>#137</v>
          </cell>
          <cell r="I30" t="str">
            <v>#27</v>
          </cell>
          <cell r="J30" t="str">
            <v>#19.7</v>
          </cell>
        </row>
        <row r="31">
          <cell r="C31" t="str">
            <v>パルプ・紙</v>
          </cell>
          <cell r="E31" t="str">
            <v>#665</v>
          </cell>
          <cell r="F31" t="str">
            <v>#0</v>
          </cell>
          <cell r="G31" t="str">
            <v>#0</v>
          </cell>
          <cell r="H31" t="str">
            <v>#665</v>
          </cell>
          <cell r="I31" t="str">
            <v>#9</v>
          </cell>
          <cell r="J31" t="str">
            <v>#1.4</v>
          </cell>
        </row>
        <row r="32">
          <cell r="C32" t="str">
            <v>印刷・同関連業</v>
          </cell>
          <cell r="E32">
            <v>460</v>
          </cell>
          <cell r="F32">
            <v>0</v>
          </cell>
          <cell r="G32">
            <v>7</v>
          </cell>
          <cell r="H32">
            <v>453</v>
          </cell>
          <cell r="I32">
            <v>130</v>
          </cell>
          <cell r="J32">
            <v>28.7</v>
          </cell>
        </row>
        <row r="33">
          <cell r="C33" t="str">
            <v>化学、石油・石炭</v>
          </cell>
          <cell r="E33">
            <v>2614</v>
          </cell>
          <cell r="F33">
            <v>10</v>
          </cell>
          <cell r="G33">
            <v>34</v>
          </cell>
          <cell r="H33">
            <v>2590</v>
          </cell>
          <cell r="I33">
            <v>51</v>
          </cell>
          <cell r="J33">
            <v>2</v>
          </cell>
        </row>
        <row r="34">
          <cell r="C34" t="str">
            <v>プラスチック製品</v>
          </cell>
          <cell r="E34">
            <v>1870</v>
          </cell>
          <cell r="F34">
            <v>17</v>
          </cell>
          <cell r="G34">
            <v>3</v>
          </cell>
          <cell r="H34">
            <v>1884</v>
          </cell>
          <cell r="I34">
            <v>470</v>
          </cell>
          <cell r="J34">
            <v>24.9</v>
          </cell>
        </row>
        <row r="35">
          <cell r="C35" t="str">
            <v>ゴム製品</v>
          </cell>
          <cell r="E35">
            <v>2024</v>
          </cell>
          <cell r="F35">
            <v>10</v>
          </cell>
          <cell r="G35">
            <v>3</v>
          </cell>
          <cell r="H35">
            <v>2031</v>
          </cell>
          <cell r="I35">
            <v>28</v>
          </cell>
          <cell r="J35">
            <v>1.4</v>
          </cell>
        </row>
        <row r="36">
          <cell r="C36" t="str">
            <v>窯業・土石製品</v>
          </cell>
          <cell r="E36">
            <v>368</v>
          </cell>
          <cell r="F36">
            <v>1</v>
          </cell>
          <cell r="G36">
            <v>1</v>
          </cell>
          <cell r="H36">
            <v>368</v>
          </cell>
          <cell r="I36">
            <v>46</v>
          </cell>
          <cell r="J36">
            <v>12.5</v>
          </cell>
        </row>
        <row r="37">
          <cell r="C37" t="str">
            <v>鉄鋼業</v>
          </cell>
          <cell r="E37" t="str">
            <v>#242</v>
          </cell>
          <cell r="F37" t="str">
            <v>#2</v>
          </cell>
          <cell r="G37" t="str">
            <v>#2</v>
          </cell>
          <cell r="H37" t="str">
            <v>#242</v>
          </cell>
          <cell r="I37" t="str">
            <v>#2</v>
          </cell>
          <cell r="J37" t="str">
            <v>#0.8</v>
          </cell>
        </row>
        <row r="38">
          <cell r="C38" t="str">
            <v>非鉄金属製造業</v>
          </cell>
          <cell r="E38" t="str">
            <v>#153</v>
          </cell>
          <cell r="F38" t="str">
            <v>#0</v>
          </cell>
          <cell r="G38" t="str">
            <v>#0</v>
          </cell>
          <cell r="H38" t="str">
            <v>#153</v>
          </cell>
          <cell r="I38" t="str">
            <v>#0</v>
          </cell>
          <cell r="J38" t="str">
            <v>#0</v>
          </cell>
        </row>
        <row r="39">
          <cell r="C39" t="str">
            <v>金属製品製造業</v>
          </cell>
          <cell r="E39">
            <v>1159</v>
          </cell>
          <cell r="F39">
            <v>12</v>
          </cell>
          <cell r="G39">
            <v>1</v>
          </cell>
          <cell r="H39">
            <v>1170</v>
          </cell>
          <cell r="I39">
            <v>215</v>
          </cell>
          <cell r="J39">
            <v>18.399999999999999</v>
          </cell>
        </row>
        <row r="40">
          <cell r="C40" t="str">
            <v>はん用機械器具</v>
          </cell>
          <cell r="E40" t="str">
            <v>-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</row>
        <row r="41">
          <cell r="C41" t="str">
            <v>生産用機械器具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</row>
        <row r="42">
          <cell r="C42" t="str">
            <v>業務用機械器具</v>
          </cell>
          <cell r="E42">
            <v>1797</v>
          </cell>
          <cell r="F42">
            <v>5</v>
          </cell>
          <cell r="G42">
            <v>4</v>
          </cell>
          <cell r="H42">
            <v>1798</v>
          </cell>
          <cell r="I42">
            <v>36</v>
          </cell>
          <cell r="J42">
            <v>2</v>
          </cell>
        </row>
        <row r="43">
          <cell r="C43" t="str">
            <v>電子・デバイス</v>
          </cell>
          <cell r="E43">
            <v>3310</v>
          </cell>
          <cell r="F43">
            <v>17</v>
          </cell>
          <cell r="G43">
            <v>40</v>
          </cell>
          <cell r="H43">
            <v>3287</v>
          </cell>
          <cell r="I43">
            <v>202</v>
          </cell>
          <cell r="J43">
            <v>6.1</v>
          </cell>
        </row>
        <row r="44">
          <cell r="C44" t="str">
            <v>電気機械器具</v>
          </cell>
          <cell r="E44">
            <v>1009</v>
          </cell>
          <cell r="F44">
            <v>5</v>
          </cell>
          <cell r="G44">
            <v>4</v>
          </cell>
          <cell r="H44">
            <v>1010</v>
          </cell>
          <cell r="I44">
            <v>41</v>
          </cell>
          <cell r="J44">
            <v>4.0999999999999996</v>
          </cell>
        </row>
        <row r="45">
          <cell r="C45" t="str">
            <v>情報通信機械器具</v>
          </cell>
          <cell r="E45" t="str">
            <v>#1068</v>
          </cell>
          <cell r="F45" t="str">
            <v>#4</v>
          </cell>
          <cell r="G45" t="str">
            <v>#18</v>
          </cell>
          <cell r="H45" t="str">
            <v>#1054</v>
          </cell>
          <cell r="I45" t="str">
            <v>#13</v>
          </cell>
          <cell r="J45" t="str">
            <v>#1.2</v>
          </cell>
        </row>
        <row r="46">
          <cell r="C46" t="str">
            <v>輸送用機械器具</v>
          </cell>
          <cell r="E46">
            <v>2125</v>
          </cell>
          <cell r="F46">
            <v>16</v>
          </cell>
          <cell r="G46">
            <v>11</v>
          </cell>
          <cell r="H46">
            <v>2130</v>
          </cell>
          <cell r="I46">
            <v>12</v>
          </cell>
          <cell r="J46">
            <v>0.6</v>
          </cell>
        </row>
        <row r="47">
          <cell r="C47" t="str">
            <v>その他の製造業</v>
          </cell>
          <cell r="E47">
            <v>499</v>
          </cell>
          <cell r="F47">
            <v>0</v>
          </cell>
          <cell r="G47">
            <v>2</v>
          </cell>
          <cell r="H47">
            <v>497</v>
          </cell>
          <cell r="I47">
            <v>26</v>
          </cell>
          <cell r="J47">
            <v>5.2</v>
          </cell>
        </row>
        <row r="48">
          <cell r="C48" t="str">
            <v>Ｅ一括分１</v>
          </cell>
          <cell r="E48">
            <v>1644</v>
          </cell>
          <cell r="F48">
            <v>36</v>
          </cell>
          <cell r="G48">
            <v>4</v>
          </cell>
          <cell r="H48">
            <v>1676</v>
          </cell>
          <cell r="I48">
            <v>121</v>
          </cell>
          <cell r="J48">
            <v>7.2</v>
          </cell>
        </row>
        <row r="49">
          <cell r="C49" t="str">
            <v>Ｅ一括分２</v>
          </cell>
          <cell r="E49" t="str">
            <v>-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</row>
        <row r="50">
          <cell r="C50" t="str">
            <v>Ｅ一括分３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</row>
        <row r="51">
          <cell r="C51" t="str">
            <v>卸売業</v>
          </cell>
          <cell r="E51">
            <v>5072</v>
          </cell>
          <cell r="F51">
            <v>13</v>
          </cell>
          <cell r="G51">
            <v>28</v>
          </cell>
          <cell r="H51">
            <v>5057</v>
          </cell>
          <cell r="I51">
            <v>1182</v>
          </cell>
          <cell r="J51">
            <v>23.4</v>
          </cell>
        </row>
        <row r="52">
          <cell r="C52" t="str">
            <v>小売業</v>
          </cell>
          <cell r="E52">
            <v>17763</v>
          </cell>
          <cell r="F52">
            <v>467</v>
          </cell>
          <cell r="G52">
            <v>272</v>
          </cell>
          <cell r="H52">
            <v>17958</v>
          </cell>
          <cell r="I52">
            <v>12805</v>
          </cell>
          <cell r="J52">
            <v>71.3</v>
          </cell>
        </row>
        <row r="53">
          <cell r="C53" t="str">
            <v>宿泊業</v>
          </cell>
          <cell r="E53">
            <v>2757</v>
          </cell>
          <cell r="F53">
            <v>79</v>
          </cell>
          <cell r="G53">
            <v>66</v>
          </cell>
          <cell r="H53">
            <v>2770</v>
          </cell>
          <cell r="I53">
            <v>1707</v>
          </cell>
          <cell r="J53">
            <v>61.6</v>
          </cell>
        </row>
        <row r="54">
          <cell r="C54" t="str">
            <v>Ｍ一括分</v>
          </cell>
          <cell r="E54">
            <v>5105</v>
          </cell>
          <cell r="F54">
            <v>258</v>
          </cell>
          <cell r="G54">
            <v>72</v>
          </cell>
          <cell r="H54">
            <v>5291</v>
          </cell>
          <cell r="I54">
            <v>4726</v>
          </cell>
          <cell r="J54">
            <v>89.3</v>
          </cell>
        </row>
        <row r="55">
          <cell r="C55" t="str">
            <v>医療業</v>
          </cell>
          <cell r="E55">
            <v>27537</v>
          </cell>
          <cell r="F55">
            <v>282</v>
          </cell>
          <cell r="G55">
            <v>155</v>
          </cell>
          <cell r="H55">
            <v>27664</v>
          </cell>
          <cell r="I55">
            <v>5787</v>
          </cell>
          <cell r="J55">
            <v>20.9</v>
          </cell>
        </row>
        <row r="56">
          <cell r="C56" t="str">
            <v>Ｐ一括分</v>
          </cell>
          <cell r="E56">
            <v>20658</v>
          </cell>
          <cell r="F56">
            <v>158</v>
          </cell>
          <cell r="G56">
            <v>209</v>
          </cell>
          <cell r="H56">
            <v>20607</v>
          </cell>
          <cell r="I56">
            <v>4363</v>
          </cell>
          <cell r="J56">
            <v>21.2</v>
          </cell>
        </row>
        <row r="57">
          <cell r="C57" t="str">
            <v>職業紹介・派遣業</v>
          </cell>
          <cell r="E57">
            <v>3670</v>
          </cell>
          <cell r="F57">
            <v>237</v>
          </cell>
          <cell r="G57">
            <v>278</v>
          </cell>
          <cell r="H57">
            <v>3629</v>
          </cell>
          <cell r="I57">
            <v>633</v>
          </cell>
          <cell r="J57">
            <v>17.399999999999999</v>
          </cell>
        </row>
        <row r="58">
          <cell r="C58" t="str">
            <v>その他の事業サービス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</row>
        <row r="59">
          <cell r="C59" t="str">
            <v>Ｒ一括分</v>
          </cell>
          <cell r="E59">
            <v>13525</v>
          </cell>
          <cell r="F59">
            <v>278</v>
          </cell>
          <cell r="G59">
            <v>269</v>
          </cell>
          <cell r="H59">
            <v>13534</v>
          </cell>
          <cell r="I59">
            <v>4664</v>
          </cell>
          <cell r="J59">
            <v>34.5</v>
          </cell>
        </row>
        <row r="60">
          <cell r="C60" t="str">
            <v>特掲産業１</v>
          </cell>
          <cell r="E60" t="str">
            <v>#2170</v>
          </cell>
          <cell r="F60" t="str">
            <v>#18</v>
          </cell>
          <cell r="G60" t="str">
            <v>#38</v>
          </cell>
          <cell r="H60" t="str">
            <v>#2150</v>
          </cell>
          <cell r="I60" t="str">
            <v>#606</v>
          </cell>
          <cell r="J60" t="str">
            <v>#28.2</v>
          </cell>
        </row>
        <row r="61">
          <cell r="C61" t="str">
            <v>特掲産業２</v>
          </cell>
          <cell r="E61" t="str">
            <v>#85</v>
          </cell>
          <cell r="F61" t="str">
            <v>#0</v>
          </cell>
          <cell r="G61" t="str">
            <v>#1</v>
          </cell>
          <cell r="H61" t="str">
            <v>#84</v>
          </cell>
          <cell r="I61" t="str">
            <v>#19</v>
          </cell>
          <cell r="J61" t="str">
            <v>#22.6</v>
          </cell>
        </row>
        <row r="62">
          <cell r="C62" t="str">
            <v>特掲産業３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</row>
        <row r="63">
          <cell r="C63" t="str">
            <v>特掲産業４</v>
          </cell>
          <cell r="E63" t="str">
            <v>-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</row>
        <row r="64">
          <cell r="C64" t="str">
            <v>特掲産業５</v>
          </cell>
          <cell r="E64" t="str">
            <v>-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</row>
        <row r="65">
          <cell r="C65" t="str">
            <v>特掲積上産業１</v>
          </cell>
          <cell r="E65" t="str">
            <v>-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</row>
        <row r="66">
          <cell r="C66" t="str">
            <v>特掲積上産業２</v>
          </cell>
          <cell r="E66" t="str">
            <v>-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</row>
        <row r="220">
          <cell r="C220" t="str">
            <v>調査産業計</v>
          </cell>
          <cell r="E220">
            <v>362857</v>
          </cell>
          <cell r="F220">
            <v>5790</v>
          </cell>
          <cell r="G220">
            <v>5386</v>
          </cell>
          <cell r="H220">
            <v>363261</v>
          </cell>
          <cell r="I220">
            <v>109656</v>
          </cell>
          <cell r="J220">
            <v>30.2</v>
          </cell>
        </row>
        <row r="221">
          <cell r="C221" t="str">
            <v>鉱業，採石業，砂利採取業</v>
          </cell>
          <cell r="E221" t="str">
            <v>-</v>
          </cell>
          <cell r="F221" t="str">
            <v>-</v>
          </cell>
          <cell r="G221" t="str">
            <v>-</v>
          </cell>
          <cell r="H221" t="str">
            <v>-</v>
          </cell>
          <cell r="I221" t="str">
            <v>-</v>
          </cell>
          <cell r="J221" t="str">
            <v>-</v>
          </cell>
        </row>
        <row r="222">
          <cell r="C222" t="str">
            <v>建設業</v>
          </cell>
          <cell r="E222">
            <v>21196</v>
          </cell>
          <cell r="F222">
            <v>3</v>
          </cell>
          <cell r="G222">
            <v>448</v>
          </cell>
          <cell r="H222">
            <v>20751</v>
          </cell>
          <cell r="I222">
            <v>998</v>
          </cell>
          <cell r="J222">
            <v>4.8</v>
          </cell>
        </row>
        <row r="223">
          <cell r="C223" t="str">
            <v>製造業</v>
          </cell>
          <cell r="E223">
            <v>49837</v>
          </cell>
          <cell r="F223">
            <v>511</v>
          </cell>
          <cell r="G223">
            <v>373</v>
          </cell>
          <cell r="H223">
            <v>49975</v>
          </cell>
          <cell r="I223">
            <v>8361</v>
          </cell>
          <cell r="J223">
            <v>16.7</v>
          </cell>
        </row>
        <row r="224">
          <cell r="C224" t="str">
            <v>電気・ガス・熱供給・水道業</v>
          </cell>
          <cell r="E224">
            <v>2111</v>
          </cell>
          <cell r="F224">
            <v>78</v>
          </cell>
          <cell r="G224">
            <v>40</v>
          </cell>
          <cell r="H224">
            <v>2149</v>
          </cell>
          <cell r="I224">
            <v>171</v>
          </cell>
          <cell r="J224">
            <v>8</v>
          </cell>
        </row>
        <row r="225">
          <cell r="C225" t="str">
            <v>情報通信業</v>
          </cell>
          <cell r="E225">
            <v>4838</v>
          </cell>
          <cell r="F225">
            <v>87</v>
          </cell>
          <cell r="G225">
            <v>34</v>
          </cell>
          <cell r="H225">
            <v>4891</v>
          </cell>
          <cell r="I225">
            <v>205</v>
          </cell>
          <cell r="J225">
            <v>4.2</v>
          </cell>
        </row>
        <row r="226">
          <cell r="C226" t="str">
            <v>運輸業，郵便業</v>
          </cell>
          <cell r="E226">
            <v>17056</v>
          </cell>
          <cell r="F226">
            <v>67</v>
          </cell>
          <cell r="G226">
            <v>33</v>
          </cell>
          <cell r="H226">
            <v>17090</v>
          </cell>
          <cell r="I226">
            <v>1273</v>
          </cell>
          <cell r="J226">
            <v>7.4</v>
          </cell>
        </row>
        <row r="227">
          <cell r="C227" t="str">
            <v>卸売業，小売業</v>
          </cell>
          <cell r="E227">
            <v>70641</v>
          </cell>
          <cell r="F227">
            <v>1671</v>
          </cell>
          <cell r="G227">
            <v>1464</v>
          </cell>
          <cell r="H227">
            <v>70848</v>
          </cell>
          <cell r="I227">
            <v>35104</v>
          </cell>
          <cell r="J227">
            <v>49.5</v>
          </cell>
        </row>
        <row r="228">
          <cell r="C228" t="str">
            <v>金融業，保険業</v>
          </cell>
          <cell r="E228">
            <v>8868</v>
          </cell>
          <cell r="F228">
            <v>62</v>
          </cell>
          <cell r="G228">
            <v>240</v>
          </cell>
          <cell r="H228">
            <v>8690</v>
          </cell>
          <cell r="I228">
            <v>1094</v>
          </cell>
          <cell r="J228">
            <v>12.6</v>
          </cell>
        </row>
        <row r="229">
          <cell r="C229" t="str">
            <v>不動産業，物品賃貸業</v>
          </cell>
          <cell r="E229">
            <v>3268</v>
          </cell>
          <cell r="F229">
            <v>25</v>
          </cell>
          <cell r="G229">
            <v>89</v>
          </cell>
          <cell r="H229">
            <v>3204</v>
          </cell>
          <cell r="I229">
            <v>1608</v>
          </cell>
          <cell r="J229">
            <v>50.2</v>
          </cell>
        </row>
        <row r="230">
          <cell r="C230" t="str">
            <v>学術研究，専門・技術サービス業</v>
          </cell>
          <cell r="E230">
            <v>6252</v>
          </cell>
          <cell r="F230">
            <v>6</v>
          </cell>
          <cell r="G230">
            <v>59</v>
          </cell>
          <cell r="H230">
            <v>6199</v>
          </cell>
          <cell r="I230">
            <v>942</v>
          </cell>
          <cell r="J230">
            <v>15.2</v>
          </cell>
        </row>
        <row r="231">
          <cell r="C231" t="str">
            <v>宿泊業，飲食サービス業</v>
          </cell>
          <cell r="E231">
            <v>28530</v>
          </cell>
          <cell r="F231">
            <v>1186</v>
          </cell>
          <cell r="G231">
            <v>527</v>
          </cell>
          <cell r="H231">
            <v>29189</v>
          </cell>
          <cell r="I231">
            <v>24875</v>
          </cell>
          <cell r="J231">
            <v>85.2</v>
          </cell>
        </row>
        <row r="232">
          <cell r="C232" t="str">
            <v>生活関連サービス業，娯楽業</v>
          </cell>
          <cell r="E232">
            <v>10209</v>
          </cell>
          <cell r="F232">
            <v>191</v>
          </cell>
          <cell r="G232">
            <v>48</v>
          </cell>
          <cell r="H232">
            <v>10352</v>
          </cell>
          <cell r="I232">
            <v>3890</v>
          </cell>
          <cell r="J232">
            <v>37.6</v>
          </cell>
        </row>
        <row r="233">
          <cell r="C233" t="str">
            <v>教育，学習支援業</v>
          </cell>
          <cell r="E233">
            <v>28421</v>
          </cell>
          <cell r="F233">
            <v>107</v>
          </cell>
          <cell r="G233">
            <v>314</v>
          </cell>
          <cell r="H233">
            <v>28214</v>
          </cell>
          <cell r="I233">
            <v>4898</v>
          </cell>
          <cell r="J233">
            <v>17.399999999999999</v>
          </cell>
        </row>
        <row r="234">
          <cell r="C234" t="str">
            <v>医療，福祉</v>
          </cell>
          <cell r="E234">
            <v>82692</v>
          </cell>
          <cell r="F234">
            <v>1091</v>
          </cell>
          <cell r="G234">
            <v>1147</v>
          </cell>
          <cell r="H234">
            <v>82636</v>
          </cell>
          <cell r="I234">
            <v>19458</v>
          </cell>
          <cell r="J234">
            <v>23.5</v>
          </cell>
        </row>
        <row r="235">
          <cell r="C235" t="str">
            <v>複合サービス事業</v>
          </cell>
          <cell r="E235">
            <v>4601</v>
          </cell>
          <cell r="F235">
            <v>73</v>
          </cell>
          <cell r="G235">
            <v>23</v>
          </cell>
          <cell r="H235">
            <v>4651</v>
          </cell>
          <cell r="I235">
            <v>343</v>
          </cell>
          <cell r="J235">
            <v>7.4</v>
          </cell>
        </row>
        <row r="236">
          <cell r="C236" t="str">
            <v>サービス業（他に分類されないもの）</v>
          </cell>
          <cell r="E236">
            <v>24337</v>
          </cell>
          <cell r="F236">
            <v>632</v>
          </cell>
          <cell r="G236">
            <v>547</v>
          </cell>
          <cell r="H236">
            <v>24422</v>
          </cell>
          <cell r="I236">
            <v>6436</v>
          </cell>
          <cell r="J236">
            <v>26.4</v>
          </cell>
        </row>
        <row r="237">
          <cell r="C237" t="str">
            <v>食料品・たばこ</v>
          </cell>
          <cell r="E237">
            <v>17794</v>
          </cell>
          <cell r="F237">
            <v>307</v>
          </cell>
          <cell r="G237">
            <v>149</v>
          </cell>
          <cell r="H237">
            <v>17952</v>
          </cell>
          <cell r="I237">
            <v>5464</v>
          </cell>
          <cell r="J237">
            <v>30.4</v>
          </cell>
        </row>
        <row r="238">
          <cell r="C238" t="str">
            <v>繊維工業</v>
          </cell>
          <cell r="E238">
            <v>3967</v>
          </cell>
          <cell r="F238">
            <v>4</v>
          </cell>
          <cell r="G238">
            <v>32</v>
          </cell>
          <cell r="H238">
            <v>3939</v>
          </cell>
          <cell r="I238">
            <v>327</v>
          </cell>
          <cell r="J238">
            <v>8.3000000000000007</v>
          </cell>
        </row>
        <row r="239">
          <cell r="C239" t="str">
            <v>木材・木製品</v>
          </cell>
          <cell r="E239">
            <v>2688</v>
          </cell>
          <cell r="F239">
            <v>65</v>
          </cell>
          <cell r="G239">
            <v>24</v>
          </cell>
          <cell r="H239">
            <v>2729</v>
          </cell>
          <cell r="I239">
            <v>672</v>
          </cell>
          <cell r="J239">
            <v>24.6</v>
          </cell>
        </row>
        <row r="240">
          <cell r="C240" t="str">
            <v>家具・装備品</v>
          </cell>
          <cell r="E240" t="str">
            <v>#142</v>
          </cell>
          <cell r="F240" t="str">
            <v>#0</v>
          </cell>
          <cell r="G240" t="str">
            <v>#5</v>
          </cell>
          <cell r="H240" t="str">
            <v>#137</v>
          </cell>
          <cell r="I240" t="str">
            <v>#27</v>
          </cell>
          <cell r="J240" t="str">
            <v>#19.7</v>
          </cell>
        </row>
        <row r="241">
          <cell r="C241" t="str">
            <v>パルプ・紙</v>
          </cell>
          <cell r="E241">
            <v>850</v>
          </cell>
          <cell r="F241">
            <v>0</v>
          </cell>
          <cell r="G241">
            <v>15</v>
          </cell>
          <cell r="H241">
            <v>835</v>
          </cell>
          <cell r="I241">
            <v>39</v>
          </cell>
          <cell r="J241">
            <v>4.7</v>
          </cell>
        </row>
        <row r="242">
          <cell r="C242" t="str">
            <v>印刷・同関連業</v>
          </cell>
          <cell r="E242">
            <v>911</v>
          </cell>
          <cell r="F242">
            <v>0</v>
          </cell>
          <cell r="G242">
            <v>7</v>
          </cell>
          <cell r="H242">
            <v>904</v>
          </cell>
          <cell r="I242">
            <v>168</v>
          </cell>
          <cell r="J242">
            <v>18.600000000000001</v>
          </cell>
        </row>
        <row r="243">
          <cell r="C243" t="str">
            <v>化学、石油・石炭</v>
          </cell>
          <cell r="E243">
            <v>2750</v>
          </cell>
          <cell r="F243">
            <v>10</v>
          </cell>
          <cell r="G243">
            <v>34</v>
          </cell>
          <cell r="H243">
            <v>2726</v>
          </cell>
          <cell r="I243">
            <v>51</v>
          </cell>
          <cell r="J243">
            <v>1.9</v>
          </cell>
        </row>
        <row r="244">
          <cell r="C244" t="str">
            <v>プラスチック製品</v>
          </cell>
          <cell r="E244">
            <v>1870</v>
          </cell>
          <cell r="F244">
            <v>17</v>
          </cell>
          <cell r="G244">
            <v>3</v>
          </cell>
          <cell r="H244">
            <v>1884</v>
          </cell>
          <cell r="I244">
            <v>470</v>
          </cell>
          <cell r="J244">
            <v>24.9</v>
          </cell>
        </row>
        <row r="245">
          <cell r="C245" t="str">
            <v>ゴム製品</v>
          </cell>
          <cell r="E245">
            <v>2024</v>
          </cell>
          <cell r="F245">
            <v>10</v>
          </cell>
          <cell r="G245">
            <v>3</v>
          </cell>
          <cell r="H245">
            <v>2031</v>
          </cell>
          <cell r="I245">
            <v>28</v>
          </cell>
          <cell r="J245">
            <v>1.4</v>
          </cell>
        </row>
        <row r="246">
          <cell r="C246" t="str">
            <v>窯業・土石製品</v>
          </cell>
          <cell r="E246">
            <v>1795</v>
          </cell>
          <cell r="F246">
            <v>1</v>
          </cell>
          <cell r="G246">
            <v>1</v>
          </cell>
          <cell r="H246">
            <v>1795</v>
          </cell>
          <cell r="I246">
            <v>46</v>
          </cell>
          <cell r="J246">
            <v>2.6</v>
          </cell>
        </row>
        <row r="247">
          <cell r="C247" t="str">
            <v>鉄鋼業</v>
          </cell>
          <cell r="E247" t="str">
            <v>#242</v>
          </cell>
          <cell r="F247" t="str">
            <v>#2</v>
          </cell>
          <cell r="G247" t="str">
            <v>#2</v>
          </cell>
          <cell r="H247" t="str">
            <v>#242</v>
          </cell>
          <cell r="I247" t="str">
            <v>#2</v>
          </cell>
          <cell r="J247" t="str">
            <v>#0.8</v>
          </cell>
        </row>
        <row r="248">
          <cell r="C248" t="str">
            <v>非鉄金属製造業</v>
          </cell>
          <cell r="E248" t="str">
            <v>#153</v>
          </cell>
          <cell r="F248" t="str">
            <v>#0</v>
          </cell>
          <cell r="G248" t="str">
            <v>#0</v>
          </cell>
          <cell r="H248" t="str">
            <v>#153</v>
          </cell>
          <cell r="I248" t="str">
            <v>#0</v>
          </cell>
          <cell r="J248" t="str">
            <v>#0</v>
          </cell>
        </row>
        <row r="249">
          <cell r="C249" t="str">
            <v>金属製品製造業</v>
          </cell>
          <cell r="E249">
            <v>2000</v>
          </cell>
          <cell r="F249">
            <v>12</v>
          </cell>
          <cell r="G249">
            <v>1</v>
          </cell>
          <cell r="H249">
            <v>2011</v>
          </cell>
          <cell r="I249">
            <v>455</v>
          </cell>
          <cell r="J249">
            <v>22.6</v>
          </cell>
        </row>
        <row r="250">
          <cell r="C250" t="str">
            <v>はん用機械器具</v>
          </cell>
          <cell r="E250" t="str">
            <v>-</v>
          </cell>
          <cell r="F250" t="str">
            <v>-</v>
          </cell>
          <cell r="G250" t="str">
            <v>-</v>
          </cell>
          <cell r="H250" t="str">
            <v>-</v>
          </cell>
          <cell r="I250" t="str">
            <v>-</v>
          </cell>
          <cell r="J250" t="str">
            <v>-</v>
          </cell>
        </row>
        <row r="251">
          <cell r="C251" t="str">
            <v>生産用機械器具</v>
          </cell>
          <cell r="E251" t="str">
            <v>-</v>
          </cell>
          <cell r="F251" t="str">
            <v>-</v>
          </cell>
          <cell r="G251" t="str">
            <v>-</v>
          </cell>
          <cell r="H251" t="str">
            <v>-</v>
          </cell>
          <cell r="I251" t="str">
            <v>-</v>
          </cell>
          <cell r="J251" t="str">
            <v>-</v>
          </cell>
        </row>
        <row r="252">
          <cell r="C252" t="str">
            <v>業務用機械器具</v>
          </cell>
          <cell r="E252">
            <v>1797</v>
          </cell>
          <cell r="F252">
            <v>5</v>
          </cell>
          <cell r="G252">
            <v>4</v>
          </cell>
          <cell r="H252">
            <v>1798</v>
          </cell>
          <cell r="I252">
            <v>36</v>
          </cell>
          <cell r="J252">
            <v>2</v>
          </cell>
        </row>
        <row r="253">
          <cell r="C253" t="str">
            <v>電子・デバイス</v>
          </cell>
          <cell r="E253">
            <v>3310</v>
          </cell>
          <cell r="F253">
            <v>17</v>
          </cell>
          <cell r="G253">
            <v>40</v>
          </cell>
          <cell r="H253">
            <v>3287</v>
          </cell>
          <cell r="I253">
            <v>202</v>
          </cell>
          <cell r="J253">
            <v>6.1</v>
          </cell>
        </row>
        <row r="254">
          <cell r="C254" t="str">
            <v>電気機械器具</v>
          </cell>
          <cell r="E254">
            <v>1270</v>
          </cell>
          <cell r="F254">
            <v>5</v>
          </cell>
          <cell r="G254">
            <v>4</v>
          </cell>
          <cell r="H254">
            <v>1271</v>
          </cell>
          <cell r="I254">
            <v>41</v>
          </cell>
          <cell r="J254">
            <v>3.2</v>
          </cell>
        </row>
        <row r="255">
          <cell r="C255" t="str">
            <v>情報通信機械器具</v>
          </cell>
          <cell r="E255" t="str">
            <v>#1068</v>
          </cell>
          <cell r="F255" t="str">
            <v>#4</v>
          </cell>
          <cell r="G255" t="str">
            <v>#18</v>
          </cell>
          <cell r="H255" t="str">
            <v>#1054</v>
          </cell>
          <cell r="I255" t="str">
            <v>#13</v>
          </cell>
          <cell r="J255" t="str">
            <v>#1.2</v>
          </cell>
        </row>
        <row r="256">
          <cell r="C256" t="str">
            <v>輸送用機械器具</v>
          </cell>
          <cell r="E256">
            <v>2277</v>
          </cell>
          <cell r="F256">
            <v>16</v>
          </cell>
          <cell r="G256">
            <v>11</v>
          </cell>
          <cell r="H256">
            <v>2282</v>
          </cell>
          <cell r="I256">
            <v>63</v>
          </cell>
          <cell r="J256">
            <v>2.8</v>
          </cell>
        </row>
        <row r="257">
          <cell r="C257" t="str">
            <v>その他の製造業</v>
          </cell>
          <cell r="E257">
            <v>499</v>
          </cell>
          <cell r="F257">
            <v>0</v>
          </cell>
          <cell r="G257">
            <v>2</v>
          </cell>
          <cell r="H257">
            <v>497</v>
          </cell>
          <cell r="I257">
            <v>26</v>
          </cell>
          <cell r="J257">
            <v>5.2</v>
          </cell>
        </row>
        <row r="258">
          <cell r="C258" t="str">
            <v>Ｅ一括分１</v>
          </cell>
          <cell r="E258">
            <v>2430</v>
          </cell>
          <cell r="F258">
            <v>36</v>
          </cell>
          <cell r="G258">
            <v>18</v>
          </cell>
          <cell r="H258">
            <v>2448</v>
          </cell>
          <cell r="I258">
            <v>231</v>
          </cell>
          <cell r="J258">
            <v>9.4</v>
          </cell>
        </row>
        <row r="259">
          <cell r="C259" t="str">
            <v>Ｅ一括分２</v>
          </cell>
          <cell r="E259" t="str">
            <v>-</v>
          </cell>
          <cell r="F259" t="str">
            <v>-</v>
          </cell>
          <cell r="G259" t="str">
            <v>-</v>
          </cell>
          <cell r="H259" t="str">
            <v>-</v>
          </cell>
          <cell r="I259" t="str">
            <v>-</v>
          </cell>
          <cell r="J259" t="str">
            <v>-</v>
          </cell>
        </row>
        <row r="260">
          <cell r="C260" t="str">
            <v>Ｅ一括分３</v>
          </cell>
          <cell r="E260" t="str">
            <v>-</v>
          </cell>
          <cell r="F260" t="str">
            <v>-</v>
          </cell>
          <cell r="G260" t="str">
            <v>-</v>
          </cell>
          <cell r="H260" t="str">
            <v>-</v>
          </cell>
          <cell r="I260" t="str">
            <v>-</v>
          </cell>
          <cell r="J260" t="str">
            <v>-</v>
          </cell>
        </row>
        <row r="261">
          <cell r="C261" t="str">
            <v>卸売業</v>
          </cell>
          <cell r="E261">
            <v>17446</v>
          </cell>
          <cell r="F261">
            <v>198</v>
          </cell>
          <cell r="G261">
            <v>595</v>
          </cell>
          <cell r="H261">
            <v>17049</v>
          </cell>
          <cell r="I261">
            <v>1589</v>
          </cell>
          <cell r="J261">
            <v>9.3000000000000007</v>
          </cell>
        </row>
        <row r="262">
          <cell r="C262" t="str">
            <v>小売業</v>
          </cell>
          <cell r="E262">
            <v>53195</v>
          </cell>
          <cell r="F262">
            <v>1473</v>
          </cell>
          <cell r="G262">
            <v>869</v>
          </cell>
          <cell r="H262">
            <v>53799</v>
          </cell>
          <cell r="I262">
            <v>33515</v>
          </cell>
          <cell r="J262">
            <v>62.3</v>
          </cell>
        </row>
        <row r="263">
          <cell r="C263" t="str">
            <v>宿泊業</v>
          </cell>
          <cell r="E263">
            <v>3891</v>
          </cell>
          <cell r="F263">
            <v>79</v>
          </cell>
          <cell r="G263">
            <v>99</v>
          </cell>
          <cell r="H263">
            <v>3871</v>
          </cell>
          <cell r="I263">
            <v>2428</v>
          </cell>
          <cell r="J263">
            <v>62.7</v>
          </cell>
        </row>
        <row r="264">
          <cell r="C264" t="str">
            <v>Ｍ一括分</v>
          </cell>
          <cell r="E264">
            <v>24639</v>
          </cell>
          <cell r="F264">
            <v>1107</v>
          </cell>
          <cell r="G264">
            <v>428</v>
          </cell>
          <cell r="H264">
            <v>25318</v>
          </cell>
          <cell r="I264">
            <v>22447</v>
          </cell>
          <cell r="J264">
            <v>88.7</v>
          </cell>
        </row>
        <row r="265">
          <cell r="C265" t="str">
            <v>医療業</v>
          </cell>
          <cell r="E265">
            <v>38552</v>
          </cell>
          <cell r="F265">
            <v>326</v>
          </cell>
          <cell r="G265">
            <v>364</v>
          </cell>
          <cell r="H265">
            <v>38514</v>
          </cell>
          <cell r="I265">
            <v>8865</v>
          </cell>
          <cell r="J265">
            <v>23</v>
          </cell>
        </row>
        <row r="266">
          <cell r="C266" t="str">
            <v>Ｐ一括分</v>
          </cell>
          <cell r="E266">
            <v>44140</v>
          </cell>
          <cell r="F266">
            <v>765</v>
          </cell>
          <cell r="G266">
            <v>783</v>
          </cell>
          <cell r="H266">
            <v>44122</v>
          </cell>
          <cell r="I266">
            <v>10593</v>
          </cell>
          <cell r="J266">
            <v>24</v>
          </cell>
        </row>
        <row r="267">
          <cell r="C267" t="str">
            <v>職業紹介・派遣業</v>
          </cell>
          <cell r="E267">
            <v>3670</v>
          </cell>
          <cell r="F267">
            <v>237</v>
          </cell>
          <cell r="G267">
            <v>278</v>
          </cell>
          <cell r="H267">
            <v>3629</v>
          </cell>
          <cell r="I267">
            <v>633</v>
          </cell>
          <cell r="J267">
            <v>17.399999999999999</v>
          </cell>
        </row>
        <row r="268">
          <cell r="C268" t="str">
            <v>その他の事業サービス</v>
          </cell>
          <cell r="E268" t="str">
            <v>-</v>
          </cell>
          <cell r="F268" t="str">
            <v>-</v>
          </cell>
          <cell r="G268" t="str">
            <v>-</v>
          </cell>
          <cell r="H268" t="str">
            <v>-</v>
          </cell>
          <cell r="I268" t="str">
            <v>-</v>
          </cell>
          <cell r="J268" t="str">
            <v>-</v>
          </cell>
        </row>
        <row r="269">
          <cell r="C269" t="str">
            <v>Ｒ一括分</v>
          </cell>
          <cell r="E269">
            <v>20667</v>
          </cell>
          <cell r="F269">
            <v>395</v>
          </cell>
          <cell r="G269">
            <v>269</v>
          </cell>
          <cell r="H269">
            <v>20793</v>
          </cell>
          <cell r="I269">
            <v>5803</v>
          </cell>
          <cell r="J269">
            <v>27.9</v>
          </cell>
        </row>
        <row r="270">
          <cell r="C270" t="str">
            <v>特掲産業１</v>
          </cell>
          <cell r="E270">
            <v>4200</v>
          </cell>
          <cell r="F270">
            <v>203</v>
          </cell>
          <cell r="G270">
            <v>38</v>
          </cell>
          <cell r="H270">
            <v>4365</v>
          </cell>
          <cell r="I270">
            <v>1344</v>
          </cell>
          <cell r="J270">
            <v>30.8</v>
          </cell>
        </row>
        <row r="271">
          <cell r="C271" t="str">
            <v>特掲産業２</v>
          </cell>
          <cell r="E271">
            <v>1428</v>
          </cell>
          <cell r="F271">
            <v>37</v>
          </cell>
          <cell r="G271">
            <v>1</v>
          </cell>
          <cell r="H271">
            <v>1464</v>
          </cell>
          <cell r="I271">
            <v>163</v>
          </cell>
          <cell r="J271">
            <v>11.1</v>
          </cell>
        </row>
        <row r="272">
          <cell r="C272" t="str">
            <v>特掲産業３</v>
          </cell>
          <cell r="E272" t="str">
            <v>-</v>
          </cell>
          <cell r="F272" t="str">
            <v>-</v>
          </cell>
          <cell r="G272" t="str">
            <v>-</v>
          </cell>
          <cell r="H272" t="str">
            <v>-</v>
          </cell>
          <cell r="I272" t="str">
            <v>-</v>
          </cell>
          <cell r="J272" t="str">
            <v>-</v>
          </cell>
        </row>
        <row r="273">
          <cell r="C273" t="str">
            <v>特掲産業４</v>
          </cell>
          <cell r="E273" t="str">
            <v>-</v>
          </cell>
          <cell r="F273" t="str">
            <v>-</v>
          </cell>
          <cell r="G273" t="str">
            <v>-</v>
          </cell>
          <cell r="H273" t="str">
            <v>-</v>
          </cell>
          <cell r="I273" t="str">
            <v>-</v>
          </cell>
          <cell r="J273" t="str">
            <v>-</v>
          </cell>
        </row>
        <row r="274">
          <cell r="C274" t="str">
            <v>特掲産業５</v>
          </cell>
          <cell r="E274" t="str">
            <v>-</v>
          </cell>
          <cell r="F274" t="str">
            <v>-</v>
          </cell>
          <cell r="G274" t="str">
            <v>-</v>
          </cell>
          <cell r="H274" t="str">
            <v>-</v>
          </cell>
          <cell r="I274" t="str">
            <v>-</v>
          </cell>
          <cell r="J274" t="str">
            <v>-</v>
          </cell>
        </row>
        <row r="275">
          <cell r="C275" t="str">
            <v>特掲積上産業１</v>
          </cell>
          <cell r="E275" t="str">
            <v>-</v>
          </cell>
          <cell r="F275" t="str">
            <v>-</v>
          </cell>
          <cell r="G275" t="str">
            <v>-</v>
          </cell>
          <cell r="H275" t="str">
            <v>-</v>
          </cell>
          <cell r="I275" t="str">
            <v>-</v>
          </cell>
          <cell r="J275" t="str">
            <v>-</v>
          </cell>
        </row>
        <row r="276">
          <cell r="C276" t="str">
            <v>特掲積上産業２</v>
          </cell>
          <cell r="E276" t="str">
            <v>-</v>
          </cell>
          <cell r="F276" t="str">
            <v>-</v>
          </cell>
          <cell r="G276" t="str">
            <v>-</v>
          </cell>
          <cell r="H276" t="str">
            <v>-</v>
          </cell>
          <cell r="I276" t="str">
            <v>-</v>
          </cell>
          <cell r="J276" t="str">
            <v>-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</row>
      </sheetData>
      <sheetData sheetId="21"/>
      <sheetData sheetId="22"/>
      <sheetData sheetId="23"/>
      <sheetData sheetId="24">
        <row r="7">
          <cell r="C7">
            <v>3.8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12</v>
          </cell>
        </row>
        <row r="23">
          <cell r="B23" t="str">
            <v>TL</v>
          </cell>
          <cell r="D23" t="str">
            <v>調査産業計</v>
          </cell>
          <cell r="F23" t="str">
            <v>調査産業計</v>
          </cell>
          <cell r="H23"/>
          <cell r="I23"/>
        </row>
        <row r="24">
          <cell r="B24" t="str">
            <v>D</v>
          </cell>
          <cell r="D24" t="str">
            <v>建設業</v>
          </cell>
          <cell r="F24" t="str">
            <v>建設業</v>
          </cell>
          <cell r="H24"/>
          <cell r="I24"/>
        </row>
        <row r="25">
          <cell r="B25" t="str">
            <v>E</v>
          </cell>
          <cell r="D25" t="str">
            <v>製造業</v>
          </cell>
          <cell r="F25" t="str">
            <v>製造業</v>
          </cell>
          <cell r="H25"/>
          <cell r="I25"/>
        </row>
        <row r="26">
          <cell r="B26" t="str">
            <v>F</v>
          </cell>
          <cell r="D26" t="str">
            <v>電気・ガス・熱供給・水道業</v>
          </cell>
          <cell r="F26" t="str">
            <v>電気・ガス・熱供給・水道業</v>
          </cell>
          <cell r="H26"/>
          <cell r="I26"/>
        </row>
        <row r="27">
          <cell r="B27" t="str">
            <v>G</v>
          </cell>
          <cell r="D27" t="str">
            <v>情報通信業</v>
          </cell>
          <cell r="F27" t="str">
            <v>情報通信業</v>
          </cell>
          <cell r="H27"/>
          <cell r="I27"/>
        </row>
        <row r="28">
          <cell r="B28" t="str">
            <v>H</v>
          </cell>
          <cell r="D28" t="str">
            <v>運輸業，郵便業</v>
          </cell>
          <cell r="F28" t="str">
            <v>運輸業，郵便業</v>
          </cell>
          <cell r="H28"/>
          <cell r="I28"/>
        </row>
        <row r="29">
          <cell r="B29" t="str">
            <v>I</v>
          </cell>
          <cell r="D29" t="str">
            <v>卸売業，小売業</v>
          </cell>
          <cell r="F29" t="str">
            <v>卸売業，小売業</v>
          </cell>
          <cell r="H29"/>
          <cell r="I29"/>
        </row>
        <row r="30">
          <cell r="B30" t="str">
            <v>J</v>
          </cell>
          <cell r="D30" t="str">
            <v>金融業，保険業</v>
          </cell>
          <cell r="F30" t="str">
            <v>金融業，保険業</v>
          </cell>
          <cell r="H30"/>
          <cell r="I30"/>
        </row>
        <row r="31">
          <cell r="B31" t="str">
            <v>K</v>
          </cell>
          <cell r="D31" t="str">
            <v>不動産業，物品賃貸業</v>
          </cell>
          <cell r="F31" t="str">
            <v>不動産業，物品賃貸業</v>
          </cell>
          <cell r="H31"/>
          <cell r="I31"/>
        </row>
        <row r="32">
          <cell r="B32" t="str">
            <v>L</v>
          </cell>
          <cell r="D32" t="str">
            <v>学術研究，専門・技術サービス業</v>
          </cell>
          <cell r="F32" t="str">
            <v>学術研究，専門・技術サービス業</v>
          </cell>
          <cell r="H32"/>
          <cell r="I32"/>
        </row>
        <row r="33">
          <cell r="B33" t="str">
            <v>M</v>
          </cell>
          <cell r="D33" t="str">
            <v>宿泊業，飲食サービス業</v>
          </cell>
          <cell r="F33" t="str">
            <v>宿泊業，飲食サービス業</v>
          </cell>
          <cell r="H33"/>
          <cell r="I33"/>
        </row>
        <row r="34">
          <cell r="B34" t="str">
            <v>N</v>
          </cell>
          <cell r="D34" t="str">
            <v>生活関連サービス業，娯楽業</v>
          </cell>
          <cell r="F34" t="str">
            <v>生活関連サービス業，娯楽業</v>
          </cell>
          <cell r="H34"/>
          <cell r="I34" t="str">
            <v>x</v>
          </cell>
        </row>
        <row r="35">
          <cell r="B35" t="str">
            <v>O</v>
          </cell>
          <cell r="D35" t="str">
            <v>教育，学習支援業</v>
          </cell>
          <cell r="F35" t="str">
            <v>教育，学習支援業</v>
          </cell>
          <cell r="H35"/>
          <cell r="I35"/>
        </row>
        <row r="36">
          <cell r="B36" t="str">
            <v>P</v>
          </cell>
          <cell r="D36" t="str">
            <v>医療，福祉</v>
          </cell>
          <cell r="F36" t="str">
            <v>医療，福祉</v>
          </cell>
          <cell r="H36"/>
          <cell r="I36"/>
        </row>
        <row r="37">
          <cell r="B37" t="str">
            <v>Q</v>
          </cell>
          <cell r="D37" t="str">
            <v>複合サービス事業</v>
          </cell>
          <cell r="F37" t="str">
            <v>複合サービス事業</v>
          </cell>
          <cell r="H37"/>
          <cell r="I37"/>
        </row>
        <row r="38">
          <cell r="B38" t="str">
            <v>R</v>
          </cell>
          <cell r="D38" t="str">
            <v>サービス業（他に分類されないもの）</v>
          </cell>
          <cell r="F38" t="str">
            <v>サービス業（他に分類されないもの）</v>
          </cell>
          <cell r="H38"/>
          <cell r="I38"/>
        </row>
        <row r="39">
          <cell r="B39" t="str">
            <v>E09,10</v>
          </cell>
          <cell r="D39" t="str">
            <v>食料品・たばこ</v>
          </cell>
          <cell r="F39" t="str">
            <v>食料品・たばこ</v>
          </cell>
          <cell r="H39"/>
          <cell r="I39"/>
        </row>
        <row r="40">
          <cell r="B40" t="str">
            <v>E11</v>
          </cell>
          <cell r="D40" t="str">
            <v>繊維工業</v>
          </cell>
          <cell r="F40" t="str">
            <v>繊維工業</v>
          </cell>
          <cell r="H40"/>
          <cell r="I40"/>
        </row>
        <row r="41">
          <cell r="B41" t="str">
            <v>E12</v>
          </cell>
          <cell r="D41" t="str">
            <v>木材・木製品</v>
          </cell>
          <cell r="F41" t="str">
            <v>木材・木製品</v>
          </cell>
          <cell r="H41"/>
          <cell r="I41"/>
        </row>
        <row r="42">
          <cell r="B42" t="str">
            <v>E13</v>
          </cell>
          <cell r="D42" t="str">
            <v>家具・装備品</v>
          </cell>
          <cell r="F42" t="str">
            <v>家具・装備品</v>
          </cell>
          <cell r="H42" t="str">
            <v>x</v>
          </cell>
          <cell r="I42" t="str">
            <v>x</v>
          </cell>
        </row>
        <row r="43">
          <cell r="B43" t="str">
            <v>E15</v>
          </cell>
          <cell r="D43" t="str">
            <v>印刷・同関連業</v>
          </cell>
          <cell r="F43" t="str">
            <v>印刷・同関連業</v>
          </cell>
          <cell r="H43"/>
          <cell r="I43" t="str">
            <v>x</v>
          </cell>
        </row>
        <row r="44">
          <cell r="B44" t="str">
            <v>E16,17</v>
          </cell>
          <cell r="D44" t="str">
            <v>化学、石油・石炭</v>
          </cell>
          <cell r="F44" t="str">
            <v>化学、石油・石炭</v>
          </cell>
          <cell r="H44"/>
          <cell r="I44"/>
        </row>
        <row r="45">
          <cell r="B45" t="str">
            <v>E18</v>
          </cell>
          <cell r="D45" t="str">
            <v>プラスチック製品</v>
          </cell>
          <cell r="F45" t="str">
            <v>プラスチック製品</v>
          </cell>
          <cell r="H45"/>
          <cell r="I45"/>
        </row>
        <row r="46">
          <cell r="B46" t="str">
            <v>E19</v>
          </cell>
          <cell r="D46" t="str">
            <v>ゴム製品</v>
          </cell>
          <cell r="F46" t="str">
            <v>ゴム製品</v>
          </cell>
          <cell r="H46"/>
          <cell r="I46"/>
        </row>
        <row r="47">
          <cell r="B47" t="str">
            <v>E21</v>
          </cell>
          <cell r="D47" t="str">
            <v>窯業・土石製品</v>
          </cell>
          <cell r="F47" t="str">
            <v>窯業・土石製品</v>
          </cell>
          <cell r="H47"/>
          <cell r="I47"/>
        </row>
        <row r="48">
          <cell r="B48" t="str">
            <v>E24</v>
          </cell>
          <cell r="D48" t="str">
            <v>金属製品製造業</v>
          </cell>
          <cell r="F48" t="str">
            <v>金属製品製造業</v>
          </cell>
          <cell r="H48"/>
          <cell r="I48"/>
        </row>
        <row r="49">
          <cell r="B49" t="str">
            <v>E27</v>
          </cell>
          <cell r="D49" t="str">
            <v>業務用機械器具</v>
          </cell>
          <cell r="F49" t="str">
            <v>業務用機械器具</v>
          </cell>
          <cell r="H49"/>
          <cell r="I49"/>
        </row>
        <row r="50">
          <cell r="B50" t="str">
            <v>E28</v>
          </cell>
          <cell r="D50" t="str">
            <v>電子・デバイス</v>
          </cell>
          <cell r="F50" t="str">
            <v>電子・デバイス</v>
          </cell>
          <cell r="H50"/>
          <cell r="I50"/>
        </row>
        <row r="51">
          <cell r="B51" t="str">
            <v>E29</v>
          </cell>
          <cell r="D51" t="str">
            <v>電気機械器具</v>
          </cell>
          <cell r="F51" t="str">
            <v>電気機械器具</v>
          </cell>
          <cell r="H51"/>
          <cell r="I51"/>
        </row>
        <row r="52">
          <cell r="B52" t="str">
            <v>E31</v>
          </cell>
          <cell r="D52" t="str">
            <v>輸送用機械器具</v>
          </cell>
          <cell r="F52" t="str">
            <v>輸送用機械器具</v>
          </cell>
          <cell r="H52"/>
          <cell r="I52"/>
        </row>
        <row r="53">
          <cell r="B53" t="str">
            <v>ES</v>
          </cell>
          <cell r="D53" t="str">
            <v>Ｅ一括分１</v>
          </cell>
          <cell r="F53" t="str">
            <v>はん用・生産用機械器具</v>
          </cell>
          <cell r="H53"/>
          <cell r="I53"/>
        </row>
        <row r="54">
          <cell r="B54" t="str">
            <v>R91</v>
          </cell>
          <cell r="D54" t="str">
            <v>職業紹介・派遣業</v>
          </cell>
          <cell r="F54" t="str">
            <v>職業紹介・労働者派遣業</v>
          </cell>
          <cell r="H54"/>
          <cell r="I54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227904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  <cell r="E10">
            <v>186954</v>
          </cell>
          <cell r="F10">
            <v>1992</v>
          </cell>
          <cell r="G10">
            <v>2733</v>
          </cell>
          <cell r="H10">
            <v>186213</v>
          </cell>
          <cell r="I10">
            <v>45820</v>
          </cell>
          <cell r="J10">
            <v>24.6</v>
          </cell>
        </row>
        <row r="11">
          <cell r="C11" t="str">
            <v>鉱業，採石業，砂利採取業</v>
          </cell>
          <cell r="E11" t="str">
            <v>-</v>
          </cell>
          <cell r="F11" t="str">
            <v>-</v>
          </cell>
          <cell r="G11" t="str">
            <v>-</v>
          </cell>
          <cell r="H11" t="str">
            <v>-</v>
          </cell>
          <cell r="I11" t="str">
            <v>-</v>
          </cell>
          <cell r="J11" t="str">
            <v>-</v>
          </cell>
        </row>
        <row r="12">
          <cell r="C12" t="str">
            <v>建設業</v>
          </cell>
          <cell r="E12">
            <v>6291</v>
          </cell>
          <cell r="F12">
            <v>33</v>
          </cell>
          <cell r="G12">
            <v>30</v>
          </cell>
          <cell r="H12">
            <v>6294</v>
          </cell>
          <cell r="I12">
            <v>66</v>
          </cell>
          <cell r="J12">
            <v>1</v>
          </cell>
        </row>
        <row r="13">
          <cell r="C13" t="str">
            <v>製造業</v>
          </cell>
          <cell r="E13">
            <v>37635</v>
          </cell>
          <cell r="F13">
            <v>276</v>
          </cell>
          <cell r="G13">
            <v>509</v>
          </cell>
          <cell r="H13">
            <v>37402</v>
          </cell>
          <cell r="I13">
            <v>3962</v>
          </cell>
          <cell r="J13">
            <v>10.6</v>
          </cell>
        </row>
        <row r="14">
          <cell r="C14" t="str">
            <v>電気・ガス・熱供給・水道業</v>
          </cell>
          <cell r="E14">
            <v>2149</v>
          </cell>
          <cell r="F14">
            <v>0</v>
          </cell>
          <cell r="G14">
            <v>30</v>
          </cell>
          <cell r="H14">
            <v>2119</v>
          </cell>
          <cell r="I14">
            <v>171</v>
          </cell>
          <cell r="J14">
            <v>8.1</v>
          </cell>
        </row>
        <row r="15">
          <cell r="C15" t="str">
            <v>情報通信業</v>
          </cell>
          <cell r="E15">
            <v>3753</v>
          </cell>
          <cell r="F15">
            <v>8</v>
          </cell>
          <cell r="G15">
            <v>35</v>
          </cell>
          <cell r="H15">
            <v>3726</v>
          </cell>
          <cell r="I15">
            <v>156</v>
          </cell>
          <cell r="J15">
            <v>4.2</v>
          </cell>
        </row>
        <row r="16">
          <cell r="C16" t="str">
            <v>運輸業，郵便業</v>
          </cell>
          <cell r="E16">
            <v>10600</v>
          </cell>
          <cell r="F16">
            <v>61</v>
          </cell>
          <cell r="G16">
            <v>71</v>
          </cell>
          <cell r="H16">
            <v>10590</v>
          </cell>
          <cell r="I16">
            <v>534</v>
          </cell>
          <cell r="J16">
            <v>5</v>
          </cell>
        </row>
        <row r="17">
          <cell r="C17" t="str">
            <v>卸売業，小売業</v>
          </cell>
          <cell r="E17">
            <v>23015</v>
          </cell>
          <cell r="F17">
            <v>227</v>
          </cell>
          <cell r="G17">
            <v>510</v>
          </cell>
          <cell r="H17">
            <v>22732</v>
          </cell>
          <cell r="I17">
            <v>13735</v>
          </cell>
          <cell r="J17">
            <v>60.4</v>
          </cell>
        </row>
        <row r="18">
          <cell r="C18" t="str">
            <v>金融業，保険業</v>
          </cell>
          <cell r="E18">
            <v>3367</v>
          </cell>
          <cell r="F18">
            <v>0</v>
          </cell>
          <cell r="G18">
            <v>31</v>
          </cell>
          <cell r="H18">
            <v>3336</v>
          </cell>
          <cell r="I18">
            <v>11</v>
          </cell>
          <cell r="J18">
            <v>0.3</v>
          </cell>
        </row>
        <row r="19">
          <cell r="C19" t="str">
            <v>不動産業，物品賃貸業</v>
          </cell>
          <cell r="E19">
            <v>1265</v>
          </cell>
          <cell r="F19">
            <v>4</v>
          </cell>
          <cell r="G19">
            <v>48</v>
          </cell>
          <cell r="H19">
            <v>1221</v>
          </cell>
          <cell r="I19">
            <v>339</v>
          </cell>
          <cell r="J19">
            <v>27.8</v>
          </cell>
        </row>
        <row r="20">
          <cell r="C20" t="str">
            <v>学術研究，専門・技術サービス業</v>
          </cell>
          <cell r="E20">
            <v>1760</v>
          </cell>
          <cell r="F20">
            <v>3</v>
          </cell>
          <cell r="G20">
            <v>3</v>
          </cell>
          <cell r="H20">
            <v>1760</v>
          </cell>
          <cell r="I20">
            <v>126</v>
          </cell>
          <cell r="J20">
            <v>7.2</v>
          </cell>
        </row>
        <row r="21">
          <cell r="C21" t="str">
            <v>宿泊業，飲食サービス業</v>
          </cell>
          <cell r="E21">
            <v>8061</v>
          </cell>
          <cell r="F21">
            <v>282</v>
          </cell>
          <cell r="G21">
            <v>121</v>
          </cell>
          <cell r="H21">
            <v>8222</v>
          </cell>
          <cell r="I21">
            <v>6846</v>
          </cell>
          <cell r="J21">
            <v>83.3</v>
          </cell>
        </row>
        <row r="22">
          <cell r="C22" t="str">
            <v>生活関連サービス業，娯楽業</v>
          </cell>
          <cell r="E22" t="str">
            <v>#4139</v>
          </cell>
          <cell r="F22" t="str">
            <v>#76</v>
          </cell>
          <cell r="G22" t="str">
            <v>#72</v>
          </cell>
          <cell r="H22" t="str">
            <v>#4143</v>
          </cell>
          <cell r="I22" t="str">
            <v>#1271</v>
          </cell>
          <cell r="J22" t="str">
            <v>#30.7</v>
          </cell>
        </row>
        <row r="23">
          <cell r="C23" t="str">
            <v>教育，学習支援業</v>
          </cell>
          <cell r="E23">
            <v>16549</v>
          </cell>
          <cell r="F23">
            <v>26</v>
          </cell>
          <cell r="G23">
            <v>43</v>
          </cell>
          <cell r="H23">
            <v>16532</v>
          </cell>
          <cell r="I23">
            <v>2985</v>
          </cell>
          <cell r="J23">
            <v>18.100000000000001</v>
          </cell>
        </row>
        <row r="24">
          <cell r="C24" t="str">
            <v>医療，福祉</v>
          </cell>
          <cell r="E24">
            <v>48271</v>
          </cell>
          <cell r="F24">
            <v>491</v>
          </cell>
          <cell r="G24">
            <v>678</v>
          </cell>
          <cell r="H24">
            <v>48084</v>
          </cell>
          <cell r="I24">
            <v>10017</v>
          </cell>
          <cell r="J24">
            <v>20.8</v>
          </cell>
        </row>
        <row r="25">
          <cell r="C25" t="str">
            <v>複合サービス事業</v>
          </cell>
          <cell r="E25">
            <v>2936</v>
          </cell>
          <cell r="F25">
            <v>4</v>
          </cell>
          <cell r="G25">
            <v>17</v>
          </cell>
          <cell r="H25">
            <v>2923</v>
          </cell>
          <cell r="I25">
            <v>145</v>
          </cell>
          <cell r="J25">
            <v>5</v>
          </cell>
        </row>
        <row r="26">
          <cell r="C26" t="str">
            <v>サービス業（他に分類されないもの）</v>
          </cell>
          <cell r="E26">
            <v>17163</v>
          </cell>
          <cell r="F26">
            <v>501</v>
          </cell>
          <cell r="G26">
            <v>535</v>
          </cell>
          <cell r="H26">
            <v>17129</v>
          </cell>
          <cell r="I26">
            <v>5456</v>
          </cell>
          <cell r="J26">
            <v>31.9</v>
          </cell>
        </row>
        <row r="27">
          <cell r="C27" t="str">
            <v>食料品・たばこ</v>
          </cell>
          <cell r="E27">
            <v>12055</v>
          </cell>
          <cell r="F27">
            <v>111</v>
          </cell>
          <cell r="G27">
            <v>228</v>
          </cell>
          <cell r="H27">
            <v>11938</v>
          </cell>
          <cell r="I27">
            <v>1916</v>
          </cell>
          <cell r="J27">
            <v>16</v>
          </cell>
        </row>
        <row r="28">
          <cell r="C28" t="str">
            <v>繊維工業</v>
          </cell>
          <cell r="E28">
            <v>3317</v>
          </cell>
          <cell r="F28">
            <v>49</v>
          </cell>
          <cell r="G28">
            <v>15</v>
          </cell>
          <cell r="H28">
            <v>3351</v>
          </cell>
          <cell r="I28">
            <v>421</v>
          </cell>
          <cell r="J28">
            <v>12.6</v>
          </cell>
        </row>
        <row r="29">
          <cell r="C29" t="str">
            <v>木材・木製品</v>
          </cell>
          <cell r="E29">
            <v>1305</v>
          </cell>
          <cell r="F29">
            <v>18</v>
          </cell>
          <cell r="G29">
            <v>30</v>
          </cell>
          <cell r="H29">
            <v>1293</v>
          </cell>
          <cell r="I29">
            <v>171</v>
          </cell>
          <cell r="J29">
            <v>13.2</v>
          </cell>
        </row>
        <row r="30">
          <cell r="C30" t="str">
            <v>家具・装備品</v>
          </cell>
          <cell r="E30" t="str">
            <v>#137</v>
          </cell>
          <cell r="F30" t="str">
            <v>#0</v>
          </cell>
          <cell r="G30" t="str">
            <v>#0</v>
          </cell>
          <cell r="H30" t="str">
            <v>#137</v>
          </cell>
          <cell r="I30" t="str">
            <v>#27</v>
          </cell>
          <cell r="J30" t="str">
            <v>#19.7</v>
          </cell>
        </row>
        <row r="31">
          <cell r="C31" t="str">
            <v>パルプ・紙</v>
          </cell>
          <cell r="E31" t="str">
            <v>#665</v>
          </cell>
          <cell r="F31" t="str">
            <v>#5</v>
          </cell>
          <cell r="G31" t="str">
            <v>#9</v>
          </cell>
          <cell r="H31" t="str">
            <v>#661</v>
          </cell>
          <cell r="I31" t="str">
            <v>#9</v>
          </cell>
          <cell r="J31" t="str">
            <v>#1.4</v>
          </cell>
        </row>
        <row r="32">
          <cell r="C32" t="str">
            <v>印刷・同関連業</v>
          </cell>
          <cell r="E32" t="str">
            <v>#265</v>
          </cell>
          <cell r="F32" t="str">
            <v>#0</v>
          </cell>
          <cell r="G32" t="str">
            <v>#4</v>
          </cell>
          <cell r="H32" t="str">
            <v>#261</v>
          </cell>
          <cell r="I32" t="str">
            <v>#14</v>
          </cell>
          <cell r="J32" t="str">
            <v>#5.4</v>
          </cell>
        </row>
        <row r="33">
          <cell r="C33" t="str">
            <v>化学、石油・石炭</v>
          </cell>
          <cell r="E33">
            <v>2590</v>
          </cell>
          <cell r="F33">
            <v>12</v>
          </cell>
          <cell r="G33">
            <v>60</v>
          </cell>
          <cell r="H33">
            <v>2542</v>
          </cell>
          <cell r="I33">
            <v>22</v>
          </cell>
          <cell r="J33">
            <v>0.9</v>
          </cell>
        </row>
        <row r="34">
          <cell r="C34" t="str">
            <v>プラスチック製品</v>
          </cell>
          <cell r="E34">
            <v>1884</v>
          </cell>
          <cell r="F34">
            <v>0</v>
          </cell>
          <cell r="G34">
            <v>9</v>
          </cell>
          <cell r="H34">
            <v>1875</v>
          </cell>
          <cell r="I34">
            <v>589</v>
          </cell>
          <cell r="J34">
            <v>31.4</v>
          </cell>
        </row>
        <row r="35">
          <cell r="C35" t="str">
            <v>ゴム製品</v>
          </cell>
          <cell r="E35">
            <v>2031</v>
          </cell>
          <cell r="F35">
            <v>2</v>
          </cell>
          <cell r="G35">
            <v>11</v>
          </cell>
          <cell r="H35">
            <v>2022</v>
          </cell>
          <cell r="I35">
            <v>29</v>
          </cell>
          <cell r="J35">
            <v>1.4</v>
          </cell>
        </row>
        <row r="36">
          <cell r="C36" t="str">
            <v>窯業・土石製品</v>
          </cell>
          <cell r="E36">
            <v>368</v>
          </cell>
          <cell r="F36">
            <v>4</v>
          </cell>
          <cell r="G36">
            <v>0</v>
          </cell>
          <cell r="H36">
            <v>372</v>
          </cell>
          <cell r="I36">
            <v>48</v>
          </cell>
          <cell r="J36">
            <v>12.9</v>
          </cell>
        </row>
        <row r="37">
          <cell r="C37" t="str">
            <v>鉄鋼業</v>
          </cell>
          <cell r="E37" t="str">
            <v>#242</v>
          </cell>
          <cell r="F37" t="str">
            <v>#4</v>
          </cell>
          <cell r="G37" t="str">
            <v>#0</v>
          </cell>
          <cell r="H37" t="str">
            <v>#246</v>
          </cell>
          <cell r="I37" t="str">
            <v>#2</v>
          </cell>
          <cell r="J37" t="str">
            <v>#0.8</v>
          </cell>
        </row>
        <row r="38">
          <cell r="C38" t="str">
            <v>非鉄金属製造業</v>
          </cell>
          <cell r="E38" t="str">
            <v>#154</v>
          </cell>
          <cell r="F38" t="str">
            <v>#2</v>
          </cell>
          <cell r="G38" t="str">
            <v>#0</v>
          </cell>
          <cell r="H38" t="str">
            <v>#156</v>
          </cell>
          <cell r="I38" t="str">
            <v>#0</v>
          </cell>
          <cell r="J38" t="str">
            <v>#0</v>
          </cell>
        </row>
        <row r="39">
          <cell r="C39" t="str">
            <v>金属製品製造業</v>
          </cell>
          <cell r="E39">
            <v>1170</v>
          </cell>
          <cell r="F39">
            <v>14</v>
          </cell>
          <cell r="G39">
            <v>12</v>
          </cell>
          <cell r="H39">
            <v>1172</v>
          </cell>
          <cell r="I39">
            <v>217</v>
          </cell>
          <cell r="J39">
            <v>18.5</v>
          </cell>
        </row>
        <row r="40">
          <cell r="C40" t="str">
            <v>はん用機械器具</v>
          </cell>
          <cell r="E40" t="str">
            <v>-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</row>
        <row r="41">
          <cell r="C41" t="str">
            <v>生産用機械器具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</row>
        <row r="42">
          <cell r="C42" t="str">
            <v>業務用機械器具</v>
          </cell>
          <cell r="E42">
            <v>1798</v>
          </cell>
          <cell r="F42">
            <v>11</v>
          </cell>
          <cell r="G42">
            <v>11</v>
          </cell>
          <cell r="H42">
            <v>1798</v>
          </cell>
          <cell r="I42">
            <v>36</v>
          </cell>
          <cell r="J42">
            <v>2</v>
          </cell>
        </row>
        <row r="43">
          <cell r="C43" t="str">
            <v>電子・デバイス</v>
          </cell>
          <cell r="E43">
            <v>3287</v>
          </cell>
          <cell r="F43">
            <v>13</v>
          </cell>
          <cell r="G43">
            <v>17</v>
          </cell>
          <cell r="H43">
            <v>3283</v>
          </cell>
          <cell r="I43">
            <v>199</v>
          </cell>
          <cell r="J43">
            <v>6.1</v>
          </cell>
        </row>
        <row r="44">
          <cell r="C44" t="str">
            <v>電気機械器具</v>
          </cell>
          <cell r="E44">
            <v>1010</v>
          </cell>
          <cell r="F44">
            <v>5</v>
          </cell>
          <cell r="G44">
            <v>10</v>
          </cell>
          <cell r="H44">
            <v>1005</v>
          </cell>
          <cell r="I44">
            <v>41</v>
          </cell>
          <cell r="J44">
            <v>4.0999999999999996</v>
          </cell>
        </row>
        <row r="45">
          <cell r="C45" t="str">
            <v>情報通信機械器具</v>
          </cell>
          <cell r="E45" t="str">
            <v>#1054</v>
          </cell>
          <cell r="F45" t="str">
            <v>#0</v>
          </cell>
          <cell r="G45" t="str">
            <v>#6</v>
          </cell>
          <cell r="H45" t="str">
            <v>#1048</v>
          </cell>
          <cell r="I45" t="str">
            <v>#13</v>
          </cell>
          <cell r="J45" t="str">
            <v>#1.2</v>
          </cell>
        </row>
        <row r="46">
          <cell r="C46" t="str">
            <v>輸送用機械器具</v>
          </cell>
          <cell r="E46">
            <v>2130</v>
          </cell>
          <cell r="F46">
            <v>10</v>
          </cell>
          <cell r="G46">
            <v>45</v>
          </cell>
          <cell r="H46">
            <v>2095</v>
          </cell>
          <cell r="I46">
            <v>12</v>
          </cell>
          <cell r="J46">
            <v>0.6</v>
          </cell>
        </row>
        <row r="47">
          <cell r="C47" t="str">
            <v>その他の製造業</v>
          </cell>
          <cell r="E47">
            <v>497</v>
          </cell>
          <cell r="F47">
            <v>0</v>
          </cell>
          <cell r="G47">
            <v>0</v>
          </cell>
          <cell r="H47">
            <v>497</v>
          </cell>
          <cell r="I47">
            <v>26</v>
          </cell>
          <cell r="J47">
            <v>5.2</v>
          </cell>
        </row>
        <row r="48">
          <cell r="C48" t="str">
            <v>Ｅ一括分１</v>
          </cell>
          <cell r="E48">
            <v>1676</v>
          </cell>
          <cell r="F48">
            <v>16</v>
          </cell>
          <cell r="G48">
            <v>42</v>
          </cell>
          <cell r="H48">
            <v>1650</v>
          </cell>
          <cell r="I48">
            <v>170</v>
          </cell>
          <cell r="J48">
            <v>10.3</v>
          </cell>
        </row>
        <row r="49">
          <cell r="C49" t="str">
            <v>Ｅ一括分２</v>
          </cell>
          <cell r="E49" t="str">
            <v>-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</row>
        <row r="50">
          <cell r="C50" t="str">
            <v>Ｅ一括分３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</row>
        <row r="51">
          <cell r="C51" t="str">
            <v>卸売業</v>
          </cell>
          <cell r="E51">
            <v>5057</v>
          </cell>
          <cell r="F51">
            <v>41</v>
          </cell>
          <cell r="G51">
            <v>81</v>
          </cell>
          <cell r="H51">
            <v>5017</v>
          </cell>
          <cell r="I51">
            <v>1146</v>
          </cell>
          <cell r="J51">
            <v>22.8</v>
          </cell>
        </row>
        <row r="52">
          <cell r="C52" t="str">
            <v>小売業</v>
          </cell>
          <cell r="E52">
            <v>17958</v>
          </cell>
          <cell r="F52">
            <v>186</v>
          </cell>
          <cell r="G52">
            <v>429</v>
          </cell>
          <cell r="H52">
            <v>17715</v>
          </cell>
          <cell r="I52">
            <v>12589</v>
          </cell>
          <cell r="J52">
            <v>71.099999999999994</v>
          </cell>
        </row>
        <row r="53">
          <cell r="C53" t="str">
            <v>宿泊業</v>
          </cell>
          <cell r="E53">
            <v>2770</v>
          </cell>
          <cell r="F53">
            <v>165</v>
          </cell>
          <cell r="G53">
            <v>85</v>
          </cell>
          <cell r="H53">
            <v>2850</v>
          </cell>
          <cell r="I53">
            <v>1726</v>
          </cell>
          <cell r="J53">
            <v>60.6</v>
          </cell>
        </row>
        <row r="54">
          <cell r="C54" t="str">
            <v>Ｍ一括分</v>
          </cell>
          <cell r="E54">
            <v>5291</v>
          </cell>
          <cell r="F54">
            <v>117</v>
          </cell>
          <cell r="G54">
            <v>36</v>
          </cell>
          <cell r="H54">
            <v>5372</v>
          </cell>
          <cell r="I54">
            <v>5120</v>
          </cell>
          <cell r="J54">
            <v>95.3</v>
          </cell>
        </row>
        <row r="55">
          <cell r="C55" t="str">
            <v>医療業</v>
          </cell>
          <cell r="E55">
            <v>27664</v>
          </cell>
          <cell r="F55">
            <v>389</v>
          </cell>
          <cell r="G55">
            <v>335</v>
          </cell>
          <cell r="H55">
            <v>27718</v>
          </cell>
          <cell r="I55">
            <v>5694</v>
          </cell>
          <cell r="J55">
            <v>20.5</v>
          </cell>
        </row>
        <row r="56">
          <cell r="C56" t="str">
            <v>Ｐ一括分</v>
          </cell>
          <cell r="E56">
            <v>20607</v>
          </cell>
          <cell r="F56">
            <v>102</v>
          </cell>
          <cell r="G56">
            <v>343</v>
          </cell>
          <cell r="H56">
            <v>20366</v>
          </cell>
          <cell r="I56">
            <v>4323</v>
          </cell>
          <cell r="J56">
            <v>21.2</v>
          </cell>
        </row>
        <row r="57">
          <cell r="C57" t="str">
            <v>職業紹介・派遣業</v>
          </cell>
          <cell r="E57">
            <v>3629</v>
          </cell>
          <cell r="F57">
            <v>215</v>
          </cell>
          <cell r="G57">
            <v>293</v>
          </cell>
          <cell r="H57">
            <v>3551</v>
          </cell>
          <cell r="I57">
            <v>742</v>
          </cell>
          <cell r="J57">
            <v>20.9</v>
          </cell>
        </row>
        <row r="58">
          <cell r="C58" t="str">
            <v>その他の事業サービス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</row>
        <row r="59">
          <cell r="C59" t="str">
            <v>Ｒ一括分</v>
          </cell>
          <cell r="E59">
            <v>13534</v>
          </cell>
          <cell r="F59">
            <v>286</v>
          </cell>
          <cell r="G59">
            <v>242</v>
          </cell>
          <cell r="H59">
            <v>13578</v>
          </cell>
          <cell r="I59">
            <v>4714</v>
          </cell>
          <cell r="J59">
            <v>34.700000000000003</v>
          </cell>
        </row>
        <row r="60">
          <cell r="C60" t="str">
            <v>特掲産業１</v>
          </cell>
          <cell r="E60" t="str">
            <v>#2150</v>
          </cell>
          <cell r="F60" t="str">
            <v>#38</v>
          </cell>
          <cell r="G60" t="str">
            <v>#36</v>
          </cell>
          <cell r="H60" t="str">
            <v>#2152</v>
          </cell>
          <cell r="I60" t="str">
            <v>#607</v>
          </cell>
          <cell r="J60" t="str">
            <v>#28.2</v>
          </cell>
        </row>
        <row r="61">
          <cell r="C61" t="str">
            <v>特掲産業２</v>
          </cell>
          <cell r="E61" t="str">
            <v>#84</v>
          </cell>
          <cell r="F61" t="str">
            <v>#0</v>
          </cell>
          <cell r="G61" t="str">
            <v>#2</v>
          </cell>
          <cell r="H61" t="str">
            <v>#82</v>
          </cell>
          <cell r="I61" t="str">
            <v>#19</v>
          </cell>
          <cell r="J61" t="str">
            <v>#23.2</v>
          </cell>
        </row>
        <row r="62">
          <cell r="C62" t="str">
            <v>特掲産業３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</row>
        <row r="63">
          <cell r="C63" t="str">
            <v>特掲産業４</v>
          </cell>
          <cell r="E63" t="str">
            <v>-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</row>
        <row r="64">
          <cell r="C64" t="str">
            <v>特掲産業５</v>
          </cell>
          <cell r="E64" t="str">
            <v>-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</row>
        <row r="65">
          <cell r="C65" t="str">
            <v>特掲積上産業１</v>
          </cell>
          <cell r="E65" t="str">
            <v>-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</row>
        <row r="66">
          <cell r="C66" t="str">
            <v>特掲積上産業２</v>
          </cell>
          <cell r="E66" t="str">
            <v>-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</row>
        <row r="220">
          <cell r="C220" t="str">
            <v>調査産業計</v>
          </cell>
          <cell r="E220">
            <v>363074</v>
          </cell>
          <cell r="F220">
            <v>7168</v>
          </cell>
          <cell r="G220">
            <v>6959</v>
          </cell>
          <cell r="H220">
            <v>363283</v>
          </cell>
          <cell r="I220">
            <v>110273</v>
          </cell>
          <cell r="J220">
            <v>30.4</v>
          </cell>
        </row>
        <row r="221">
          <cell r="C221" t="str">
            <v>鉱業，採石業，砂利採取業</v>
          </cell>
          <cell r="E221" t="str">
            <v>-</v>
          </cell>
          <cell r="F221" t="str">
            <v>-</v>
          </cell>
          <cell r="G221" t="str">
            <v>-</v>
          </cell>
          <cell r="H221" t="str">
            <v>-</v>
          </cell>
          <cell r="I221" t="str">
            <v>-</v>
          </cell>
          <cell r="J221" t="str">
            <v>-</v>
          </cell>
        </row>
        <row r="222">
          <cell r="C222" t="str">
            <v>建設業</v>
          </cell>
          <cell r="E222">
            <v>20751</v>
          </cell>
          <cell r="F222">
            <v>111</v>
          </cell>
          <cell r="G222">
            <v>30</v>
          </cell>
          <cell r="H222">
            <v>20832</v>
          </cell>
          <cell r="I222">
            <v>986</v>
          </cell>
          <cell r="J222">
            <v>4.7</v>
          </cell>
        </row>
        <row r="223">
          <cell r="C223" t="str">
            <v>製造業</v>
          </cell>
          <cell r="E223">
            <v>49788</v>
          </cell>
          <cell r="F223">
            <v>301</v>
          </cell>
          <cell r="G223">
            <v>548</v>
          </cell>
          <cell r="H223">
            <v>49541</v>
          </cell>
          <cell r="I223">
            <v>8516</v>
          </cell>
          <cell r="J223">
            <v>17.2</v>
          </cell>
        </row>
        <row r="224">
          <cell r="C224" t="str">
            <v>電気・ガス・熱供給・水道業</v>
          </cell>
          <cell r="E224">
            <v>2149</v>
          </cell>
          <cell r="F224">
            <v>0</v>
          </cell>
          <cell r="G224">
            <v>30</v>
          </cell>
          <cell r="H224">
            <v>2119</v>
          </cell>
          <cell r="I224">
            <v>171</v>
          </cell>
          <cell r="J224">
            <v>8.1</v>
          </cell>
        </row>
        <row r="225">
          <cell r="C225" t="str">
            <v>情報通信業</v>
          </cell>
          <cell r="E225">
            <v>4891</v>
          </cell>
          <cell r="F225">
            <v>8</v>
          </cell>
          <cell r="G225">
            <v>35</v>
          </cell>
          <cell r="H225">
            <v>4864</v>
          </cell>
          <cell r="I225">
            <v>243</v>
          </cell>
          <cell r="J225">
            <v>5</v>
          </cell>
        </row>
        <row r="226">
          <cell r="C226" t="str">
            <v>運輸業，郵便業</v>
          </cell>
          <cell r="E226">
            <v>17090</v>
          </cell>
          <cell r="F226">
            <v>61</v>
          </cell>
          <cell r="G226">
            <v>71</v>
          </cell>
          <cell r="H226">
            <v>17080</v>
          </cell>
          <cell r="I226">
            <v>602</v>
          </cell>
          <cell r="J226">
            <v>3.5</v>
          </cell>
        </row>
        <row r="227">
          <cell r="C227" t="str">
            <v>卸売業，小売業</v>
          </cell>
          <cell r="E227">
            <v>70848</v>
          </cell>
          <cell r="F227">
            <v>2522</v>
          </cell>
          <cell r="G227">
            <v>2896</v>
          </cell>
          <cell r="H227">
            <v>70474</v>
          </cell>
          <cell r="I227">
            <v>34345</v>
          </cell>
          <cell r="J227">
            <v>48.7</v>
          </cell>
        </row>
        <row r="228">
          <cell r="C228" t="str">
            <v>金融業，保険業</v>
          </cell>
          <cell r="E228">
            <v>8690</v>
          </cell>
          <cell r="F228">
            <v>0</v>
          </cell>
          <cell r="G228">
            <v>101</v>
          </cell>
          <cell r="H228">
            <v>8589</v>
          </cell>
          <cell r="I228">
            <v>1094</v>
          </cell>
          <cell r="J228">
            <v>12.7</v>
          </cell>
        </row>
        <row r="229">
          <cell r="C229" t="str">
            <v>不動産業，物品賃貸業</v>
          </cell>
          <cell r="E229">
            <v>3204</v>
          </cell>
          <cell r="F229">
            <v>4</v>
          </cell>
          <cell r="G229">
            <v>138</v>
          </cell>
          <cell r="H229">
            <v>3070</v>
          </cell>
          <cell r="I229">
            <v>1544</v>
          </cell>
          <cell r="J229">
            <v>50.3</v>
          </cell>
        </row>
        <row r="230">
          <cell r="C230" t="str">
            <v>学術研究，専門・技術サービス業</v>
          </cell>
          <cell r="E230">
            <v>6199</v>
          </cell>
          <cell r="F230">
            <v>3</v>
          </cell>
          <cell r="G230">
            <v>3</v>
          </cell>
          <cell r="H230">
            <v>6199</v>
          </cell>
          <cell r="I230">
            <v>941</v>
          </cell>
          <cell r="J230">
            <v>15.2</v>
          </cell>
        </row>
        <row r="231">
          <cell r="C231" t="str">
            <v>宿泊業，飲食サービス業</v>
          </cell>
          <cell r="E231">
            <v>29189</v>
          </cell>
          <cell r="F231">
            <v>1658</v>
          </cell>
          <cell r="G231">
            <v>1173</v>
          </cell>
          <cell r="H231">
            <v>29674</v>
          </cell>
          <cell r="I231">
            <v>25580</v>
          </cell>
          <cell r="J231">
            <v>86.2</v>
          </cell>
        </row>
        <row r="232">
          <cell r="C232" t="str">
            <v>生活関連サービス業，娯楽業</v>
          </cell>
          <cell r="E232">
            <v>10352</v>
          </cell>
          <cell r="F232">
            <v>76</v>
          </cell>
          <cell r="G232">
            <v>129</v>
          </cell>
          <cell r="H232">
            <v>10299</v>
          </cell>
          <cell r="I232">
            <v>4127</v>
          </cell>
          <cell r="J232">
            <v>40.1</v>
          </cell>
        </row>
        <row r="233">
          <cell r="C233" t="str">
            <v>教育，学習支援業</v>
          </cell>
          <cell r="E233">
            <v>28214</v>
          </cell>
          <cell r="F233">
            <v>510</v>
          </cell>
          <cell r="G233">
            <v>390</v>
          </cell>
          <cell r="H233">
            <v>28334</v>
          </cell>
          <cell r="I233">
            <v>5731</v>
          </cell>
          <cell r="J233">
            <v>20.2</v>
          </cell>
        </row>
        <row r="234">
          <cell r="C234" t="str">
            <v>医療，福祉</v>
          </cell>
          <cell r="E234">
            <v>82636</v>
          </cell>
          <cell r="F234">
            <v>1350</v>
          </cell>
          <cell r="G234">
            <v>863</v>
          </cell>
          <cell r="H234">
            <v>83123</v>
          </cell>
          <cell r="I234">
            <v>19443</v>
          </cell>
          <cell r="J234">
            <v>23.4</v>
          </cell>
        </row>
        <row r="235">
          <cell r="C235" t="str">
            <v>複合サービス事業</v>
          </cell>
          <cell r="E235">
            <v>4651</v>
          </cell>
          <cell r="F235">
            <v>4</v>
          </cell>
          <cell r="G235">
            <v>17</v>
          </cell>
          <cell r="H235">
            <v>4638</v>
          </cell>
          <cell r="I235">
            <v>343</v>
          </cell>
          <cell r="J235">
            <v>7.4</v>
          </cell>
        </row>
        <row r="236">
          <cell r="C236" t="str">
            <v>サービス業（他に分類されないもの）</v>
          </cell>
          <cell r="E236">
            <v>24422</v>
          </cell>
          <cell r="F236">
            <v>560</v>
          </cell>
          <cell r="G236">
            <v>535</v>
          </cell>
          <cell r="H236">
            <v>24447</v>
          </cell>
          <cell r="I236">
            <v>6607</v>
          </cell>
          <cell r="J236">
            <v>27</v>
          </cell>
        </row>
        <row r="237">
          <cell r="C237" t="str">
            <v>食料品・たばこ</v>
          </cell>
          <cell r="E237">
            <v>17952</v>
          </cell>
          <cell r="F237">
            <v>111</v>
          </cell>
          <cell r="G237">
            <v>228</v>
          </cell>
          <cell r="H237">
            <v>17835</v>
          </cell>
          <cell r="I237">
            <v>5335</v>
          </cell>
          <cell r="J237">
            <v>29.9</v>
          </cell>
        </row>
        <row r="238">
          <cell r="C238" t="str">
            <v>繊維工業</v>
          </cell>
          <cell r="E238">
            <v>3939</v>
          </cell>
          <cell r="F238">
            <v>49</v>
          </cell>
          <cell r="G238">
            <v>15</v>
          </cell>
          <cell r="H238">
            <v>3973</v>
          </cell>
          <cell r="I238">
            <v>596</v>
          </cell>
          <cell r="J238">
            <v>15</v>
          </cell>
        </row>
        <row r="239">
          <cell r="C239" t="str">
            <v>木材・木製品</v>
          </cell>
          <cell r="E239">
            <v>2729</v>
          </cell>
          <cell r="F239">
            <v>18</v>
          </cell>
          <cell r="G239">
            <v>69</v>
          </cell>
          <cell r="H239">
            <v>2678</v>
          </cell>
          <cell r="I239">
            <v>662</v>
          </cell>
          <cell r="J239">
            <v>24.7</v>
          </cell>
        </row>
        <row r="240">
          <cell r="C240" t="str">
            <v>家具・装備品</v>
          </cell>
          <cell r="E240" t="str">
            <v>#137</v>
          </cell>
          <cell r="F240" t="str">
            <v>#0</v>
          </cell>
          <cell r="G240" t="str">
            <v>#0</v>
          </cell>
          <cell r="H240" t="str">
            <v>#137</v>
          </cell>
          <cell r="I240" t="str">
            <v>#27</v>
          </cell>
          <cell r="J240" t="str">
            <v>#19.7</v>
          </cell>
        </row>
        <row r="241">
          <cell r="C241" t="str">
            <v>パルプ・紙</v>
          </cell>
          <cell r="E241">
            <v>835</v>
          </cell>
          <cell r="F241">
            <v>20</v>
          </cell>
          <cell r="G241">
            <v>9</v>
          </cell>
          <cell r="H241">
            <v>846</v>
          </cell>
          <cell r="I241">
            <v>39</v>
          </cell>
          <cell r="J241">
            <v>4.5999999999999996</v>
          </cell>
        </row>
        <row r="242">
          <cell r="C242" t="str">
            <v>印刷・同関連業</v>
          </cell>
          <cell r="E242">
            <v>716</v>
          </cell>
          <cell r="F242">
            <v>0</v>
          </cell>
          <cell r="G242">
            <v>4</v>
          </cell>
          <cell r="H242">
            <v>712</v>
          </cell>
          <cell r="I242">
            <v>52</v>
          </cell>
          <cell r="J242">
            <v>7.3</v>
          </cell>
        </row>
        <row r="243">
          <cell r="C243" t="str">
            <v>化学、石油・石炭</v>
          </cell>
          <cell r="E243">
            <v>2726</v>
          </cell>
          <cell r="F243">
            <v>12</v>
          </cell>
          <cell r="G243">
            <v>60</v>
          </cell>
          <cell r="H243">
            <v>2678</v>
          </cell>
          <cell r="I243">
            <v>22</v>
          </cell>
          <cell r="J243">
            <v>0.8</v>
          </cell>
        </row>
        <row r="244">
          <cell r="C244" t="str">
            <v>プラスチック製品</v>
          </cell>
          <cell r="E244">
            <v>1884</v>
          </cell>
          <cell r="F244">
            <v>0</v>
          </cell>
          <cell r="G244">
            <v>9</v>
          </cell>
          <cell r="H244">
            <v>1875</v>
          </cell>
          <cell r="I244">
            <v>589</v>
          </cell>
          <cell r="J244">
            <v>31.4</v>
          </cell>
        </row>
        <row r="245">
          <cell r="C245" t="str">
            <v>ゴム製品</v>
          </cell>
          <cell r="E245">
            <v>2031</v>
          </cell>
          <cell r="F245">
            <v>2</v>
          </cell>
          <cell r="G245">
            <v>11</v>
          </cell>
          <cell r="H245">
            <v>2022</v>
          </cell>
          <cell r="I245">
            <v>29</v>
          </cell>
          <cell r="J245">
            <v>1.4</v>
          </cell>
        </row>
        <row r="246">
          <cell r="C246" t="str">
            <v>窯業・土石製品</v>
          </cell>
          <cell r="E246">
            <v>1795</v>
          </cell>
          <cell r="F246">
            <v>4</v>
          </cell>
          <cell r="G246">
            <v>0</v>
          </cell>
          <cell r="H246">
            <v>1799</v>
          </cell>
          <cell r="I246">
            <v>48</v>
          </cell>
          <cell r="J246">
            <v>2.7</v>
          </cell>
        </row>
        <row r="247">
          <cell r="C247" t="str">
            <v>鉄鋼業</v>
          </cell>
          <cell r="E247" t="str">
            <v>#242</v>
          </cell>
          <cell r="F247" t="str">
            <v>#4</v>
          </cell>
          <cell r="G247" t="str">
            <v>#0</v>
          </cell>
          <cell r="H247" t="str">
            <v>#246</v>
          </cell>
          <cell r="I247" t="str">
            <v>#2</v>
          </cell>
          <cell r="J247" t="str">
            <v>#0.8</v>
          </cell>
        </row>
        <row r="248">
          <cell r="C248" t="str">
            <v>非鉄金属製造業</v>
          </cell>
          <cell r="E248" t="str">
            <v>#154</v>
          </cell>
          <cell r="F248" t="str">
            <v>#2</v>
          </cell>
          <cell r="G248" t="str">
            <v>#0</v>
          </cell>
          <cell r="H248" t="str">
            <v>#156</v>
          </cell>
          <cell r="I248" t="str">
            <v>#0</v>
          </cell>
          <cell r="J248" t="str">
            <v>#0</v>
          </cell>
        </row>
        <row r="249">
          <cell r="C249" t="str">
            <v>金属製品製造業</v>
          </cell>
          <cell r="E249">
            <v>2011</v>
          </cell>
          <cell r="F249">
            <v>14</v>
          </cell>
          <cell r="G249">
            <v>12</v>
          </cell>
          <cell r="H249">
            <v>2013</v>
          </cell>
          <cell r="I249">
            <v>457</v>
          </cell>
          <cell r="J249">
            <v>22.7</v>
          </cell>
        </row>
        <row r="250">
          <cell r="C250" t="str">
            <v>はん用機械器具</v>
          </cell>
          <cell r="E250" t="str">
            <v>-</v>
          </cell>
          <cell r="F250" t="str">
            <v>-</v>
          </cell>
          <cell r="G250" t="str">
            <v>-</v>
          </cell>
          <cell r="H250" t="str">
            <v>-</v>
          </cell>
          <cell r="I250" t="str">
            <v>-</v>
          </cell>
          <cell r="J250" t="str">
            <v>-</v>
          </cell>
        </row>
        <row r="251">
          <cell r="C251" t="str">
            <v>生産用機械器具</v>
          </cell>
          <cell r="E251" t="str">
            <v>-</v>
          </cell>
          <cell r="F251" t="str">
            <v>-</v>
          </cell>
          <cell r="G251" t="str">
            <v>-</v>
          </cell>
          <cell r="H251" t="str">
            <v>-</v>
          </cell>
          <cell r="I251" t="str">
            <v>-</v>
          </cell>
          <cell r="J251" t="str">
            <v>-</v>
          </cell>
        </row>
        <row r="252">
          <cell r="C252" t="str">
            <v>業務用機械器具</v>
          </cell>
          <cell r="E252">
            <v>1798</v>
          </cell>
          <cell r="F252">
            <v>11</v>
          </cell>
          <cell r="G252">
            <v>11</v>
          </cell>
          <cell r="H252">
            <v>1798</v>
          </cell>
          <cell r="I252">
            <v>36</v>
          </cell>
          <cell r="J252">
            <v>2</v>
          </cell>
        </row>
        <row r="253">
          <cell r="C253" t="str">
            <v>電子・デバイス</v>
          </cell>
          <cell r="E253">
            <v>3287</v>
          </cell>
          <cell r="F253">
            <v>13</v>
          </cell>
          <cell r="G253">
            <v>17</v>
          </cell>
          <cell r="H253">
            <v>3283</v>
          </cell>
          <cell r="I253">
            <v>199</v>
          </cell>
          <cell r="J253">
            <v>6.1</v>
          </cell>
        </row>
        <row r="254">
          <cell r="C254" t="str">
            <v>電気機械器具</v>
          </cell>
          <cell r="E254">
            <v>1271</v>
          </cell>
          <cell r="F254">
            <v>15</v>
          </cell>
          <cell r="G254">
            <v>10</v>
          </cell>
          <cell r="H254">
            <v>1276</v>
          </cell>
          <cell r="I254">
            <v>41</v>
          </cell>
          <cell r="J254">
            <v>3.2</v>
          </cell>
        </row>
        <row r="255">
          <cell r="C255" t="str">
            <v>情報通信機械器具</v>
          </cell>
          <cell r="E255" t="str">
            <v>#1054</v>
          </cell>
          <cell r="F255" t="str">
            <v>#0</v>
          </cell>
          <cell r="G255" t="str">
            <v>#6</v>
          </cell>
          <cell r="H255" t="str">
            <v>#1048</v>
          </cell>
          <cell r="I255" t="str">
            <v>#13</v>
          </cell>
          <cell r="J255" t="str">
            <v>#1.2</v>
          </cell>
        </row>
        <row r="256">
          <cell r="C256" t="str">
            <v>輸送用機械器具</v>
          </cell>
          <cell r="E256">
            <v>2282</v>
          </cell>
          <cell r="F256">
            <v>10</v>
          </cell>
          <cell r="G256">
            <v>45</v>
          </cell>
          <cell r="H256">
            <v>2247</v>
          </cell>
          <cell r="I256">
            <v>63</v>
          </cell>
          <cell r="J256">
            <v>2.8</v>
          </cell>
        </row>
        <row r="257">
          <cell r="C257" t="str">
            <v>その他の製造業</v>
          </cell>
          <cell r="E257">
            <v>497</v>
          </cell>
          <cell r="F257">
            <v>0</v>
          </cell>
          <cell r="G257">
            <v>0</v>
          </cell>
          <cell r="H257">
            <v>497</v>
          </cell>
          <cell r="I257">
            <v>26</v>
          </cell>
          <cell r="J257">
            <v>5.2</v>
          </cell>
        </row>
        <row r="258">
          <cell r="C258" t="str">
            <v>Ｅ一括分１</v>
          </cell>
          <cell r="E258">
            <v>2448</v>
          </cell>
          <cell r="F258">
            <v>16</v>
          </cell>
          <cell r="G258">
            <v>42</v>
          </cell>
          <cell r="H258">
            <v>2422</v>
          </cell>
          <cell r="I258">
            <v>280</v>
          </cell>
          <cell r="J258">
            <v>11.6</v>
          </cell>
        </row>
        <row r="259">
          <cell r="C259" t="str">
            <v>Ｅ一括分２</v>
          </cell>
          <cell r="E259" t="str">
            <v>-</v>
          </cell>
          <cell r="F259" t="str">
            <v>-</v>
          </cell>
          <cell r="G259" t="str">
            <v>-</v>
          </cell>
          <cell r="H259" t="str">
            <v>-</v>
          </cell>
          <cell r="I259" t="str">
            <v>-</v>
          </cell>
          <cell r="J259" t="str">
            <v>-</v>
          </cell>
        </row>
        <row r="260">
          <cell r="C260" t="str">
            <v>Ｅ一括分３</v>
          </cell>
          <cell r="E260" t="str">
            <v>-</v>
          </cell>
          <cell r="F260" t="str">
            <v>-</v>
          </cell>
          <cell r="G260" t="str">
            <v>-</v>
          </cell>
          <cell r="H260" t="str">
            <v>-</v>
          </cell>
          <cell r="I260" t="str">
            <v>-</v>
          </cell>
          <cell r="J260" t="str">
            <v>-</v>
          </cell>
        </row>
        <row r="261">
          <cell r="C261" t="str">
            <v>卸売業</v>
          </cell>
          <cell r="E261">
            <v>17049</v>
          </cell>
          <cell r="F261">
            <v>608</v>
          </cell>
          <cell r="G261">
            <v>451</v>
          </cell>
          <cell r="H261">
            <v>17206</v>
          </cell>
          <cell r="I261">
            <v>1553</v>
          </cell>
          <cell r="J261">
            <v>9</v>
          </cell>
        </row>
        <row r="262">
          <cell r="C262" t="str">
            <v>小売業</v>
          </cell>
          <cell r="E262">
            <v>53799</v>
          </cell>
          <cell r="F262">
            <v>1914</v>
          </cell>
          <cell r="G262">
            <v>2445</v>
          </cell>
          <cell r="H262">
            <v>53268</v>
          </cell>
          <cell r="I262">
            <v>32792</v>
          </cell>
          <cell r="J262">
            <v>61.6</v>
          </cell>
        </row>
        <row r="263">
          <cell r="C263" t="str">
            <v>宿泊業</v>
          </cell>
          <cell r="E263">
            <v>3871</v>
          </cell>
          <cell r="F263">
            <v>198</v>
          </cell>
          <cell r="G263">
            <v>85</v>
          </cell>
          <cell r="H263">
            <v>3984</v>
          </cell>
          <cell r="I263">
            <v>2447</v>
          </cell>
          <cell r="J263">
            <v>61.4</v>
          </cell>
        </row>
        <row r="264">
          <cell r="C264" t="str">
            <v>Ｍ一括分</v>
          </cell>
          <cell r="E264">
            <v>25318</v>
          </cell>
          <cell r="F264">
            <v>1460</v>
          </cell>
          <cell r="G264">
            <v>1088</v>
          </cell>
          <cell r="H264">
            <v>25690</v>
          </cell>
          <cell r="I264">
            <v>23133</v>
          </cell>
          <cell r="J264">
            <v>90</v>
          </cell>
        </row>
        <row r="265">
          <cell r="C265" t="str">
            <v>医療業</v>
          </cell>
          <cell r="E265">
            <v>38514</v>
          </cell>
          <cell r="F265">
            <v>389</v>
          </cell>
          <cell r="G265">
            <v>379</v>
          </cell>
          <cell r="H265">
            <v>38524</v>
          </cell>
          <cell r="I265">
            <v>8691</v>
          </cell>
          <cell r="J265">
            <v>22.6</v>
          </cell>
        </row>
        <row r="266">
          <cell r="C266" t="str">
            <v>Ｐ一括分</v>
          </cell>
          <cell r="E266">
            <v>44122</v>
          </cell>
          <cell r="F266">
            <v>961</v>
          </cell>
          <cell r="G266">
            <v>484</v>
          </cell>
          <cell r="H266">
            <v>44599</v>
          </cell>
          <cell r="I266">
            <v>10752</v>
          </cell>
          <cell r="J266">
            <v>24.1</v>
          </cell>
        </row>
        <row r="267">
          <cell r="C267" t="str">
            <v>職業紹介・派遣業</v>
          </cell>
          <cell r="E267">
            <v>3629</v>
          </cell>
          <cell r="F267">
            <v>215</v>
          </cell>
          <cell r="G267">
            <v>293</v>
          </cell>
          <cell r="H267">
            <v>3551</v>
          </cell>
          <cell r="I267">
            <v>742</v>
          </cell>
          <cell r="J267">
            <v>20.9</v>
          </cell>
        </row>
        <row r="268">
          <cell r="C268" t="str">
            <v>その他の事業サービス</v>
          </cell>
          <cell r="E268" t="str">
            <v>-</v>
          </cell>
          <cell r="F268" t="str">
            <v>-</v>
          </cell>
          <cell r="G268" t="str">
            <v>-</v>
          </cell>
          <cell r="H268" t="str">
            <v>-</v>
          </cell>
          <cell r="I268" t="str">
            <v>-</v>
          </cell>
          <cell r="J268" t="str">
            <v>-</v>
          </cell>
        </row>
        <row r="269">
          <cell r="C269" t="str">
            <v>Ｒ一括分</v>
          </cell>
          <cell r="E269">
            <v>20793</v>
          </cell>
          <cell r="F269">
            <v>345</v>
          </cell>
          <cell r="G269">
            <v>242</v>
          </cell>
          <cell r="H269">
            <v>20896</v>
          </cell>
          <cell r="I269">
            <v>5865</v>
          </cell>
          <cell r="J269">
            <v>28.1</v>
          </cell>
        </row>
        <row r="270">
          <cell r="C270" t="str">
            <v>特掲産業１</v>
          </cell>
          <cell r="E270">
            <v>4365</v>
          </cell>
          <cell r="F270">
            <v>38</v>
          </cell>
          <cell r="G270">
            <v>36</v>
          </cell>
          <cell r="H270">
            <v>4367</v>
          </cell>
          <cell r="I270">
            <v>1345</v>
          </cell>
          <cell r="J270">
            <v>30.8</v>
          </cell>
        </row>
        <row r="271">
          <cell r="C271" t="str">
            <v>特掲産業２</v>
          </cell>
          <cell r="E271">
            <v>1464</v>
          </cell>
          <cell r="F271">
            <v>0</v>
          </cell>
          <cell r="G271">
            <v>2</v>
          </cell>
          <cell r="H271">
            <v>1462</v>
          </cell>
          <cell r="I271">
            <v>160</v>
          </cell>
          <cell r="J271">
            <v>10.9</v>
          </cell>
        </row>
        <row r="272">
          <cell r="C272" t="str">
            <v>特掲産業３</v>
          </cell>
          <cell r="E272" t="str">
            <v>-</v>
          </cell>
          <cell r="F272" t="str">
            <v>-</v>
          </cell>
          <cell r="G272" t="str">
            <v>-</v>
          </cell>
          <cell r="H272" t="str">
            <v>-</v>
          </cell>
          <cell r="I272" t="str">
            <v>-</v>
          </cell>
          <cell r="J272" t="str">
            <v>-</v>
          </cell>
        </row>
        <row r="273">
          <cell r="C273" t="str">
            <v>特掲産業４</v>
          </cell>
          <cell r="E273" t="str">
            <v>-</v>
          </cell>
          <cell r="F273" t="str">
            <v>-</v>
          </cell>
          <cell r="G273" t="str">
            <v>-</v>
          </cell>
          <cell r="H273" t="str">
            <v>-</v>
          </cell>
          <cell r="I273" t="str">
            <v>-</v>
          </cell>
          <cell r="J273" t="str">
            <v>-</v>
          </cell>
        </row>
        <row r="274">
          <cell r="C274" t="str">
            <v>特掲産業５</v>
          </cell>
          <cell r="E274" t="str">
            <v>-</v>
          </cell>
          <cell r="F274" t="str">
            <v>-</v>
          </cell>
          <cell r="G274" t="str">
            <v>-</v>
          </cell>
          <cell r="H274" t="str">
            <v>-</v>
          </cell>
          <cell r="I274" t="str">
            <v>-</v>
          </cell>
          <cell r="J274" t="str">
            <v>-</v>
          </cell>
        </row>
        <row r="275">
          <cell r="C275" t="str">
            <v>特掲積上産業１</v>
          </cell>
          <cell r="E275" t="str">
            <v>-</v>
          </cell>
          <cell r="F275" t="str">
            <v>-</v>
          </cell>
          <cell r="G275" t="str">
            <v>-</v>
          </cell>
          <cell r="H275" t="str">
            <v>-</v>
          </cell>
          <cell r="I275" t="str">
            <v>-</v>
          </cell>
          <cell r="J275" t="str">
            <v>-</v>
          </cell>
        </row>
        <row r="276">
          <cell r="C276" t="str">
            <v>特掲積上産業２</v>
          </cell>
          <cell r="E276" t="str">
            <v>-</v>
          </cell>
          <cell r="F276" t="str">
            <v>-</v>
          </cell>
          <cell r="G276" t="str">
            <v>-</v>
          </cell>
          <cell r="H276" t="str">
            <v>-</v>
          </cell>
          <cell r="I276" t="str">
            <v>-</v>
          </cell>
          <cell r="J276" t="str">
            <v>-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</row>
      </sheetData>
      <sheetData sheetId="21"/>
      <sheetData sheetId="22"/>
      <sheetData sheetId="23"/>
      <sheetData sheetId="24">
        <row r="7">
          <cell r="C7">
            <v>4.0999999999999996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2</v>
          </cell>
        </row>
        <row r="23">
          <cell r="B23" t="str">
            <v>TL</v>
          </cell>
          <cell r="D23" t="str">
            <v>調査産業計</v>
          </cell>
          <cell r="F23" t="str">
            <v>調査産業計</v>
          </cell>
          <cell r="H23"/>
          <cell r="I23"/>
        </row>
        <row r="24">
          <cell r="B24" t="str">
            <v>D</v>
          </cell>
          <cell r="D24" t="str">
            <v>建設業</v>
          </cell>
          <cell r="F24" t="str">
            <v>建設業</v>
          </cell>
          <cell r="H24"/>
          <cell r="I24"/>
        </row>
        <row r="25">
          <cell r="B25" t="str">
            <v>E</v>
          </cell>
          <cell r="D25" t="str">
            <v>製造業</v>
          </cell>
          <cell r="F25" t="str">
            <v>製造業</v>
          </cell>
          <cell r="H25"/>
          <cell r="I25"/>
        </row>
        <row r="26">
          <cell r="B26" t="str">
            <v>F</v>
          </cell>
          <cell r="D26" t="str">
            <v>電気・ガス・熱供給・水道業</v>
          </cell>
          <cell r="F26" t="str">
            <v>電気・ガス・熱供給・水道業</v>
          </cell>
          <cell r="H26"/>
          <cell r="I26"/>
        </row>
        <row r="27">
          <cell r="B27" t="str">
            <v>G</v>
          </cell>
          <cell r="D27" t="str">
            <v>情報通信業</v>
          </cell>
          <cell r="F27" t="str">
            <v>情報通信業</v>
          </cell>
          <cell r="H27"/>
          <cell r="I27"/>
        </row>
        <row r="28">
          <cell r="B28" t="str">
            <v>H</v>
          </cell>
          <cell r="D28" t="str">
            <v>運輸業，郵便業</v>
          </cell>
          <cell r="F28" t="str">
            <v>運輸業，郵便業</v>
          </cell>
          <cell r="H28"/>
          <cell r="I28"/>
        </row>
        <row r="29">
          <cell r="B29" t="str">
            <v>I</v>
          </cell>
          <cell r="D29" t="str">
            <v>卸売業，小売業</v>
          </cell>
          <cell r="F29" t="str">
            <v>卸売業，小売業</v>
          </cell>
          <cell r="H29"/>
          <cell r="I29"/>
        </row>
        <row r="30">
          <cell r="B30" t="str">
            <v>J</v>
          </cell>
          <cell r="D30" t="str">
            <v>金融業，保険業</v>
          </cell>
          <cell r="F30" t="str">
            <v>金融業，保険業</v>
          </cell>
          <cell r="H30"/>
          <cell r="I30" t="str">
            <v>ｘ</v>
          </cell>
        </row>
        <row r="31">
          <cell r="B31" t="str">
            <v>K</v>
          </cell>
          <cell r="D31" t="str">
            <v>不動産業，物品賃貸業</v>
          </cell>
          <cell r="F31" t="str">
            <v>不動産業，物品賃貸業</v>
          </cell>
          <cell r="H31"/>
          <cell r="I31"/>
        </row>
        <row r="32">
          <cell r="B32" t="str">
            <v>L</v>
          </cell>
          <cell r="D32" t="str">
            <v>学術研究，専門・技術サービス業</v>
          </cell>
          <cell r="F32" t="str">
            <v>学術研究，専門・技術サービス業</v>
          </cell>
          <cell r="H32"/>
          <cell r="I32"/>
        </row>
        <row r="33">
          <cell r="B33" t="str">
            <v>M</v>
          </cell>
          <cell r="D33" t="str">
            <v>宿泊業，飲食サービス業</v>
          </cell>
          <cell r="F33" t="str">
            <v>宿泊業，飲食サービス業</v>
          </cell>
          <cell r="H33"/>
          <cell r="I33"/>
        </row>
        <row r="34">
          <cell r="B34" t="str">
            <v>N</v>
          </cell>
          <cell r="D34" t="str">
            <v>生活関連サービス業，娯楽業</v>
          </cell>
          <cell r="F34" t="str">
            <v>生活関連サービス業，娯楽業</v>
          </cell>
          <cell r="H34"/>
          <cell r="I34"/>
        </row>
        <row r="35">
          <cell r="B35" t="str">
            <v>O</v>
          </cell>
          <cell r="D35" t="str">
            <v>教育，学習支援業</v>
          </cell>
          <cell r="F35" t="str">
            <v>教育，学習支援業</v>
          </cell>
          <cell r="H35"/>
          <cell r="I35"/>
        </row>
        <row r="36">
          <cell r="B36" t="str">
            <v>P</v>
          </cell>
          <cell r="D36" t="str">
            <v>医療，福祉</v>
          </cell>
          <cell r="F36" t="str">
            <v>医療，福祉</v>
          </cell>
          <cell r="H36"/>
          <cell r="I36"/>
        </row>
        <row r="37">
          <cell r="B37" t="str">
            <v>Q</v>
          </cell>
          <cell r="D37" t="str">
            <v>複合サービス事業</v>
          </cell>
          <cell r="F37" t="str">
            <v>複合サービス事業</v>
          </cell>
          <cell r="H37"/>
          <cell r="I37"/>
        </row>
        <row r="38">
          <cell r="B38" t="str">
            <v>R</v>
          </cell>
          <cell r="D38" t="str">
            <v>サービス業（他に分類されないもの）</v>
          </cell>
          <cell r="F38" t="str">
            <v>サービス業（他に分類されないもの）</v>
          </cell>
          <cell r="H38"/>
          <cell r="I38"/>
        </row>
        <row r="39">
          <cell r="B39" t="str">
            <v>E09,10</v>
          </cell>
          <cell r="D39" t="str">
            <v>食料品・たばこ</v>
          </cell>
          <cell r="F39" t="str">
            <v>食料品・たばこ</v>
          </cell>
          <cell r="H39"/>
          <cell r="I39"/>
        </row>
        <row r="40">
          <cell r="B40" t="str">
            <v>E11</v>
          </cell>
          <cell r="D40" t="str">
            <v>繊維工業</v>
          </cell>
          <cell r="F40" t="str">
            <v>繊維工業</v>
          </cell>
          <cell r="H40"/>
          <cell r="I40"/>
        </row>
        <row r="41">
          <cell r="B41" t="str">
            <v>E12</v>
          </cell>
          <cell r="D41" t="str">
            <v>木材・木製品</v>
          </cell>
          <cell r="F41" t="str">
            <v>木材・木製品</v>
          </cell>
          <cell r="H41"/>
          <cell r="I41"/>
        </row>
        <row r="42">
          <cell r="B42" t="str">
            <v>E13</v>
          </cell>
          <cell r="D42" t="str">
            <v>家具・装備品</v>
          </cell>
          <cell r="F42" t="str">
            <v>家具・装備品</v>
          </cell>
          <cell r="H42" t="str">
            <v>x</v>
          </cell>
          <cell r="I42" t="str">
            <v>x</v>
          </cell>
        </row>
        <row r="43">
          <cell r="B43" t="str">
            <v>E15</v>
          </cell>
          <cell r="D43" t="str">
            <v>印刷・同関連業</v>
          </cell>
          <cell r="F43" t="str">
            <v>印刷・同関連業</v>
          </cell>
          <cell r="H43"/>
          <cell r="I43"/>
        </row>
        <row r="44">
          <cell r="B44" t="str">
            <v>E16,17</v>
          </cell>
          <cell r="D44" t="str">
            <v>化学、石油・石炭</v>
          </cell>
          <cell r="F44" t="str">
            <v>化学、石油・石炭</v>
          </cell>
          <cell r="H44"/>
          <cell r="I44"/>
        </row>
        <row r="45">
          <cell r="B45" t="str">
            <v>E18</v>
          </cell>
          <cell r="D45" t="str">
            <v>プラスチック製品</v>
          </cell>
          <cell r="F45" t="str">
            <v>プラスチック製品</v>
          </cell>
          <cell r="H45"/>
          <cell r="I45"/>
        </row>
        <row r="46">
          <cell r="B46" t="str">
            <v>E19</v>
          </cell>
          <cell r="D46" t="str">
            <v>ゴム製品</v>
          </cell>
          <cell r="F46" t="str">
            <v>ゴム製品</v>
          </cell>
          <cell r="H46"/>
          <cell r="I46"/>
        </row>
        <row r="47">
          <cell r="B47" t="str">
            <v>E21</v>
          </cell>
          <cell r="D47" t="str">
            <v>窯業・土石製品</v>
          </cell>
          <cell r="F47" t="str">
            <v>窯業・土石製品</v>
          </cell>
          <cell r="H47"/>
          <cell r="I47"/>
        </row>
        <row r="48">
          <cell r="B48" t="str">
            <v>E24</v>
          </cell>
          <cell r="D48" t="str">
            <v>金属製品製造業</v>
          </cell>
          <cell r="F48" t="str">
            <v>金属製品製造業</v>
          </cell>
          <cell r="H48"/>
          <cell r="I48"/>
        </row>
        <row r="49">
          <cell r="B49" t="str">
            <v>E27</v>
          </cell>
          <cell r="D49" t="str">
            <v>業務用機械器具</v>
          </cell>
          <cell r="F49" t="str">
            <v>業務用機械器具</v>
          </cell>
          <cell r="H49"/>
          <cell r="I49"/>
        </row>
        <row r="50">
          <cell r="B50" t="str">
            <v>E28</v>
          </cell>
          <cell r="D50" t="str">
            <v>電子・デバイス</v>
          </cell>
          <cell r="F50" t="str">
            <v>電子・デバイス</v>
          </cell>
          <cell r="H50"/>
          <cell r="I50"/>
        </row>
        <row r="51">
          <cell r="B51" t="str">
            <v>E29</v>
          </cell>
          <cell r="D51" t="str">
            <v>電気機械器具</v>
          </cell>
          <cell r="F51" t="str">
            <v>電気機械器具</v>
          </cell>
          <cell r="H51"/>
          <cell r="I51"/>
        </row>
        <row r="52">
          <cell r="B52" t="str">
            <v>E31</v>
          </cell>
          <cell r="D52" t="str">
            <v>輸送用機械器具</v>
          </cell>
          <cell r="F52" t="str">
            <v>輸送用機械器具</v>
          </cell>
          <cell r="H52"/>
          <cell r="I52"/>
        </row>
        <row r="53">
          <cell r="B53" t="str">
            <v>ES</v>
          </cell>
          <cell r="D53" t="str">
            <v>Ｅ一括分１</v>
          </cell>
          <cell r="F53" t="str">
            <v>はん用・生産用機械器具</v>
          </cell>
          <cell r="H53"/>
          <cell r="I53"/>
        </row>
        <row r="54">
          <cell r="B54" t="str">
            <v>R91</v>
          </cell>
          <cell r="D54" t="str">
            <v>職業紹介・派遣業</v>
          </cell>
          <cell r="F54" t="str">
            <v>職業紹介・労働者派遣業</v>
          </cell>
          <cell r="H54"/>
          <cell r="I54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1498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  <cell r="E10">
            <v>184472</v>
          </cell>
          <cell r="F10">
            <v>2461</v>
          </cell>
          <cell r="G10">
            <v>2682</v>
          </cell>
          <cell r="H10">
            <v>184251</v>
          </cell>
          <cell r="I10">
            <v>45843</v>
          </cell>
          <cell r="J10">
            <v>24.9</v>
          </cell>
        </row>
        <row r="11">
          <cell r="C11" t="str">
            <v>鉱業，採石業，砂利採取業</v>
          </cell>
          <cell r="E11" t="str">
            <v>-</v>
          </cell>
          <cell r="F11" t="str">
            <v>-</v>
          </cell>
          <cell r="G11" t="str">
            <v>-</v>
          </cell>
          <cell r="H11" t="str">
            <v>-</v>
          </cell>
          <cell r="I11" t="str">
            <v>-</v>
          </cell>
          <cell r="J11" t="str">
            <v>-</v>
          </cell>
        </row>
        <row r="12">
          <cell r="C12" t="str">
            <v>建設業</v>
          </cell>
          <cell r="E12">
            <v>6001</v>
          </cell>
          <cell r="F12">
            <v>50</v>
          </cell>
          <cell r="G12">
            <v>5</v>
          </cell>
          <cell r="H12">
            <v>6046</v>
          </cell>
          <cell r="I12">
            <v>145</v>
          </cell>
          <cell r="J12">
            <v>2.4</v>
          </cell>
        </row>
        <row r="13">
          <cell r="C13" t="str">
            <v>製造業</v>
          </cell>
          <cell r="E13">
            <v>36958</v>
          </cell>
          <cell r="F13">
            <v>255</v>
          </cell>
          <cell r="G13">
            <v>420</v>
          </cell>
          <cell r="H13">
            <v>36793</v>
          </cell>
          <cell r="I13">
            <v>3609</v>
          </cell>
          <cell r="J13">
            <v>9.8000000000000007</v>
          </cell>
        </row>
        <row r="14">
          <cell r="C14" t="str">
            <v>電気・ガス・熱供給・水道業</v>
          </cell>
          <cell r="E14">
            <v>2115</v>
          </cell>
          <cell r="F14">
            <v>0</v>
          </cell>
          <cell r="G14">
            <v>14</v>
          </cell>
          <cell r="H14">
            <v>2101</v>
          </cell>
          <cell r="I14">
            <v>126</v>
          </cell>
          <cell r="J14">
            <v>6</v>
          </cell>
        </row>
        <row r="15">
          <cell r="C15" t="str">
            <v>情報通信業</v>
          </cell>
          <cell r="E15">
            <v>3803</v>
          </cell>
          <cell r="F15">
            <v>6</v>
          </cell>
          <cell r="G15">
            <v>28</v>
          </cell>
          <cell r="H15">
            <v>3781</v>
          </cell>
          <cell r="I15">
            <v>135</v>
          </cell>
          <cell r="J15">
            <v>3.6</v>
          </cell>
        </row>
        <row r="16">
          <cell r="C16" t="str">
            <v>運輸業，郵便業</v>
          </cell>
          <cell r="E16">
            <v>10802</v>
          </cell>
          <cell r="F16">
            <v>70</v>
          </cell>
          <cell r="G16">
            <v>85</v>
          </cell>
          <cell r="H16">
            <v>10787</v>
          </cell>
          <cell r="I16">
            <v>1170</v>
          </cell>
          <cell r="J16">
            <v>10.8</v>
          </cell>
        </row>
        <row r="17">
          <cell r="C17" t="str">
            <v>卸売業，小売業</v>
          </cell>
          <cell r="E17">
            <v>22737</v>
          </cell>
          <cell r="F17">
            <v>402</v>
          </cell>
          <cell r="G17">
            <v>406</v>
          </cell>
          <cell r="H17">
            <v>22733</v>
          </cell>
          <cell r="I17">
            <v>13702</v>
          </cell>
          <cell r="J17">
            <v>60.3</v>
          </cell>
        </row>
        <row r="18">
          <cell r="C18" t="str">
            <v>金融業，保険業</v>
          </cell>
          <cell r="E18" t="str">
            <v>#2834</v>
          </cell>
          <cell r="F18" t="str">
            <v>#0</v>
          </cell>
          <cell r="G18" t="str">
            <v>#0</v>
          </cell>
          <cell r="H18" t="str">
            <v>#2834</v>
          </cell>
          <cell r="I18" t="str">
            <v>#0</v>
          </cell>
          <cell r="J18" t="str">
            <v>#0</v>
          </cell>
        </row>
        <row r="19">
          <cell r="C19" t="str">
            <v>不動産業，物品賃貸業</v>
          </cell>
          <cell r="E19">
            <v>1103</v>
          </cell>
          <cell r="F19">
            <v>41</v>
          </cell>
          <cell r="G19">
            <v>8</v>
          </cell>
          <cell r="H19">
            <v>1136</v>
          </cell>
          <cell r="I19">
            <v>333</v>
          </cell>
          <cell r="J19">
            <v>29.3</v>
          </cell>
        </row>
        <row r="20">
          <cell r="C20" t="str">
            <v>学術研究，専門・技術サービス業</v>
          </cell>
          <cell r="E20">
            <v>1739</v>
          </cell>
          <cell r="F20">
            <v>1</v>
          </cell>
          <cell r="G20">
            <v>3</v>
          </cell>
          <cell r="H20">
            <v>1737</v>
          </cell>
          <cell r="I20">
            <v>108</v>
          </cell>
          <cell r="J20">
            <v>6.2</v>
          </cell>
        </row>
        <row r="21">
          <cell r="C21" t="str">
            <v>宿泊業，飲食サービス業</v>
          </cell>
          <cell r="E21">
            <v>7535</v>
          </cell>
          <cell r="F21">
            <v>221</v>
          </cell>
          <cell r="G21">
            <v>137</v>
          </cell>
          <cell r="H21">
            <v>7619</v>
          </cell>
          <cell r="I21">
            <v>6028</v>
          </cell>
          <cell r="J21">
            <v>79.099999999999994</v>
          </cell>
        </row>
        <row r="22">
          <cell r="C22" t="str">
            <v>生活関連サービス業，娯楽業</v>
          </cell>
          <cell r="E22">
            <v>4139</v>
          </cell>
          <cell r="F22">
            <v>35</v>
          </cell>
          <cell r="G22">
            <v>51</v>
          </cell>
          <cell r="H22">
            <v>4123</v>
          </cell>
          <cell r="I22">
            <v>1146</v>
          </cell>
          <cell r="J22">
            <v>27.8</v>
          </cell>
        </row>
        <row r="23">
          <cell r="C23" t="str">
            <v>教育，学習支援業</v>
          </cell>
          <cell r="E23">
            <v>15812</v>
          </cell>
          <cell r="F23">
            <v>23</v>
          </cell>
          <cell r="G23">
            <v>15</v>
          </cell>
          <cell r="H23">
            <v>15820</v>
          </cell>
          <cell r="I23">
            <v>2730</v>
          </cell>
          <cell r="J23">
            <v>17.3</v>
          </cell>
        </row>
        <row r="24">
          <cell r="C24" t="str">
            <v>医療，福祉</v>
          </cell>
          <cell r="E24">
            <v>48463</v>
          </cell>
          <cell r="F24">
            <v>702</v>
          </cell>
          <cell r="G24">
            <v>549</v>
          </cell>
          <cell r="H24">
            <v>48616</v>
          </cell>
          <cell r="I24">
            <v>10773</v>
          </cell>
          <cell r="J24">
            <v>22.2</v>
          </cell>
        </row>
        <row r="25">
          <cell r="C25" t="str">
            <v>複合サービス事業</v>
          </cell>
          <cell r="E25">
            <v>2857</v>
          </cell>
          <cell r="F25">
            <v>82</v>
          </cell>
          <cell r="G25">
            <v>108</v>
          </cell>
          <cell r="H25">
            <v>2831</v>
          </cell>
          <cell r="I25">
            <v>168</v>
          </cell>
          <cell r="J25">
            <v>5.9</v>
          </cell>
        </row>
        <row r="26">
          <cell r="C26" t="str">
            <v>サービス業（他に分類されないもの）</v>
          </cell>
          <cell r="E26">
            <v>17574</v>
          </cell>
          <cell r="F26">
            <v>573</v>
          </cell>
          <cell r="G26">
            <v>853</v>
          </cell>
          <cell r="H26">
            <v>17294</v>
          </cell>
          <cell r="I26">
            <v>5670</v>
          </cell>
          <cell r="J26">
            <v>32.799999999999997</v>
          </cell>
        </row>
        <row r="27">
          <cell r="C27" t="str">
            <v>食料品・たばこ</v>
          </cell>
          <cell r="E27">
            <v>12163</v>
          </cell>
          <cell r="F27">
            <v>95</v>
          </cell>
          <cell r="G27">
            <v>223</v>
          </cell>
          <cell r="H27">
            <v>12035</v>
          </cell>
          <cell r="I27">
            <v>2017</v>
          </cell>
          <cell r="J27">
            <v>16.8</v>
          </cell>
        </row>
        <row r="28">
          <cell r="C28" t="str">
            <v>繊維工業</v>
          </cell>
          <cell r="E28">
            <v>3316</v>
          </cell>
          <cell r="F28">
            <v>58</v>
          </cell>
          <cell r="G28">
            <v>29</v>
          </cell>
          <cell r="H28">
            <v>3345</v>
          </cell>
          <cell r="I28">
            <v>127</v>
          </cell>
          <cell r="J28">
            <v>3.8</v>
          </cell>
        </row>
        <row r="29">
          <cell r="C29" t="str">
            <v>木材・木製品</v>
          </cell>
          <cell r="E29">
            <v>1302</v>
          </cell>
          <cell r="F29">
            <v>4</v>
          </cell>
          <cell r="G29">
            <v>23</v>
          </cell>
          <cell r="H29">
            <v>1283</v>
          </cell>
          <cell r="I29">
            <v>136</v>
          </cell>
          <cell r="J29">
            <v>10.6</v>
          </cell>
        </row>
        <row r="30">
          <cell r="C30" t="str">
            <v>家具・装備品</v>
          </cell>
          <cell r="E30" t="str">
            <v>#144</v>
          </cell>
          <cell r="F30" t="str">
            <v>#3</v>
          </cell>
          <cell r="G30" t="str">
            <v>#3</v>
          </cell>
          <cell r="H30" t="str">
            <v>#144</v>
          </cell>
          <cell r="I30" t="str">
            <v>#30</v>
          </cell>
          <cell r="J30" t="str">
            <v>#20.8</v>
          </cell>
        </row>
        <row r="31">
          <cell r="C31" t="str">
            <v>パルプ・紙</v>
          </cell>
          <cell r="E31" t="str">
            <v>#647</v>
          </cell>
          <cell r="F31" t="str">
            <v>#0</v>
          </cell>
          <cell r="G31" t="str">
            <v>#5</v>
          </cell>
          <cell r="H31" t="str">
            <v>#642</v>
          </cell>
          <cell r="I31" t="str">
            <v>#9</v>
          </cell>
          <cell r="J31" t="str">
            <v>#1.4</v>
          </cell>
        </row>
        <row r="32">
          <cell r="C32" t="str">
            <v>印刷・同関連業</v>
          </cell>
          <cell r="E32">
            <v>459</v>
          </cell>
          <cell r="F32">
            <v>8</v>
          </cell>
          <cell r="G32">
            <v>4</v>
          </cell>
          <cell r="H32">
            <v>463</v>
          </cell>
          <cell r="I32">
            <v>50</v>
          </cell>
          <cell r="J32">
            <v>10.8</v>
          </cell>
        </row>
        <row r="33">
          <cell r="C33" t="str">
            <v>化学、石油・石炭</v>
          </cell>
          <cell r="E33">
            <v>2557</v>
          </cell>
          <cell r="F33">
            <v>10</v>
          </cell>
          <cell r="G33">
            <v>4</v>
          </cell>
          <cell r="H33">
            <v>2563</v>
          </cell>
          <cell r="I33">
            <v>53</v>
          </cell>
          <cell r="J33">
            <v>2.1</v>
          </cell>
        </row>
        <row r="34">
          <cell r="C34" t="str">
            <v>プラスチック製品</v>
          </cell>
          <cell r="E34">
            <v>1784</v>
          </cell>
          <cell r="F34">
            <v>10</v>
          </cell>
          <cell r="G34">
            <v>12</v>
          </cell>
          <cell r="H34">
            <v>1782</v>
          </cell>
          <cell r="I34">
            <v>501</v>
          </cell>
          <cell r="J34">
            <v>28.1</v>
          </cell>
        </row>
        <row r="35">
          <cell r="C35" t="str">
            <v>ゴム製品</v>
          </cell>
          <cell r="E35">
            <v>2031</v>
          </cell>
          <cell r="F35">
            <v>2</v>
          </cell>
          <cell r="G35">
            <v>14</v>
          </cell>
          <cell r="H35">
            <v>2019</v>
          </cell>
          <cell r="I35">
            <v>32</v>
          </cell>
          <cell r="J35">
            <v>1.6</v>
          </cell>
        </row>
        <row r="36">
          <cell r="C36" t="str">
            <v>窯業・土石製品</v>
          </cell>
          <cell r="E36">
            <v>372</v>
          </cell>
          <cell r="F36">
            <v>0</v>
          </cell>
          <cell r="G36">
            <v>0</v>
          </cell>
          <cell r="H36">
            <v>372</v>
          </cell>
          <cell r="I36">
            <v>57</v>
          </cell>
          <cell r="J36">
            <v>15.3</v>
          </cell>
        </row>
        <row r="37">
          <cell r="C37" t="str">
            <v>鉄鋼業</v>
          </cell>
          <cell r="E37" t="str">
            <v>#249</v>
          </cell>
          <cell r="F37" t="str">
            <v>#2</v>
          </cell>
          <cell r="G37" t="str">
            <v>#6</v>
          </cell>
          <cell r="H37" t="str">
            <v>#245</v>
          </cell>
          <cell r="I37" t="str">
            <v>#2</v>
          </cell>
          <cell r="J37" t="str">
            <v>#0.8</v>
          </cell>
        </row>
        <row r="38">
          <cell r="C38" t="str">
            <v>非鉄金属製造業</v>
          </cell>
          <cell r="E38" t="str">
            <v>#149</v>
          </cell>
          <cell r="F38" t="str">
            <v>#0</v>
          </cell>
          <cell r="G38" t="str">
            <v>#0</v>
          </cell>
          <cell r="H38" t="str">
            <v>#149</v>
          </cell>
          <cell r="I38" t="str">
            <v>#0</v>
          </cell>
          <cell r="J38" t="str">
            <v>#0</v>
          </cell>
        </row>
        <row r="39">
          <cell r="C39" t="str">
            <v>金属製品製造業</v>
          </cell>
          <cell r="E39">
            <v>1183</v>
          </cell>
          <cell r="F39">
            <v>21</v>
          </cell>
          <cell r="G39">
            <v>27</v>
          </cell>
          <cell r="H39">
            <v>1177</v>
          </cell>
          <cell r="I39">
            <v>207</v>
          </cell>
          <cell r="J39">
            <v>17.600000000000001</v>
          </cell>
        </row>
        <row r="40">
          <cell r="C40" t="str">
            <v>はん用機械器具</v>
          </cell>
          <cell r="E40" t="str">
            <v>-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</row>
        <row r="41">
          <cell r="C41" t="str">
            <v>生産用機械器具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</row>
        <row r="42">
          <cell r="C42" t="str">
            <v>業務用機械器具</v>
          </cell>
          <cell r="E42">
            <v>1796</v>
          </cell>
          <cell r="F42">
            <v>0</v>
          </cell>
          <cell r="G42">
            <v>9</v>
          </cell>
          <cell r="H42">
            <v>1787</v>
          </cell>
          <cell r="I42">
            <v>49</v>
          </cell>
          <cell r="J42">
            <v>2.7</v>
          </cell>
        </row>
        <row r="43">
          <cell r="C43" t="str">
            <v>電子・デバイス</v>
          </cell>
          <cell r="E43">
            <v>3434</v>
          </cell>
          <cell r="F43">
            <v>15</v>
          </cell>
          <cell r="G43">
            <v>34</v>
          </cell>
          <cell r="H43">
            <v>3415</v>
          </cell>
          <cell r="I43">
            <v>208</v>
          </cell>
          <cell r="J43">
            <v>6.1</v>
          </cell>
        </row>
        <row r="44">
          <cell r="C44" t="str">
            <v>電気機械器具</v>
          </cell>
          <cell r="E44">
            <v>1017</v>
          </cell>
          <cell r="F44">
            <v>5</v>
          </cell>
          <cell r="G44">
            <v>10</v>
          </cell>
          <cell r="H44">
            <v>1012</v>
          </cell>
          <cell r="I44">
            <v>40</v>
          </cell>
          <cell r="J44">
            <v>4</v>
          </cell>
        </row>
        <row r="45">
          <cell r="C45" t="str">
            <v>情報通信機械器具</v>
          </cell>
          <cell r="E45">
            <v>130</v>
          </cell>
          <cell r="F45">
            <v>1</v>
          </cell>
          <cell r="G45">
            <v>1</v>
          </cell>
          <cell r="H45">
            <v>130</v>
          </cell>
          <cell r="I45">
            <v>10</v>
          </cell>
          <cell r="J45">
            <v>7.7</v>
          </cell>
        </row>
        <row r="46">
          <cell r="C46" t="str">
            <v>輸送用機械器具</v>
          </cell>
          <cell r="E46">
            <v>2075</v>
          </cell>
          <cell r="F46">
            <v>10</v>
          </cell>
          <cell r="G46">
            <v>11</v>
          </cell>
          <cell r="H46">
            <v>2074</v>
          </cell>
          <cell r="I46">
            <v>6</v>
          </cell>
          <cell r="J46">
            <v>0.3</v>
          </cell>
        </row>
        <row r="47">
          <cell r="C47" t="str">
            <v>その他の製造業</v>
          </cell>
          <cell r="E47">
            <v>507</v>
          </cell>
          <cell r="F47">
            <v>0</v>
          </cell>
          <cell r="G47">
            <v>5</v>
          </cell>
          <cell r="H47">
            <v>502</v>
          </cell>
          <cell r="I47">
            <v>26</v>
          </cell>
          <cell r="J47">
            <v>5.2</v>
          </cell>
        </row>
        <row r="48">
          <cell r="C48" t="str">
            <v>Ｅ一括分１</v>
          </cell>
          <cell r="E48">
            <v>1643</v>
          </cell>
          <cell r="F48">
            <v>11</v>
          </cell>
          <cell r="G48">
            <v>0</v>
          </cell>
          <cell r="H48">
            <v>1654</v>
          </cell>
          <cell r="I48">
            <v>49</v>
          </cell>
          <cell r="J48">
            <v>3</v>
          </cell>
        </row>
        <row r="49">
          <cell r="C49" t="str">
            <v>Ｅ一括分２</v>
          </cell>
          <cell r="E49" t="str">
            <v>-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</row>
        <row r="50">
          <cell r="C50" t="str">
            <v>Ｅ一括分３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</row>
        <row r="51">
          <cell r="C51" t="str">
            <v>卸売業</v>
          </cell>
          <cell r="E51">
            <v>5044</v>
          </cell>
          <cell r="F51">
            <v>12</v>
          </cell>
          <cell r="G51">
            <v>27</v>
          </cell>
          <cell r="H51">
            <v>5029</v>
          </cell>
          <cell r="I51">
            <v>1170</v>
          </cell>
          <cell r="J51">
            <v>23.3</v>
          </cell>
        </row>
        <row r="52">
          <cell r="C52" t="str">
            <v>小売業</v>
          </cell>
          <cell r="E52">
            <v>17693</v>
          </cell>
          <cell r="F52">
            <v>390</v>
          </cell>
          <cell r="G52">
            <v>379</v>
          </cell>
          <cell r="H52">
            <v>17704</v>
          </cell>
          <cell r="I52">
            <v>12532</v>
          </cell>
          <cell r="J52">
            <v>70.8</v>
          </cell>
        </row>
        <row r="53">
          <cell r="C53" t="str">
            <v>宿泊業</v>
          </cell>
          <cell r="E53">
            <v>2625</v>
          </cell>
          <cell r="F53">
            <v>53</v>
          </cell>
          <cell r="G53">
            <v>33</v>
          </cell>
          <cell r="H53">
            <v>2645</v>
          </cell>
          <cell r="I53">
            <v>1568</v>
          </cell>
          <cell r="J53">
            <v>59.3</v>
          </cell>
        </row>
        <row r="54">
          <cell r="C54" t="str">
            <v>Ｍ一括分</v>
          </cell>
          <cell r="E54">
            <v>4910</v>
          </cell>
          <cell r="F54">
            <v>168</v>
          </cell>
          <cell r="G54">
            <v>104</v>
          </cell>
          <cell r="H54">
            <v>4974</v>
          </cell>
          <cell r="I54">
            <v>4460</v>
          </cell>
          <cell r="J54">
            <v>89.7</v>
          </cell>
        </row>
        <row r="55">
          <cell r="C55" t="str">
            <v>医療業</v>
          </cell>
          <cell r="E55">
            <v>27613</v>
          </cell>
          <cell r="F55">
            <v>415</v>
          </cell>
          <cell r="G55">
            <v>307</v>
          </cell>
          <cell r="H55">
            <v>27721</v>
          </cell>
          <cell r="I55">
            <v>6383</v>
          </cell>
          <cell r="J55">
            <v>23</v>
          </cell>
        </row>
        <row r="56">
          <cell r="C56" t="str">
            <v>Ｐ一括分</v>
          </cell>
          <cell r="E56">
            <v>20850</v>
          </cell>
          <cell r="F56">
            <v>287</v>
          </cell>
          <cell r="G56">
            <v>242</v>
          </cell>
          <cell r="H56">
            <v>20895</v>
          </cell>
          <cell r="I56">
            <v>4390</v>
          </cell>
          <cell r="J56">
            <v>21</v>
          </cell>
        </row>
        <row r="57">
          <cell r="C57" t="str">
            <v>職業紹介・派遣業</v>
          </cell>
          <cell r="E57">
            <v>3853</v>
          </cell>
          <cell r="F57">
            <v>202</v>
          </cell>
          <cell r="G57">
            <v>276</v>
          </cell>
          <cell r="H57">
            <v>3779</v>
          </cell>
          <cell r="I57">
            <v>715</v>
          </cell>
          <cell r="J57">
            <v>18.899999999999999</v>
          </cell>
        </row>
        <row r="58">
          <cell r="C58" t="str">
            <v>その他の事業サービス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</row>
        <row r="59">
          <cell r="C59" t="str">
            <v>Ｒ一括分</v>
          </cell>
          <cell r="E59">
            <v>13721</v>
          </cell>
          <cell r="F59">
            <v>371</v>
          </cell>
          <cell r="G59">
            <v>577</v>
          </cell>
          <cell r="H59">
            <v>13515</v>
          </cell>
          <cell r="I59">
            <v>4955</v>
          </cell>
          <cell r="J59">
            <v>36.700000000000003</v>
          </cell>
        </row>
        <row r="60">
          <cell r="C60" t="str">
            <v>特掲産業１</v>
          </cell>
          <cell r="E60" t="str">
            <v>#2159</v>
          </cell>
          <cell r="F60" t="str">
            <v>#20</v>
          </cell>
          <cell r="G60" t="str">
            <v>#15</v>
          </cell>
          <cell r="H60" t="str">
            <v>#2164</v>
          </cell>
          <cell r="I60" t="str">
            <v>#678</v>
          </cell>
          <cell r="J60" t="str">
            <v>#31.3</v>
          </cell>
        </row>
        <row r="61">
          <cell r="C61" t="str">
            <v>特掲産業２</v>
          </cell>
          <cell r="E61" t="str">
            <v>#100</v>
          </cell>
          <cell r="F61" t="str">
            <v>#0</v>
          </cell>
          <cell r="G61" t="str">
            <v>#3</v>
          </cell>
          <cell r="H61" t="str">
            <v>#97</v>
          </cell>
          <cell r="I61" t="str">
            <v>#28</v>
          </cell>
          <cell r="J61" t="str">
            <v>#28.9</v>
          </cell>
        </row>
        <row r="62">
          <cell r="C62" t="str">
            <v>特掲産業３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</row>
        <row r="63">
          <cell r="C63" t="str">
            <v>特掲産業４</v>
          </cell>
          <cell r="E63" t="str">
            <v>-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</row>
        <row r="64">
          <cell r="C64" t="str">
            <v>特掲産業５</v>
          </cell>
          <cell r="E64" t="str">
            <v>-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</row>
        <row r="65">
          <cell r="C65" t="str">
            <v>特掲積上産業１</v>
          </cell>
          <cell r="E65" t="str">
            <v>-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</row>
        <row r="66">
          <cell r="C66" t="str">
            <v>特掲積上産業２</v>
          </cell>
          <cell r="E66" t="str">
            <v>-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</row>
        <row r="220">
          <cell r="C220" t="str">
            <v>調査産業計</v>
          </cell>
          <cell r="E220">
            <v>352824</v>
          </cell>
          <cell r="F220">
            <v>5505</v>
          </cell>
          <cell r="G220">
            <v>5207</v>
          </cell>
          <cell r="H220">
            <v>353122</v>
          </cell>
          <cell r="I220">
            <v>104677</v>
          </cell>
          <cell r="J220">
            <v>29.6</v>
          </cell>
        </row>
        <row r="221">
          <cell r="C221" t="str">
            <v>鉱業，採石業，砂利採取業</v>
          </cell>
          <cell r="E221" t="str">
            <v>-</v>
          </cell>
          <cell r="F221" t="str">
            <v>-</v>
          </cell>
          <cell r="G221" t="str">
            <v>-</v>
          </cell>
          <cell r="H221" t="str">
            <v>-</v>
          </cell>
          <cell r="I221" t="str">
            <v>-</v>
          </cell>
          <cell r="J221" t="str">
            <v>-</v>
          </cell>
        </row>
        <row r="222">
          <cell r="C222" t="str">
            <v>建設業</v>
          </cell>
          <cell r="E222">
            <v>20539</v>
          </cell>
          <cell r="F222">
            <v>224</v>
          </cell>
          <cell r="G222">
            <v>5</v>
          </cell>
          <cell r="H222">
            <v>20758</v>
          </cell>
          <cell r="I222">
            <v>923</v>
          </cell>
          <cell r="J222">
            <v>4.4000000000000004</v>
          </cell>
        </row>
        <row r="223">
          <cell r="C223" t="str">
            <v>製造業</v>
          </cell>
          <cell r="E223">
            <v>48017</v>
          </cell>
          <cell r="F223">
            <v>597</v>
          </cell>
          <cell r="G223">
            <v>425</v>
          </cell>
          <cell r="H223">
            <v>48189</v>
          </cell>
          <cell r="I223">
            <v>7888</v>
          </cell>
          <cell r="J223">
            <v>16.399999999999999</v>
          </cell>
        </row>
        <row r="224">
          <cell r="C224" t="str">
            <v>電気・ガス・熱供給・水道業</v>
          </cell>
          <cell r="E224">
            <v>2911</v>
          </cell>
          <cell r="F224">
            <v>0</v>
          </cell>
          <cell r="G224">
            <v>14</v>
          </cell>
          <cell r="H224">
            <v>2897</v>
          </cell>
          <cell r="I224">
            <v>126</v>
          </cell>
          <cell r="J224">
            <v>4.3</v>
          </cell>
        </row>
        <row r="225">
          <cell r="C225" t="str">
            <v>情報通信業</v>
          </cell>
          <cell r="E225">
            <v>5004</v>
          </cell>
          <cell r="F225">
            <v>6</v>
          </cell>
          <cell r="G225">
            <v>70</v>
          </cell>
          <cell r="H225">
            <v>4940</v>
          </cell>
          <cell r="I225">
            <v>185</v>
          </cell>
          <cell r="J225">
            <v>3.7</v>
          </cell>
        </row>
        <row r="226">
          <cell r="C226" t="str">
            <v>運輸業，郵便業</v>
          </cell>
          <cell r="E226">
            <v>17118</v>
          </cell>
          <cell r="F226">
            <v>160</v>
          </cell>
          <cell r="G226">
            <v>85</v>
          </cell>
          <cell r="H226">
            <v>17193</v>
          </cell>
          <cell r="I226">
            <v>1260</v>
          </cell>
          <cell r="J226">
            <v>7.3</v>
          </cell>
        </row>
        <row r="227">
          <cell r="C227" t="str">
            <v>卸売業，小売業</v>
          </cell>
          <cell r="E227">
            <v>66789</v>
          </cell>
          <cell r="F227">
            <v>957</v>
          </cell>
          <cell r="G227">
            <v>1270</v>
          </cell>
          <cell r="H227">
            <v>66476</v>
          </cell>
          <cell r="I227">
            <v>30455</v>
          </cell>
          <cell r="J227">
            <v>45.8</v>
          </cell>
        </row>
        <row r="228">
          <cell r="C228" t="str">
            <v>金融業，保険業</v>
          </cell>
          <cell r="E228">
            <v>8023</v>
          </cell>
          <cell r="F228">
            <v>34</v>
          </cell>
          <cell r="G228">
            <v>102</v>
          </cell>
          <cell r="H228">
            <v>7955</v>
          </cell>
          <cell r="I228">
            <v>762</v>
          </cell>
          <cell r="J228">
            <v>9.6</v>
          </cell>
        </row>
        <row r="229">
          <cell r="C229" t="str">
            <v>不動産業，物品賃貸業</v>
          </cell>
          <cell r="E229">
            <v>3026</v>
          </cell>
          <cell r="F229">
            <v>277</v>
          </cell>
          <cell r="G229">
            <v>8</v>
          </cell>
          <cell r="H229">
            <v>3295</v>
          </cell>
          <cell r="I229">
            <v>1981</v>
          </cell>
          <cell r="J229">
            <v>60.1</v>
          </cell>
        </row>
        <row r="230">
          <cell r="C230" t="str">
            <v>学術研究，専門・技術サービス業</v>
          </cell>
          <cell r="E230">
            <v>6124</v>
          </cell>
          <cell r="F230">
            <v>1</v>
          </cell>
          <cell r="G230">
            <v>3</v>
          </cell>
          <cell r="H230">
            <v>6122</v>
          </cell>
          <cell r="I230">
            <v>736</v>
          </cell>
          <cell r="J230">
            <v>12</v>
          </cell>
        </row>
        <row r="231">
          <cell r="C231" t="str">
            <v>宿泊業，飲食サービス業</v>
          </cell>
          <cell r="E231">
            <v>23858</v>
          </cell>
          <cell r="F231">
            <v>1554</v>
          </cell>
          <cell r="G231">
            <v>670</v>
          </cell>
          <cell r="H231">
            <v>24742</v>
          </cell>
          <cell r="I231">
            <v>21723</v>
          </cell>
          <cell r="J231">
            <v>87.8</v>
          </cell>
        </row>
        <row r="232">
          <cell r="C232" t="str">
            <v>生活関連サービス業，娯楽業</v>
          </cell>
          <cell r="E232">
            <v>10649</v>
          </cell>
          <cell r="F232">
            <v>35</v>
          </cell>
          <cell r="G232">
            <v>267</v>
          </cell>
          <cell r="H232">
            <v>10417</v>
          </cell>
          <cell r="I232">
            <v>4747</v>
          </cell>
          <cell r="J232">
            <v>45.6</v>
          </cell>
        </row>
        <row r="233">
          <cell r="C233" t="str">
            <v>教育，学習支援業</v>
          </cell>
          <cell r="E233">
            <v>27384</v>
          </cell>
          <cell r="F233">
            <v>227</v>
          </cell>
          <cell r="G233">
            <v>115</v>
          </cell>
          <cell r="H233">
            <v>27496</v>
          </cell>
          <cell r="I233">
            <v>5933</v>
          </cell>
          <cell r="J233">
            <v>21.6</v>
          </cell>
        </row>
        <row r="234">
          <cell r="C234" t="str">
            <v>医療，福祉</v>
          </cell>
          <cell r="E234">
            <v>83253</v>
          </cell>
          <cell r="F234">
            <v>702</v>
          </cell>
          <cell r="G234">
            <v>956</v>
          </cell>
          <cell r="H234">
            <v>82999</v>
          </cell>
          <cell r="I234">
            <v>20919</v>
          </cell>
          <cell r="J234">
            <v>25.2</v>
          </cell>
        </row>
        <row r="235">
          <cell r="C235" t="str">
            <v>複合サービス事業</v>
          </cell>
          <cell r="E235">
            <v>4471</v>
          </cell>
          <cell r="F235">
            <v>82</v>
          </cell>
          <cell r="G235">
            <v>180</v>
          </cell>
          <cell r="H235">
            <v>4373</v>
          </cell>
          <cell r="I235">
            <v>541</v>
          </cell>
          <cell r="J235">
            <v>12.4</v>
          </cell>
        </row>
        <row r="236">
          <cell r="C236" t="str">
            <v>サービス業（他に分類されないもの）</v>
          </cell>
          <cell r="E236">
            <v>25658</v>
          </cell>
          <cell r="F236">
            <v>649</v>
          </cell>
          <cell r="G236">
            <v>1037</v>
          </cell>
          <cell r="H236">
            <v>25270</v>
          </cell>
          <cell r="I236">
            <v>6498</v>
          </cell>
          <cell r="J236">
            <v>25.7</v>
          </cell>
        </row>
        <row r="237">
          <cell r="C237" t="str">
            <v>食料品・たばこ</v>
          </cell>
          <cell r="E237">
            <v>17611</v>
          </cell>
          <cell r="F237">
            <v>374</v>
          </cell>
          <cell r="G237">
            <v>228</v>
          </cell>
          <cell r="H237">
            <v>17757</v>
          </cell>
          <cell r="I237">
            <v>5255</v>
          </cell>
          <cell r="J237">
            <v>29.6</v>
          </cell>
        </row>
        <row r="238">
          <cell r="C238" t="str">
            <v>繊維工業</v>
          </cell>
          <cell r="E238">
            <v>3938</v>
          </cell>
          <cell r="F238">
            <v>58</v>
          </cell>
          <cell r="G238">
            <v>29</v>
          </cell>
          <cell r="H238">
            <v>3967</v>
          </cell>
          <cell r="I238">
            <v>321</v>
          </cell>
          <cell r="J238">
            <v>8.1</v>
          </cell>
        </row>
        <row r="239">
          <cell r="C239" t="str">
            <v>木材・木製品</v>
          </cell>
          <cell r="E239">
            <v>2624</v>
          </cell>
          <cell r="F239">
            <v>67</v>
          </cell>
          <cell r="G239">
            <v>23</v>
          </cell>
          <cell r="H239">
            <v>2668</v>
          </cell>
          <cell r="I239">
            <v>640</v>
          </cell>
          <cell r="J239">
            <v>24</v>
          </cell>
        </row>
        <row r="240">
          <cell r="C240" t="str">
            <v>家具・装備品</v>
          </cell>
          <cell r="E240" t="str">
            <v>#144</v>
          </cell>
          <cell r="F240" t="str">
            <v>#3</v>
          </cell>
          <cell r="G240" t="str">
            <v>#3</v>
          </cell>
          <cell r="H240" t="str">
            <v>#144</v>
          </cell>
          <cell r="I240" t="str">
            <v>#30</v>
          </cell>
          <cell r="J240" t="str">
            <v>#20.8</v>
          </cell>
        </row>
        <row r="241">
          <cell r="C241" t="str">
            <v>パルプ・紙</v>
          </cell>
          <cell r="E241">
            <v>832</v>
          </cell>
          <cell r="F241">
            <v>0</v>
          </cell>
          <cell r="G241">
            <v>5</v>
          </cell>
          <cell r="H241">
            <v>827</v>
          </cell>
          <cell r="I241">
            <v>39</v>
          </cell>
          <cell r="J241">
            <v>4.7</v>
          </cell>
        </row>
        <row r="242">
          <cell r="C242" t="str">
            <v>印刷・同関連業</v>
          </cell>
          <cell r="E242">
            <v>872</v>
          </cell>
          <cell r="F242">
            <v>8</v>
          </cell>
          <cell r="G242">
            <v>4</v>
          </cell>
          <cell r="H242">
            <v>876</v>
          </cell>
          <cell r="I242">
            <v>88</v>
          </cell>
          <cell r="J242">
            <v>10</v>
          </cell>
        </row>
        <row r="243">
          <cell r="C243" t="str">
            <v>化学、石油・石炭</v>
          </cell>
          <cell r="E243">
            <v>2557</v>
          </cell>
          <cell r="F243">
            <v>10</v>
          </cell>
          <cell r="G243">
            <v>4</v>
          </cell>
          <cell r="H243">
            <v>2563</v>
          </cell>
          <cell r="I243">
            <v>53</v>
          </cell>
          <cell r="J243">
            <v>2.1</v>
          </cell>
        </row>
        <row r="244">
          <cell r="C244" t="str">
            <v>プラスチック製品</v>
          </cell>
          <cell r="E244">
            <v>1784</v>
          </cell>
          <cell r="F244">
            <v>10</v>
          </cell>
          <cell r="G244">
            <v>12</v>
          </cell>
          <cell r="H244">
            <v>1782</v>
          </cell>
          <cell r="I244">
            <v>501</v>
          </cell>
          <cell r="J244">
            <v>28.1</v>
          </cell>
        </row>
        <row r="245">
          <cell r="C245" t="str">
            <v>ゴム製品</v>
          </cell>
          <cell r="E245">
            <v>2031</v>
          </cell>
          <cell r="F245">
            <v>2</v>
          </cell>
          <cell r="G245">
            <v>14</v>
          </cell>
          <cell r="H245">
            <v>2019</v>
          </cell>
          <cell r="I245">
            <v>32</v>
          </cell>
          <cell r="J245">
            <v>1.6</v>
          </cell>
        </row>
        <row r="246">
          <cell r="C246" t="str">
            <v>窯業・土石製品</v>
          </cell>
          <cell r="E246">
            <v>1771</v>
          </cell>
          <cell r="F246">
            <v>0</v>
          </cell>
          <cell r="G246">
            <v>0</v>
          </cell>
          <cell r="H246">
            <v>1771</v>
          </cell>
          <cell r="I246">
            <v>57</v>
          </cell>
          <cell r="J246">
            <v>3.2</v>
          </cell>
        </row>
        <row r="247">
          <cell r="C247" t="str">
            <v>鉄鋼業</v>
          </cell>
          <cell r="E247">
            <v>325</v>
          </cell>
          <cell r="F247">
            <v>2</v>
          </cell>
          <cell r="G247">
            <v>6</v>
          </cell>
          <cell r="H247">
            <v>321</v>
          </cell>
          <cell r="I247">
            <v>32</v>
          </cell>
          <cell r="J247">
            <v>10</v>
          </cell>
        </row>
        <row r="248">
          <cell r="C248" t="str">
            <v>非鉄金属製造業</v>
          </cell>
          <cell r="E248" t="str">
            <v>#149</v>
          </cell>
          <cell r="F248" t="str">
            <v>#0</v>
          </cell>
          <cell r="G248" t="str">
            <v>#0</v>
          </cell>
          <cell r="H248" t="str">
            <v>#149</v>
          </cell>
          <cell r="I248" t="str">
            <v>#0</v>
          </cell>
          <cell r="J248" t="str">
            <v>#0</v>
          </cell>
        </row>
        <row r="249">
          <cell r="C249" t="str">
            <v>金属製品製造業</v>
          </cell>
          <cell r="E249">
            <v>2041</v>
          </cell>
          <cell r="F249">
            <v>21</v>
          </cell>
          <cell r="G249">
            <v>27</v>
          </cell>
          <cell r="H249">
            <v>2035</v>
          </cell>
          <cell r="I249">
            <v>452</v>
          </cell>
          <cell r="J249">
            <v>22.2</v>
          </cell>
        </row>
        <row r="250">
          <cell r="C250" t="str">
            <v>はん用機械器具</v>
          </cell>
          <cell r="E250" t="str">
            <v>-</v>
          </cell>
          <cell r="F250" t="str">
            <v>-</v>
          </cell>
          <cell r="G250" t="str">
            <v>-</v>
          </cell>
          <cell r="H250" t="str">
            <v>-</v>
          </cell>
          <cell r="I250" t="str">
            <v>-</v>
          </cell>
          <cell r="J250" t="str">
            <v>-</v>
          </cell>
        </row>
        <row r="251">
          <cell r="C251" t="str">
            <v>生産用機械器具</v>
          </cell>
          <cell r="E251" t="str">
            <v>-</v>
          </cell>
          <cell r="F251" t="str">
            <v>-</v>
          </cell>
          <cell r="G251" t="str">
            <v>-</v>
          </cell>
          <cell r="H251" t="str">
            <v>-</v>
          </cell>
          <cell r="I251" t="str">
            <v>-</v>
          </cell>
          <cell r="J251" t="str">
            <v>-</v>
          </cell>
        </row>
        <row r="252">
          <cell r="C252" t="str">
            <v>業務用機械器具</v>
          </cell>
          <cell r="E252">
            <v>1796</v>
          </cell>
          <cell r="F252">
            <v>0</v>
          </cell>
          <cell r="G252">
            <v>9</v>
          </cell>
          <cell r="H252">
            <v>1787</v>
          </cell>
          <cell r="I252">
            <v>49</v>
          </cell>
          <cell r="J252">
            <v>2.7</v>
          </cell>
        </row>
        <row r="253">
          <cell r="C253" t="str">
            <v>電子・デバイス</v>
          </cell>
          <cell r="E253">
            <v>3434</v>
          </cell>
          <cell r="F253">
            <v>15</v>
          </cell>
          <cell r="G253">
            <v>34</v>
          </cell>
          <cell r="H253">
            <v>3415</v>
          </cell>
          <cell r="I253">
            <v>208</v>
          </cell>
          <cell r="J253">
            <v>6.1</v>
          </cell>
        </row>
        <row r="254">
          <cell r="C254" t="str">
            <v>電気機械器具</v>
          </cell>
          <cell r="E254">
            <v>1017</v>
          </cell>
          <cell r="F254">
            <v>5</v>
          </cell>
          <cell r="G254">
            <v>10</v>
          </cell>
          <cell r="H254">
            <v>1012</v>
          </cell>
          <cell r="I254">
            <v>40</v>
          </cell>
          <cell r="J254">
            <v>4</v>
          </cell>
        </row>
        <row r="255">
          <cell r="C255" t="str">
            <v>情報通信機械器具</v>
          </cell>
          <cell r="E255">
            <v>130</v>
          </cell>
          <cell r="F255">
            <v>1</v>
          </cell>
          <cell r="G255">
            <v>1</v>
          </cell>
          <cell r="H255">
            <v>130</v>
          </cell>
          <cell r="I255">
            <v>10</v>
          </cell>
          <cell r="J255">
            <v>7.7</v>
          </cell>
        </row>
        <row r="256">
          <cell r="C256" t="str">
            <v>輸送用機械器具</v>
          </cell>
          <cell r="E256">
            <v>2075</v>
          </cell>
          <cell r="F256">
            <v>10</v>
          </cell>
          <cell r="G256">
            <v>11</v>
          </cell>
          <cell r="H256">
            <v>2074</v>
          </cell>
          <cell r="I256">
            <v>6</v>
          </cell>
          <cell r="J256">
            <v>0.3</v>
          </cell>
        </row>
        <row r="257">
          <cell r="C257" t="str">
            <v>その他の製造業</v>
          </cell>
          <cell r="E257">
            <v>507</v>
          </cell>
          <cell r="F257">
            <v>0</v>
          </cell>
          <cell r="G257">
            <v>5</v>
          </cell>
          <cell r="H257">
            <v>502</v>
          </cell>
          <cell r="I257">
            <v>26</v>
          </cell>
          <cell r="J257">
            <v>5.2</v>
          </cell>
        </row>
        <row r="258">
          <cell r="C258" t="str">
            <v>Ｅ一括分１</v>
          </cell>
          <cell r="E258">
            <v>2379</v>
          </cell>
          <cell r="F258">
            <v>11</v>
          </cell>
          <cell r="G258">
            <v>0</v>
          </cell>
          <cell r="H258">
            <v>2390</v>
          </cell>
          <cell r="I258">
            <v>49</v>
          </cell>
          <cell r="J258">
            <v>2.1</v>
          </cell>
        </row>
        <row r="259">
          <cell r="C259" t="str">
            <v>Ｅ一括分２</v>
          </cell>
          <cell r="E259" t="str">
            <v>-</v>
          </cell>
          <cell r="F259" t="str">
            <v>-</v>
          </cell>
          <cell r="G259" t="str">
            <v>-</v>
          </cell>
          <cell r="H259" t="str">
            <v>-</v>
          </cell>
          <cell r="I259" t="str">
            <v>-</v>
          </cell>
          <cell r="J259" t="str">
            <v>-</v>
          </cell>
        </row>
        <row r="260">
          <cell r="C260" t="str">
            <v>Ｅ一括分３</v>
          </cell>
          <cell r="E260" t="str">
            <v>-</v>
          </cell>
          <cell r="F260" t="str">
            <v>-</v>
          </cell>
          <cell r="G260" t="str">
            <v>-</v>
          </cell>
          <cell r="H260" t="str">
            <v>-</v>
          </cell>
          <cell r="I260" t="str">
            <v>-</v>
          </cell>
          <cell r="J260" t="str">
            <v>-</v>
          </cell>
        </row>
        <row r="261">
          <cell r="C261" t="str">
            <v>卸売業</v>
          </cell>
          <cell r="E261">
            <v>16882</v>
          </cell>
          <cell r="F261">
            <v>228</v>
          </cell>
          <cell r="G261">
            <v>243</v>
          </cell>
          <cell r="H261">
            <v>16867</v>
          </cell>
          <cell r="I261">
            <v>2113</v>
          </cell>
          <cell r="J261">
            <v>12.5</v>
          </cell>
        </row>
        <row r="262">
          <cell r="C262" t="str">
            <v>小売業</v>
          </cell>
          <cell r="E262">
            <v>49907</v>
          </cell>
          <cell r="F262">
            <v>729</v>
          </cell>
          <cell r="G262">
            <v>1027</v>
          </cell>
          <cell r="H262">
            <v>49609</v>
          </cell>
          <cell r="I262">
            <v>28342</v>
          </cell>
          <cell r="J262">
            <v>57.1</v>
          </cell>
        </row>
        <row r="263">
          <cell r="C263" t="str">
            <v>宿泊業</v>
          </cell>
          <cell r="E263">
            <v>3890</v>
          </cell>
          <cell r="F263">
            <v>53</v>
          </cell>
          <cell r="G263">
            <v>33</v>
          </cell>
          <cell r="H263">
            <v>3910</v>
          </cell>
          <cell r="I263">
            <v>2249</v>
          </cell>
          <cell r="J263">
            <v>57.5</v>
          </cell>
        </row>
        <row r="264">
          <cell r="C264" t="str">
            <v>Ｍ一括分</v>
          </cell>
          <cell r="E264">
            <v>19968</v>
          </cell>
          <cell r="F264">
            <v>1501</v>
          </cell>
          <cell r="G264">
            <v>637</v>
          </cell>
          <cell r="H264">
            <v>20832</v>
          </cell>
          <cell r="I264">
            <v>19474</v>
          </cell>
          <cell r="J264">
            <v>93.5</v>
          </cell>
        </row>
        <row r="265">
          <cell r="C265" t="str">
            <v>医療業</v>
          </cell>
          <cell r="E265">
            <v>38127</v>
          </cell>
          <cell r="F265">
            <v>415</v>
          </cell>
          <cell r="G265">
            <v>398</v>
          </cell>
          <cell r="H265">
            <v>38144</v>
          </cell>
          <cell r="I265">
            <v>9482</v>
          </cell>
          <cell r="J265">
            <v>24.9</v>
          </cell>
        </row>
        <row r="266">
          <cell r="C266" t="str">
            <v>Ｐ一括分</v>
          </cell>
          <cell r="E266">
            <v>45126</v>
          </cell>
          <cell r="F266">
            <v>287</v>
          </cell>
          <cell r="G266">
            <v>558</v>
          </cell>
          <cell r="H266">
            <v>44855</v>
          </cell>
          <cell r="I266">
            <v>11437</v>
          </cell>
          <cell r="J266">
            <v>25.5</v>
          </cell>
        </row>
        <row r="267">
          <cell r="C267" t="str">
            <v>職業紹介・派遣業</v>
          </cell>
          <cell r="E267">
            <v>4310</v>
          </cell>
          <cell r="F267">
            <v>202</v>
          </cell>
          <cell r="G267">
            <v>276</v>
          </cell>
          <cell r="H267">
            <v>4236</v>
          </cell>
          <cell r="I267">
            <v>715</v>
          </cell>
          <cell r="J267">
            <v>16.899999999999999</v>
          </cell>
        </row>
        <row r="268">
          <cell r="C268" t="str">
            <v>その他の事業サービス</v>
          </cell>
          <cell r="E268" t="str">
            <v>-</v>
          </cell>
          <cell r="F268" t="str">
            <v>-</v>
          </cell>
          <cell r="G268" t="str">
            <v>-</v>
          </cell>
          <cell r="H268" t="str">
            <v>-</v>
          </cell>
          <cell r="I268" t="str">
            <v>-</v>
          </cell>
          <cell r="J268" t="str">
            <v>-</v>
          </cell>
        </row>
        <row r="269">
          <cell r="C269" t="str">
            <v>Ｒ一括分</v>
          </cell>
          <cell r="E269">
            <v>21348</v>
          </cell>
          <cell r="F269">
            <v>447</v>
          </cell>
          <cell r="G269">
            <v>761</v>
          </cell>
          <cell r="H269">
            <v>21034</v>
          </cell>
          <cell r="I269">
            <v>5783</v>
          </cell>
          <cell r="J269">
            <v>27.5</v>
          </cell>
        </row>
        <row r="270">
          <cell r="C270" t="str">
            <v>特掲産業１</v>
          </cell>
          <cell r="E270">
            <v>5261</v>
          </cell>
          <cell r="F270">
            <v>20</v>
          </cell>
          <cell r="G270">
            <v>458</v>
          </cell>
          <cell r="H270">
            <v>4823</v>
          </cell>
          <cell r="I270">
            <v>2450</v>
          </cell>
          <cell r="J270">
            <v>50.8</v>
          </cell>
        </row>
        <row r="271">
          <cell r="C271" t="str">
            <v>特掲産業２</v>
          </cell>
          <cell r="E271">
            <v>1708</v>
          </cell>
          <cell r="F271">
            <v>0</v>
          </cell>
          <cell r="G271">
            <v>3</v>
          </cell>
          <cell r="H271">
            <v>1705</v>
          </cell>
          <cell r="I271">
            <v>189</v>
          </cell>
          <cell r="J271">
            <v>11.1</v>
          </cell>
        </row>
        <row r="272">
          <cell r="C272" t="str">
            <v>特掲産業３</v>
          </cell>
          <cell r="E272" t="str">
            <v>-</v>
          </cell>
          <cell r="F272" t="str">
            <v>-</v>
          </cell>
          <cell r="G272" t="str">
            <v>-</v>
          </cell>
          <cell r="H272" t="str">
            <v>-</v>
          </cell>
          <cell r="I272" t="str">
            <v>-</v>
          </cell>
          <cell r="J272" t="str">
            <v>-</v>
          </cell>
        </row>
        <row r="273">
          <cell r="C273" t="str">
            <v>特掲産業４</v>
          </cell>
          <cell r="E273" t="str">
            <v>-</v>
          </cell>
          <cell r="F273" t="str">
            <v>-</v>
          </cell>
          <cell r="G273" t="str">
            <v>-</v>
          </cell>
          <cell r="H273" t="str">
            <v>-</v>
          </cell>
          <cell r="I273" t="str">
            <v>-</v>
          </cell>
          <cell r="J273" t="str">
            <v>-</v>
          </cell>
        </row>
        <row r="274">
          <cell r="C274" t="str">
            <v>特掲産業５</v>
          </cell>
          <cell r="E274" t="str">
            <v>-</v>
          </cell>
          <cell r="F274" t="str">
            <v>-</v>
          </cell>
          <cell r="G274" t="str">
            <v>-</v>
          </cell>
          <cell r="H274" t="str">
            <v>-</v>
          </cell>
          <cell r="I274" t="str">
            <v>-</v>
          </cell>
          <cell r="J274" t="str">
            <v>-</v>
          </cell>
        </row>
        <row r="275">
          <cell r="C275" t="str">
            <v>特掲積上産業１</v>
          </cell>
          <cell r="E275" t="str">
            <v>-</v>
          </cell>
          <cell r="F275" t="str">
            <v>-</v>
          </cell>
          <cell r="G275" t="str">
            <v>-</v>
          </cell>
          <cell r="H275" t="str">
            <v>-</v>
          </cell>
          <cell r="I275" t="str">
            <v>-</v>
          </cell>
          <cell r="J275" t="str">
            <v>-</v>
          </cell>
        </row>
        <row r="276">
          <cell r="C276" t="str">
            <v>特掲積上産業２</v>
          </cell>
          <cell r="E276" t="str">
            <v>-</v>
          </cell>
          <cell r="F276" t="str">
            <v>-</v>
          </cell>
          <cell r="G276" t="str">
            <v>-</v>
          </cell>
          <cell r="H276" t="str">
            <v>-</v>
          </cell>
          <cell r="I276" t="str">
            <v>-</v>
          </cell>
          <cell r="J276" t="str">
            <v>-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</row>
      </sheetData>
      <sheetData sheetId="21"/>
      <sheetData sheetId="22"/>
      <sheetData sheetId="23"/>
      <sheetData sheetId="24">
        <row r="7">
          <cell r="C7">
            <v>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3</v>
          </cell>
        </row>
        <row r="23">
          <cell r="B23" t="str">
            <v>TL</v>
          </cell>
          <cell r="D23" t="str">
            <v>調査産業計</v>
          </cell>
          <cell r="F23" t="str">
            <v>調査産業計</v>
          </cell>
          <cell r="H23"/>
          <cell r="I23"/>
        </row>
        <row r="24">
          <cell r="B24" t="str">
            <v>D</v>
          </cell>
          <cell r="D24" t="str">
            <v>建設業</v>
          </cell>
          <cell r="F24" t="str">
            <v>建設業</v>
          </cell>
          <cell r="H24"/>
          <cell r="I24"/>
        </row>
        <row r="25">
          <cell r="B25" t="str">
            <v>E</v>
          </cell>
          <cell r="D25" t="str">
            <v>製造業</v>
          </cell>
          <cell r="F25" t="str">
            <v>製造業</v>
          </cell>
          <cell r="H25"/>
          <cell r="I25"/>
        </row>
        <row r="26">
          <cell r="B26" t="str">
            <v>F</v>
          </cell>
          <cell r="D26" t="str">
            <v>電気・ガス・熱供給・水道業</v>
          </cell>
          <cell r="F26" t="str">
            <v>電気・ガス・熱供給・水道業</v>
          </cell>
          <cell r="H26"/>
          <cell r="I26"/>
        </row>
        <row r="27">
          <cell r="B27" t="str">
            <v>G</v>
          </cell>
          <cell r="D27" t="str">
            <v>情報通信業</v>
          </cell>
          <cell r="F27" t="str">
            <v>情報通信業</v>
          </cell>
          <cell r="H27"/>
          <cell r="I27"/>
        </row>
        <row r="28">
          <cell r="B28" t="str">
            <v>H</v>
          </cell>
          <cell r="D28" t="str">
            <v>運輸業，郵便業</v>
          </cell>
          <cell r="F28" t="str">
            <v>運輸業，郵便業</v>
          </cell>
          <cell r="H28"/>
          <cell r="I28"/>
        </row>
        <row r="29">
          <cell r="B29" t="str">
            <v>I</v>
          </cell>
          <cell r="D29" t="str">
            <v>卸売業，小売業</v>
          </cell>
          <cell r="F29" t="str">
            <v>卸売業，小売業</v>
          </cell>
          <cell r="H29"/>
          <cell r="I29"/>
        </row>
        <row r="30">
          <cell r="B30" t="str">
            <v>J</v>
          </cell>
          <cell r="D30" t="str">
            <v>金融業，保険業</v>
          </cell>
          <cell r="F30" t="str">
            <v>金融業，保険業</v>
          </cell>
          <cell r="H30"/>
          <cell r="I30"/>
        </row>
        <row r="31">
          <cell r="B31" t="str">
            <v>K</v>
          </cell>
          <cell r="D31" t="str">
            <v>不動産業，物品賃貸業</v>
          </cell>
          <cell r="F31" t="str">
            <v>不動産業，物品賃貸業</v>
          </cell>
          <cell r="H31"/>
          <cell r="I31"/>
        </row>
        <row r="32">
          <cell r="B32" t="str">
            <v>L</v>
          </cell>
          <cell r="D32" t="str">
            <v>学術研究，専門・技術サービス業</v>
          </cell>
          <cell r="F32" t="str">
            <v>学術研究，専門・技術サービス業</v>
          </cell>
          <cell r="H32"/>
          <cell r="I32"/>
        </row>
        <row r="33">
          <cell r="B33" t="str">
            <v>M</v>
          </cell>
          <cell r="D33" t="str">
            <v>宿泊業，飲食サービス業</v>
          </cell>
          <cell r="F33" t="str">
            <v>宿泊業，飲食サービス業</v>
          </cell>
          <cell r="H33"/>
          <cell r="I33"/>
        </row>
        <row r="34">
          <cell r="B34" t="str">
            <v>N</v>
          </cell>
          <cell r="D34" t="str">
            <v>生活関連サービス業，娯楽業</v>
          </cell>
          <cell r="F34" t="str">
            <v>生活関連サービス業，娯楽業</v>
          </cell>
          <cell r="H34"/>
          <cell r="I34"/>
        </row>
        <row r="35">
          <cell r="B35" t="str">
            <v>O</v>
          </cell>
          <cell r="D35" t="str">
            <v>教育，学習支援業</v>
          </cell>
          <cell r="F35" t="str">
            <v>教育，学習支援業</v>
          </cell>
          <cell r="H35"/>
          <cell r="I35"/>
        </row>
        <row r="36">
          <cell r="B36" t="str">
            <v>P</v>
          </cell>
          <cell r="D36" t="str">
            <v>医療，福祉</v>
          </cell>
          <cell r="F36" t="str">
            <v>医療，福祉</v>
          </cell>
          <cell r="H36"/>
          <cell r="I36"/>
        </row>
        <row r="37">
          <cell r="B37" t="str">
            <v>Q</v>
          </cell>
          <cell r="D37" t="str">
            <v>複合サービス事業</v>
          </cell>
          <cell r="F37" t="str">
            <v>複合サービス事業</v>
          </cell>
          <cell r="H37"/>
          <cell r="I37"/>
        </row>
        <row r="38">
          <cell r="B38" t="str">
            <v>R</v>
          </cell>
          <cell r="D38" t="str">
            <v>サービス業（他に分類されないもの）</v>
          </cell>
          <cell r="F38" t="str">
            <v>サービス業（他に分類されないもの）</v>
          </cell>
          <cell r="H38"/>
          <cell r="I38"/>
        </row>
        <row r="39">
          <cell r="B39" t="str">
            <v>E09,10</v>
          </cell>
          <cell r="D39" t="str">
            <v>食料品・たばこ</v>
          </cell>
          <cell r="F39" t="str">
            <v>食料品・たばこ</v>
          </cell>
          <cell r="H39"/>
          <cell r="I39"/>
        </row>
        <row r="40">
          <cell r="B40" t="str">
            <v>E11</v>
          </cell>
          <cell r="D40" t="str">
            <v>繊維工業</v>
          </cell>
          <cell r="F40" t="str">
            <v>繊維工業</v>
          </cell>
          <cell r="H40"/>
          <cell r="I40"/>
        </row>
        <row r="41">
          <cell r="B41" t="str">
            <v>E12</v>
          </cell>
          <cell r="D41" t="str">
            <v>木材・木製品</v>
          </cell>
          <cell r="F41" t="str">
            <v>木材・木製品</v>
          </cell>
          <cell r="H41"/>
          <cell r="I41"/>
        </row>
        <row r="42">
          <cell r="B42" t="str">
            <v>E13</v>
          </cell>
          <cell r="D42" t="str">
            <v>家具・装備品</v>
          </cell>
          <cell r="F42" t="str">
            <v>家具・装備品</v>
          </cell>
          <cell r="H42" t="str">
            <v>x</v>
          </cell>
          <cell r="I42" t="str">
            <v>x</v>
          </cell>
        </row>
        <row r="43">
          <cell r="B43" t="str">
            <v>E15</v>
          </cell>
          <cell r="D43" t="str">
            <v>印刷・同関連業</v>
          </cell>
          <cell r="F43" t="str">
            <v>印刷・同関連業</v>
          </cell>
          <cell r="H43"/>
          <cell r="I43"/>
        </row>
        <row r="44">
          <cell r="B44" t="str">
            <v>E16,17</v>
          </cell>
          <cell r="D44" t="str">
            <v>化学、石油・石炭</v>
          </cell>
          <cell r="F44" t="str">
            <v>化学、石油・石炭</v>
          </cell>
          <cell r="H44"/>
          <cell r="I44"/>
        </row>
        <row r="45">
          <cell r="B45" t="str">
            <v>E18</v>
          </cell>
          <cell r="D45" t="str">
            <v>プラスチック製品</v>
          </cell>
          <cell r="F45" t="str">
            <v>プラスチック製品</v>
          </cell>
          <cell r="H45"/>
          <cell r="I45"/>
        </row>
        <row r="46">
          <cell r="B46" t="str">
            <v>E19</v>
          </cell>
          <cell r="D46" t="str">
            <v>ゴム製品</v>
          </cell>
          <cell r="F46" t="str">
            <v>ゴム製品</v>
          </cell>
          <cell r="H46"/>
          <cell r="I46"/>
        </row>
        <row r="47">
          <cell r="B47" t="str">
            <v>E21</v>
          </cell>
          <cell r="D47" t="str">
            <v>窯業・土石製品</v>
          </cell>
          <cell r="F47" t="str">
            <v>窯業・土石製品</v>
          </cell>
          <cell r="H47"/>
          <cell r="I47"/>
        </row>
        <row r="48">
          <cell r="B48" t="str">
            <v>E24</v>
          </cell>
          <cell r="D48" t="str">
            <v>金属製品製造業</v>
          </cell>
          <cell r="F48" t="str">
            <v>金属製品製造業</v>
          </cell>
          <cell r="H48"/>
          <cell r="I48"/>
        </row>
        <row r="49">
          <cell r="B49" t="str">
            <v>E27</v>
          </cell>
          <cell r="D49" t="str">
            <v>業務用機械器具</v>
          </cell>
          <cell r="F49" t="str">
            <v>業務用機械器具</v>
          </cell>
          <cell r="H49"/>
          <cell r="I49"/>
        </row>
        <row r="50">
          <cell r="B50" t="str">
            <v>E28</v>
          </cell>
          <cell r="D50" t="str">
            <v>電子・デバイス</v>
          </cell>
          <cell r="F50" t="str">
            <v>電子・デバイス</v>
          </cell>
          <cell r="H50"/>
          <cell r="I50"/>
        </row>
        <row r="51">
          <cell r="B51" t="str">
            <v>E29</v>
          </cell>
          <cell r="D51" t="str">
            <v>電気機械器具</v>
          </cell>
          <cell r="F51" t="str">
            <v>電気機械器具</v>
          </cell>
          <cell r="H51"/>
          <cell r="I51"/>
        </row>
        <row r="52">
          <cell r="B52" t="str">
            <v>E31</v>
          </cell>
          <cell r="D52" t="str">
            <v>輸送用機械器具</v>
          </cell>
          <cell r="F52" t="str">
            <v>輸送用機械器具</v>
          </cell>
          <cell r="H52"/>
          <cell r="I52"/>
        </row>
        <row r="53">
          <cell r="B53" t="str">
            <v>ES</v>
          </cell>
          <cell r="D53" t="str">
            <v>Ｅ一括分１</v>
          </cell>
          <cell r="F53" t="str">
            <v>はん用・生産用機械器具</v>
          </cell>
          <cell r="H53"/>
          <cell r="I53"/>
        </row>
        <row r="54">
          <cell r="B54" t="str">
            <v>R91</v>
          </cell>
          <cell r="D54" t="str">
            <v>職業紹介・派遣業</v>
          </cell>
          <cell r="F54" t="str">
            <v>職業紹介・労働者派遣業</v>
          </cell>
          <cell r="H54"/>
          <cell r="I54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10590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  <cell r="E10">
            <v>184743</v>
          </cell>
          <cell r="F10">
            <v>3033</v>
          </cell>
          <cell r="G10">
            <v>3557</v>
          </cell>
          <cell r="H10">
            <v>184219</v>
          </cell>
          <cell r="I10">
            <v>46258</v>
          </cell>
          <cell r="J10">
            <v>25.1</v>
          </cell>
        </row>
        <row r="11">
          <cell r="C11" t="str">
            <v>鉱業，採石業，砂利採取業</v>
          </cell>
          <cell r="E11" t="str">
            <v>-</v>
          </cell>
          <cell r="F11" t="str">
            <v>-</v>
          </cell>
          <cell r="G11" t="str">
            <v>-</v>
          </cell>
          <cell r="H11" t="str">
            <v>-</v>
          </cell>
          <cell r="I11" t="str">
            <v>-</v>
          </cell>
          <cell r="J11" t="str">
            <v>-</v>
          </cell>
        </row>
        <row r="12">
          <cell r="C12" t="str">
            <v>建設業</v>
          </cell>
          <cell r="E12">
            <v>6046</v>
          </cell>
          <cell r="F12">
            <v>14</v>
          </cell>
          <cell r="G12">
            <v>14</v>
          </cell>
          <cell r="H12">
            <v>6046</v>
          </cell>
          <cell r="I12">
            <v>145</v>
          </cell>
          <cell r="J12">
            <v>2.4</v>
          </cell>
        </row>
        <row r="13">
          <cell r="C13" t="str">
            <v>製造業</v>
          </cell>
          <cell r="E13">
            <v>36793</v>
          </cell>
          <cell r="F13">
            <v>475</v>
          </cell>
          <cell r="G13">
            <v>600</v>
          </cell>
          <cell r="H13">
            <v>36668</v>
          </cell>
          <cell r="I13">
            <v>3508</v>
          </cell>
          <cell r="J13">
            <v>9.6</v>
          </cell>
        </row>
        <row r="14">
          <cell r="C14" t="str">
            <v>電気・ガス・熱供給・水道業</v>
          </cell>
          <cell r="E14">
            <v>2101</v>
          </cell>
          <cell r="F14">
            <v>4</v>
          </cell>
          <cell r="G14">
            <v>90</v>
          </cell>
          <cell r="H14">
            <v>2015</v>
          </cell>
          <cell r="I14">
            <v>126</v>
          </cell>
          <cell r="J14">
            <v>6.3</v>
          </cell>
        </row>
        <row r="15">
          <cell r="C15" t="str">
            <v>情報通信業</v>
          </cell>
          <cell r="E15">
            <v>3781</v>
          </cell>
          <cell r="F15">
            <v>2</v>
          </cell>
          <cell r="G15">
            <v>6</v>
          </cell>
          <cell r="H15">
            <v>3777</v>
          </cell>
          <cell r="I15">
            <v>135</v>
          </cell>
          <cell r="J15">
            <v>3.6</v>
          </cell>
        </row>
        <row r="16">
          <cell r="C16" t="str">
            <v>運輸業，郵便業</v>
          </cell>
          <cell r="E16">
            <v>10787</v>
          </cell>
          <cell r="F16">
            <v>361</v>
          </cell>
          <cell r="G16">
            <v>99</v>
          </cell>
          <cell r="H16">
            <v>11049</v>
          </cell>
          <cell r="I16">
            <v>1314</v>
          </cell>
          <cell r="J16">
            <v>11.9</v>
          </cell>
        </row>
        <row r="17">
          <cell r="C17" t="str">
            <v>卸売業，小売業</v>
          </cell>
          <cell r="E17">
            <v>22733</v>
          </cell>
          <cell r="F17">
            <v>395</v>
          </cell>
          <cell r="G17">
            <v>675</v>
          </cell>
          <cell r="H17">
            <v>22453</v>
          </cell>
          <cell r="I17">
            <v>13958</v>
          </cell>
          <cell r="J17">
            <v>62.2</v>
          </cell>
        </row>
        <row r="18">
          <cell r="C18" t="str">
            <v>金融業，保険業</v>
          </cell>
          <cell r="E18">
            <v>3326</v>
          </cell>
          <cell r="F18">
            <v>10</v>
          </cell>
          <cell r="G18">
            <v>0</v>
          </cell>
          <cell r="H18">
            <v>3336</v>
          </cell>
          <cell r="I18">
            <v>10</v>
          </cell>
          <cell r="J18">
            <v>0.3</v>
          </cell>
        </row>
        <row r="19">
          <cell r="C19" t="str">
            <v>不動産業，物品賃貸業</v>
          </cell>
          <cell r="E19">
            <v>1136</v>
          </cell>
          <cell r="F19">
            <v>4</v>
          </cell>
          <cell r="G19">
            <v>0</v>
          </cell>
          <cell r="H19">
            <v>1140</v>
          </cell>
          <cell r="I19">
            <v>330</v>
          </cell>
          <cell r="J19">
            <v>28.9</v>
          </cell>
        </row>
        <row r="20">
          <cell r="C20" t="str">
            <v>学術研究，専門・技術サービス業</v>
          </cell>
          <cell r="E20">
            <v>1737</v>
          </cell>
          <cell r="F20">
            <v>1</v>
          </cell>
          <cell r="G20">
            <v>10</v>
          </cell>
          <cell r="H20">
            <v>1728</v>
          </cell>
          <cell r="I20">
            <v>95</v>
          </cell>
          <cell r="J20">
            <v>5.5</v>
          </cell>
        </row>
        <row r="21">
          <cell r="C21" t="str">
            <v>宿泊業，飲食サービス業</v>
          </cell>
          <cell r="E21">
            <v>7619</v>
          </cell>
          <cell r="F21">
            <v>191</v>
          </cell>
          <cell r="G21">
            <v>181</v>
          </cell>
          <cell r="H21">
            <v>7629</v>
          </cell>
          <cell r="I21">
            <v>6014</v>
          </cell>
          <cell r="J21">
            <v>78.8</v>
          </cell>
        </row>
        <row r="22">
          <cell r="C22" t="str">
            <v>生活関連サービス業，娯楽業</v>
          </cell>
          <cell r="E22">
            <v>4123</v>
          </cell>
          <cell r="F22">
            <v>162</v>
          </cell>
          <cell r="G22">
            <v>175</v>
          </cell>
          <cell r="H22">
            <v>4110</v>
          </cell>
          <cell r="I22">
            <v>1121</v>
          </cell>
          <cell r="J22">
            <v>27.3</v>
          </cell>
        </row>
        <row r="23">
          <cell r="C23" t="str">
            <v>教育，学習支援業</v>
          </cell>
          <cell r="E23">
            <v>15820</v>
          </cell>
          <cell r="F23">
            <v>95</v>
          </cell>
          <cell r="G23">
            <v>104</v>
          </cell>
          <cell r="H23">
            <v>15811</v>
          </cell>
          <cell r="I23">
            <v>2643</v>
          </cell>
          <cell r="J23">
            <v>16.7</v>
          </cell>
        </row>
        <row r="24">
          <cell r="C24" t="str">
            <v>医療，福祉</v>
          </cell>
          <cell r="E24">
            <v>48616</v>
          </cell>
          <cell r="F24">
            <v>666</v>
          </cell>
          <cell r="G24">
            <v>886</v>
          </cell>
          <cell r="H24">
            <v>48396</v>
          </cell>
          <cell r="I24">
            <v>10877</v>
          </cell>
          <cell r="J24">
            <v>22.5</v>
          </cell>
        </row>
        <row r="25">
          <cell r="C25" t="str">
            <v>複合サービス事業</v>
          </cell>
          <cell r="E25">
            <v>2831</v>
          </cell>
          <cell r="F25">
            <v>54</v>
          </cell>
          <cell r="G25">
            <v>61</v>
          </cell>
          <cell r="H25">
            <v>2824</v>
          </cell>
          <cell r="I25">
            <v>158</v>
          </cell>
          <cell r="J25">
            <v>5.6</v>
          </cell>
        </row>
        <row r="26">
          <cell r="C26" t="str">
            <v>サービス業（他に分類されないもの）</v>
          </cell>
          <cell r="E26">
            <v>17294</v>
          </cell>
          <cell r="F26">
            <v>599</v>
          </cell>
          <cell r="G26">
            <v>656</v>
          </cell>
          <cell r="H26">
            <v>17237</v>
          </cell>
          <cell r="I26">
            <v>5824</v>
          </cell>
          <cell r="J26">
            <v>33.799999999999997</v>
          </cell>
        </row>
        <row r="27">
          <cell r="C27" t="str">
            <v>食料品・たばこ</v>
          </cell>
          <cell r="E27">
            <v>12035</v>
          </cell>
          <cell r="F27">
            <v>166</v>
          </cell>
          <cell r="G27">
            <v>381</v>
          </cell>
          <cell r="H27">
            <v>11820</v>
          </cell>
          <cell r="I27">
            <v>1994</v>
          </cell>
          <cell r="J27">
            <v>16.899999999999999</v>
          </cell>
        </row>
        <row r="28">
          <cell r="C28" t="str">
            <v>繊維工業</v>
          </cell>
          <cell r="E28">
            <v>3345</v>
          </cell>
          <cell r="F28">
            <v>86</v>
          </cell>
          <cell r="G28">
            <v>46</v>
          </cell>
          <cell r="H28">
            <v>3385</v>
          </cell>
          <cell r="I28">
            <v>151</v>
          </cell>
          <cell r="J28">
            <v>4.5</v>
          </cell>
        </row>
        <row r="29">
          <cell r="C29" t="str">
            <v>木材・木製品</v>
          </cell>
          <cell r="E29">
            <v>1283</v>
          </cell>
          <cell r="F29">
            <v>2</v>
          </cell>
          <cell r="G29">
            <v>5</v>
          </cell>
          <cell r="H29">
            <v>1280</v>
          </cell>
          <cell r="I29">
            <v>136</v>
          </cell>
          <cell r="J29">
            <v>10.6</v>
          </cell>
        </row>
        <row r="30">
          <cell r="C30" t="str">
            <v>家具・装備品</v>
          </cell>
          <cell r="E30" t="str">
            <v>#144</v>
          </cell>
          <cell r="F30" t="str">
            <v>#0</v>
          </cell>
          <cell r="G30" t="str">
            <v>#3</v>
          </cell>
          <cell r="H30" t="str">
            <v>#141</v>
          </cell>
          <cell r="I30" t="str">
            <v>#27</v>
          </cell>
          <cell r="J30" t="str">
            <v>#19.1</v>
          </cell>
        </row>
        <row r="31">
          <cell r="C31" t="str">
            <v>パルプ・紙</v>
          </cell>
          <cell r="E31" t="str">
            <v>#642</v>
          </cell>
          <cell r="F31" t="str">
            <v>#0</v>
          </cell>
          <cell r="G31" t="str">
            <v>#5</v>
          </cell>
          <cell r="H31" t="str">
            <v>#637</v>
          </cell>
          <cell r="I31" t="str">
            <v>#9</v>
          </cell>
          <cell r="J31" t="str">
            <v>#1.4</v>
          </cell>
        </row>
        <row r="32">
          <cell r="C32" t="str">
            <v>印刷・同関連業</v>
          </cell>
          <cell r="E32">
            <v>463</v>
          </cell>
          <cell r="F32">
            <v>0</v>
          </cell>
          <cell r="G32">
            <v>14</v>
          </cell>
          <cell r="H32">
            <v>449</v>
          </cell>
          <cell r="I32">
            <v>50</v>
          </cell>
          <cell r="J32">
            <v>11.1</v>
          </cell>
        </row>
        <row r="33">
          <cell r="C33" t="str">
            <v>化学、石油・石炭</v>
          </cell>
          <cell r="E33">
            <v>2563</v>
          </cell>
          <cell r="F33">
            <v>57</v>
          </cell>
          <cell r="G33">
            <v>20</v>
          </cell>
          <cell r="H33">
            <v>2600</v>
          </cell>
          <cell r="I33">
            <v>41</v>
          </cell>
          <cell r="J33">
            <v>1.6</v>
          </cell>
        </row>
        <row r="34">
          <cell r="C34" t="str">
            <v>プラスチック製品</v>
          </cell>
          <cell r="E34">
            <v>1782</v>
          </cell>
          <cell r="F34">
            <v>32</v>
          </cell>
          <cell r="G34">
            <v>13</v>
          </cell>
          <cell r="H34">
            <v>1801</v>
          </cell>
          <cell r="I34">
            <v>391</v>
          </cell>
          <cell r="J34">
            <v>21.7</v>
          </cell>
        </row>
        <row r="35">
          <cell r="C35" t="str">
            <v>ゴム製品</v>
          </cell>
          <cell r="E35">
            <v>2019</v>
          </cell>
          <cell r="F35">
            <v>14</v>
          </cell>
          <cell r="G35">
            <v>8</v>
          </cell>
          <cell r="H35">
            <v>2025</v>
          </cell>
          <cell r="I35">
            <v>32</v>
          </cell>
          <cell r="J35">
            <v>1.6</v>
          </cell>
        </row>
        <row r="36">
          <cell r="C36" t="str">
            <v>窯業・土石製品</v>
          </cell>
          <cell r="E36">
            <v>372</v>
          </cell>
          <cell r="F36">
            <v>1</v>
          </cell>
          <cell r="G36">
            <v>1</v>
          </cell>
          <cell r="H36">
            <v>372</v>
          </cell>
          <cell r="I36">
            <v>57</v>
          </cell>
          <cell r="J36">
            <v>15.3</v>
          </cell>
        </row>
        <row r="37">
          <cell r="C37" t="str">
            <v>鉄鋼業</v>
          </cell>
          <cell r="E37" t="str">
            <v>#245</v>
          </cell>
          <cell r="F37" t="str">
            <v>#5</v>
          </cell>
          <cell r="G37" t="str">
            <v>#6</v>
          </cell>
          <cell r="H37" t="str">
            <v>#244</v>
          </cell>
          <cell r="I37" t="str">
            <v>#2</v>
          </cell>
          <cell r="J37" t="str">
            <v>#0.8</v>
          </cell>
        </row>
        <row r="38">
          <cell r="C38" t="str">
            <v>非鉄金属製造業</v>
          </cell>
          <cell r="E38" t="str">
            <v>#149</v>
          </cell>
          <cell r="F38" t="str">
            <v>#0</v>
          </cell>
          <cell r="G38" t="str">
            <v>#0</v>
          </cell>
          <cell r="H38" t="str">
            <v>#149</v>
          </cell>
          <cell r="I38" t="str">
            <v>#0</v>
          </cell>
          <cell r="J38" t="str">
            <v>#0</v>
          </cell>
        </row>
        <row r="39">
          <cell r="C39" t="str">
            <v>金属製品製造業</v>
          </cell>
          <cell r="E39">
            <v>1177</v>
          </cell>
          <cell r="F39">
            <v>24</v>
          </cell>
          <cell r="G39">
            <v>38</v>
          </cell>
          <cell r="H39">
            <v>1163</v>
          </cell>
          <cell r="I39">
            <v>228</v>
          </cell>
          <cell r="J39">
            <v>19.600000000000001</v>
          </cell>
        </row>
        <row r="40">
          <cell r="C40" t="str">
            <v>はん用機械器具</v>
          </cell>
          <cell r="E40" t="str">
            <v>-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</row>
        <row r="41">
          <cell r="C41" t="str">
            <v>生産用機械器具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</row>
        <row r="42">
          <cell r="C42" t="str">
            <v>業務用機械器具</v>
          </cell>
          <cell r="E42">
            <v>1787</v>
          </cell>
          <cell r="F42">
            <v>5</v>
          </cell>
          <cell r="G42">
            <v>3</v>
          </cell>
          <cell r="H42">
            <v>1789</v>
          </cell>
          <cell r="I42">
            <v>49</v>
          </cell>
          <cell r="J42">
            <v>2.7</v>
          </cell>
        </row>
        <row r="43">
          <cell r="C43" t="str">
            <v>電子・デバイス</v>
          </cell>
          <cell r="E43">
            <v>3415</v>
          </cell>
          <cell r="F43">
            <v>43</v>
          </cell>
          <cell r="G43">
            <v>21</v>
          </cell>
          <cell r="H43">
            <v>3437</v>
          </cell>
          <cell r="I43">
            <v>206</v>
          </cell>
          <cell r="J43">
            <v>6</v>
          </cell>
        </row>
        <row r="44">
          <cell r="C44" t="str">
            <v>電気機械器具</v>
          </cell>
          <cell r="E44">
            <v>1012</v>
          </cell>
          <cell r="F44">
            <v>2</v>
          </cell>
          <cell r="G44">
            <v>3</v>
          </cell>
          <cell r="H44">
            <v>1011</v>
          </cell>
          <cell r="I44">
            <v>40</v>
          </cell>
          <cell r="J44">
            <v>4</v>
          </cell>
        </row>
        <row r="45">
          <cell r="C45" t="str">
            <v>情報通信機械器具</v>
          </cell>
          <cell r="E45" t="str">
            <v>#130</v>
          </cell>
          <cell r="F45" t="str">
            <v>#6</v>
          </cell>
          <cell r="G45" t="str">
            <v>#7</v>
          </cell>
          <cell r="H45" t="str">
            <v>#129</v>
          </cell>
          <cell r="I45" t="str">
            <v>#14</v>
          </cell>
          <cell r="J45" t="str">
            <v>#10.9</v>
          </cell>
        </row>
        <row r="46">
          <cell r="C46" t="str">
            <v>輸送用機械器具</v>
          </cell>
          <cell r="E46">
            <v>2074</v>
          </cell>
          <cell r="F46">
            <v>26</v>
          </cell>
          <cell r="G46">
            <v>20</v>
          </cell>
          <cell r="H46">
            <v>2080</v>
          </cell>
          <cell r="I46">
            <v>6</v>
          </cell>
          <cell r="J46">
            <v>0.3</v>
          </cell>
        </row>
        <row r="47">
          <cell r="C47" t="str">
            <v>その他の製造業</v>
          </cell>
          <cell r="E47">
            <v>502</v>
          </cell>
          <cell r="F47">
            <v>0</v>
          </cell>
          <cell r="G47">
            <v>6</v>
          </cell>
          <cell r="H47">
            <v>496</v>
          </cell>
          <cell r="I47">
            <v>26</v>
          </cell>
          <cell r="J47">
            <v>5.2</v>
          </cell>
        </row>
        <row r="48">
          <cell r="C48" t="str">
            <v>Ｅ一括分１</v>
          </cell>
          <cell r="E48">
            <v>1654</v>
          </cell>
          <cell r="F48">
            <v>6</v>
          </cell>
          <cell r="G48">
            <v>0</v>
          </cell>
          <cell r="H48">
            <v>1660</v>
          </cell>
          <cell r="I48">
            <v>49</v>
          </cell>
          <cell r="J48">
            <v>3</v>
          </cell>
        </row>
        <row r="49">
          <cell r="C49" t="str">
            <v>Ｅ一括分２</v>
          </cell>
          <cell r="E49" t="str">
            <v>-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</row>
        <row r="50">
          <cell r="C50" t="str">
            <v>Ｅ一括分３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</row>
        <row r="51">
          <cell r="C51" t="str">
            <v>卸売業</v>
          </cell>
          <cell r="E51">
            <v>5029</v>
          </cell>
          <cell r="F51">
            <v>124</v>
          </cell>
          <cell r="G51">
            <v>34</v>
          </cell>
          <cell r="H51">
            <v>5119</v>
          </cell>
          <cell r="I51">
            <v>1055</v>
          </cell>
          <cell r="J51">
            <v>20.6</v>
          </cell>
        </row>
        <row r="52">
          <cell r="C52" t="str">
            <v>小売業</v>
          </cell>
          <cell r="E52">
            <v>17704</v>
          </cell>
          <cell r="F52">
            <v>271</v>
          </cell>
          <cell r="G52">
            <v>641</v>
          </cell>
          <cell r="H52">
            <v>17334</v>
          </cell>
          <cell r="I52">
            <v>12903</v>
          </cell>
          <cell r="J52">
            <v>74.400000000000006</v>
          </cell>
        </row>
        <row r="53">
          <cell r="C53" t="str">
            <v>宿泊業</v>
          </cell>
          <cell r="E53">
            <v>2645</v>
          </cell>
          <cell r="F53">
            <v>46</v>
          </cell>
          <cell r="G53">
            <v>53</v>
          </cell>
          <cell r="H53">
            <v>2638</v>
          </cell>
          <cell r="I53">
            <v>1562</v>
          </cell>
          <cell r="J53">
            <v>59.2</v>
          </cell>
        </row>
        <row r="54">
          <cell r="C54" t="str">
            <v>Ｍ一括分</v>
          </cell>
          <cell r="E54">
            <v>4974</v>
          </cell>
          <cell r="F54">
            <v>145</v>
          </cell>
          <cell r="G54">
            <v>128</v>
          </cell>
          <cell r="H54">
            <v>4991</v>
          </cell>
          <cell r="I54">
            <v>4452</v>
          </cell>
          <cell r="J54">
            <v>89.2</v>
          </cell>
        </row>
        <row r="55">
          <cell r="C55" t="str">
            <v>医療業</v>
          </cell>
          <cell r="E55">
            <v>27721</v>
          </cell>
          <cell r="F55">
            <v>337</v>
          </cell>
          <cell r="G55">
            <v>590</v>
          </cell>
          <cell r="H55">
            <v>27468</v>
          </cell>
          <cell r="I55">
            <v>5114</v>
          </cell>
          <cell r="J55">
            <v>18.600000000000001</v>
          </cell>
        </row>
        <row r="56">
          <cell r="C56" t="str">
            <v>Ｐ一括分</v>
          </cell>
          <cell r="E56">
            <v>20895</v>
          </cell>
          <cell r="F56">
            <v>329</v>
          </cell>
          <cell r="G56">
            <v>296</v>
          </cell>
          <cell r="H56">
            <v>20928</v>
          </cell>
          <cell r="I56">
            <v>5763</v>
          </cell>
          <cell r="J56">
            <v>27.5</v>
          </cell>
        </row>
        <row r="57">
          <cell r="C57" t="str">
            <v>職業紹介・派遣業</v>
          </cell>
          <cell r="E57">
            <v>3779</v>
          </cell>
          <cell r="F57">
            <v>199</v>
          </cell>
          <cell r="G57">
            <v>349</v>
          </cell>
          <cell r="H57">
            <v>3629</v>
          </cell>
          <cell r="I57">
            <v>785</v>
          </cell>
          <cell r="J57">
            <v>21.6</v>
          </cell>
        </row>
        <row r="58">
          <cell r="C58" t="str">
            <v>その他の事業サービス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</row>
        <row r="59">
          <cell r="C59" t="str">
            <v>Ｒ一括分</v>
          </cell>
          <cell r="E59">
            <v>13515</v>
          </cell>
          <cell r="F59">
            <v>400</v>
          </cell>
          <cell r="G59">
            <v>307</v>
          </cell>
          <cell r="H59">
            <v>13608</v>
          </cell>
          <cell r="I59">
            <v>5039</v>
          </cell>
          <cell r="J59">
            <v>37</v>
          </cell>
        </row>
        <row r="60">
          <cell r="C60" t="str">
            <v>特掲産業１</v>
          </cell>
          <cell r="E60" t="str">
            <v>#2164</v>
          </cell>
          <cell r="F60" t="str">
            <v>#102</v>
          </cell>
          <cell r="G60" t="str">
            <v>#107</v>
          </cell>
          <cell r="H60" t="str">
            <v>#2159</v>
          </cell>
          <cell r="I60" t="str">
            <v>#669</v>
          </cell>
          <cell r="J60" t="str">
            <v>#31</v>
          </cell>
        </row>
        <row r="61">
          <cell r="C61" t="str">
            <v>特掲産業２</v>
          </cell>
          <cell r="E61" t="str">
            <v>#97</v>
          </cell>
          <cell r="F61" t="str">
            <v>#10</v>
          </cell>
          <cell r="G61" t="str">
            <v>#3</v>
          </cell>
          <cell r="H61" t="str">
            <v>#104</v>
          </cell>
          <cell r="I61" t="str">
            <v>#38</v>
          </cell>
          <cell r="J61" t="str">
            <v>#36.5</v>
          </cell>
        </row>
        <row r="62">
          <cell r="C62" t="str">
            <v>特掲産業３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</row>
        <row r="63">
          <cell r="C63" t="str">
            <v>特掲産業４</v>
          </cell>
          <cell r="E63" t="str">
            <v>-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</row>
        <row r="64">
          <cell r="C64" t="str">
            <v>特掲産業５</v>
          </cell>
          <cell r="E64" t="str">
            <v>-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</row>
        <row r="65">
          <cell r="C65" t="str">
            <v>特掲積上産業１</v>
          </cell>
          <cell r="E65" t="str">
            <v>-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</row>
        <row r="66">
          <cell r="C66" t="str">
            <v>特掲積上産業２</v>
          </cell>
          <cell r="E66" t="str">
            <v>-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</row>
        <row r="220">
          <cell r="C220" t="str">
            <v>調査産業計</v>
          </cell>
          <cell r="E220">
            <v>353614</v>
          </cell>
          <cell r="F220">
            <v>7907</v>
          </cell>
          <cell r="G220">
            <v>7038</v>
          </cell>
          <cell r="H220">
            <v>354483</v>
          </cell>
          <cell r="I220">
            <v>105719</v>
          </cell>
          <cell r="J220">
            <v>29.8</v>
          </cell>
        </row>
        <row r="221">
          <cell r="C221" t="str">
            <v>鉱業，採石業，砂利採取業</v>
          </cell>
          <cell r="E221" t="str">
            <v>-</v>
          </cell>
          <cell r="F221" t="str">
            <v>-</v>
          </cell>
          <cell r="G221" t="str">
            <v>-</v>
          </cell>
          <cell r="H221" t="str">
            <v>-</v>
          </cell>
          <cell r="I221" t="str">
            <v>-</v>
          </cell>
          <cell r="J221" t="str">
            <v>-</v>
          </cell>
        </row>
        <row r="222">
          <cell r="C222" t="str">
            <v>建設業</v>
          </cell>
          <cell r="E222">
            <v>20758</v>
          </cell>
          <cell r="F222">
            <v>23</v>
          </cell>
          <cell r="G222">
            <v>150</v>
          </cell>
          <cell r="H222">
            <v>20631</v>
          </cell>
          <cell r="I222">
            <v>929</v>
          </cell>
          <cell r="J222">
            <v>4.5</v>
          </cell>
        </row>
        <row r="223">
          <cell r="C223" t="str">
            <v>製造業</v>
          </cell>
          <cell r="E223">
            <v>48189</v>
          </cell>
          <cell r="F223">
            <v>513</v>
          </cell>
          <cell r="G223">
            <v>875</v>
          </cell>
          <cell r="H223">
            <v>47827</v>
          </cell>
          <cell r="I223">
            <v>7918</v>
          </cell>
          <cell r="J223">
            <v>16.600000000000001</v>
          </cell>
        </row>
        <row r="224">
          <cell r="C224" t="str">
            <v>電気・ガス・熱供給・水道業</v>
          </cell>
          <cell r="E224">
            <v>2897</v>
          </cell>
          <cell r="F224">
            <v>4</v>
          </cell>
          <cell r="G224">
            <v>90</v>
          </cell>
          <cell r="H224">
            <v>2811</v>
          </cell>
          <cell r="I224">
            <v>126</v>
          </cell>
          <cell r="J224">
            <v>4.5</v>
          </cell>
        </row>
        <row r="225">
          <cell r="C225" t="str">
            <v>情報通信業</v>
          </cell>
          <cell r="E225">
            <v>4940</v>
          </cell>
          <cell r="F225">
            <v>21</v>
          </cell>
          <cell r="G225">
            <v>21</v>
          </cell>
          <cell r="H225">
            <v>4940</v>
          </cell>
          <cell r="I225">
            <v>185</v>
          </cell>
          <cell r="J225">
            <v>3.7</v>
          </cell>
        </row>
        <row r="226">
          <cell r="C226" t="str">
            <v>運輸業，郵便業</v>
          </cell>
          <cell r="E226">
            <v>17193</v>
          </cell>
          <cell r="F226">
            <v>451</v>
          </cell>
          <cell r="G226">
            <v>99</v>
          </cell>
          <cell r="H226">
            <v>17545</v>
          </cell>
          <cell r="I226">
            <v>1404</v>
          </cell>
          <cell r="J226">
            <v>8</v>
          </cell>
        </row>
        <row r="227">
          <cell r="C227" t="str">
            <v>卸売業，小売業</v>
          </cell>
          <cell r="E227">
            <v>66476</v>
          </cell>
          <cell r="F227">
            <v>2641</v>
          </cell>
          <cell r="G227">
            <v>1578</v>
          </cell>
          <cell r="H227">
            <v>67539</v>
          </cell>
          <cell r="I227">
            <v>31879</v>
          </cell>
          <cell r="J227">
            <v>47.2</v>
          </cell>
        </row>
        <row r="228">
          <cell r="C228" t="str">
            <v>金融業，保険業</v>
          </cell>
          <cell r="E228">
            <v>8447</v>
          </cell>
          <cell r="F228">
            <v>285</v>
          </cell>
          <cell r="G228">
            <v>89</v>
          </cell>
          <cell r="H228">
            <v>8643</v>
          </cell>
          <cell r="I228">
            <v>777</v>
          </cell>
          <cell r="J228">
            <v>9</v>
          </cell>
        </row>
        <row r="229">
          <cell r="C229" t="str">
            <v>不動産業，物品賃貸業</v>
          </cell>
          <cell r="E229">
            <v>3295</v>
          </cell>
          <cell r="F229">
            <v>277</v>
          </cell>
          <cell r="G229">
            <v>44</v>
          </cell>
          <cell r="H229">
            <v>3528</v>
          </cell>
          <cell r="I229">
            <v>2069</v>
          </cell>
          <cell r="J229">
            <v>58.6</v>
          </cell>
        </row>
        <row r="230">
          <cell r="C230" t="str">
            <v>学術研究，専門・技術サービス業</v>
          </cell>
          <cell r="E230">
            <v>6122</v>
          </cell>
          <cell r="F230">
            <v>188</v>
          </cell>
          <cell r="G230">
            <v>10</v>
          </cell>
          <cell r="H230">
            <v>6300</v>
          </cell>
          <cell r="I230">
            <v>723</v>
          </cell>
          <cell r="J230">
            <v>11.5</v>
          </cell>
        </row>
        <row r="231">
          <cell r="C231" t="str">
            <v>宿泊業，飲食サービス業</v>
          </cell>
          <cell r="E231">
            <v>24742</v>
          </cell>
          <cell r="F231">
            <v>904</v>
          </cell>
          <cell r="G231">
            <v>754</v>
          </cell>
          <cell r="H231">
            <v>24892</v>
          </cell>
          <cell r="I231">
            <v>21744</v>
          </cell>
          <cell r="J231">
            <v>87.4</v>
          </cell>
        </row>
        <row r="232">
          <cell r="C232" t="str">
            <v>生活関連サービス業，娯楽業</v>
          </cell>
          <cell r="E232">
            <v>10417</v>
          </cell>
          <cell r="F232">
            <v>437</v>
          </cell>
          <cell r="G232">
            <v>607</v>
          </cell>
          <cell r="H232">
            <v>10247</v>
          </cell>
          <cell r="I232">
            <v>4428</v>
          </cell>
          <cell r="J232">
            <v>43.2</v>
          </cell>
        </row>
        <row r="233">
          <cell r="C233" t="str">
            <v>教育，学習支援業</v>
          </cell>
          <cell r="E233">
            <v>27496</v>
          </cell>
          <cell r="F233">
            <v>202</v>
          </cell>
          <cell r="G233">
            <v>637</v>
          </cell>
          <cell r="H233">
            <v>27061</v>
          </cell>
          <cell r="I233">
            <v>5314</v>
          </cell>
          <cell r="J233">
            <v>19.600000000000001</v>
          </cell>
        </row>
        <row r="234">
          <cell r="C234" t="str">
            <v>医療，福祉</v>
          </cell>
          <cell r="E234">
            <v>82999</v>
          </cell>
          <cell r="F234">
            <v>1121</v>
          </cell>
          <cell r="G234">
            <v>1324</v>
          </cell>
          <cell r="H234">
            <v>82796</v>
          </cell>
          <cell r="I234">
            <v>21040</v>
          </cell>
          <cell r="J234">
            <v>25.4</v>
          </cell>
        </row>
        <row r="235">
          <cell r="C235" t="str">
            <v>複合サービス事業</v>
          </cell>
          <cell r="E235">
            <v>4373</v>
          </cell>
          <cell r="F235">
            <v>54</v>
          </cell>
          <cell r="G235">
            <v>61</v>
          </cell>
          <cell r="H235">
            <v>4366</v>
          </cell>
          <cell r="I235">
            <v>531</v>
          </cell>
          <cell r="J235">
            <v>12.2</v>
          </cell>
        </row>
        <row r="236">
          <cell r="C236" t="str">
            <v>サービス業（他に分類されないもの）</v>
          </cell>
          <cell r="E236">
            <v>25270</v>
          </cell>
          <cell r="F236">
            <v>786</v>
          </cell>
          <cell r="G236">
            <v>699</v>
          </cell>
          <cell r="H236">
            <v>25357</v>
          </cell>
          <cell r="I236">
            <v>6652</v>
          </cell>
          <cell r="J236">
            <v>26.2</v>
          </cell>
        </row>
        <row r="237">
          <cell r="C237" t="str">
            <v>食料品・たばこ</v>
          </cell>
          <cell r="E237">
            <v>17757</v>
          </cell>
          <cell r="F237">
            <v>166</v>
          </cell>
          <cell r="G237">
            <v>533</v>
          </cell>
          <cell r="H237">
            <v>17390</v>
          </cell>
          <cell r="I237">
            <v>5232</v>
          </cell>
          <cell r="J237">
            <v>30.1</v>
          </cell>
        </row>
        <row r="238">
          <cell r="C238" t="str">
            <v>繊維工業</v>
          </cell>
          <cell r="E238">
            <v>3967</v>
          </cell>
          <cell r="F238">
            <v>86</v>
          </cell>
          <cell r="G238">
            <v>65</v>
          </cell>
          <cell r="H238">
            <v>3988</v>
          </cell>
          <cell r="I238">
            <v>345</v>
          </cell>
          <cell r="J238">
            <v>8.6999999999999993</v>
          </cell>
        </row>
        <row r="239">
          <cell r="C239" t="str">
            <v>木材・木製品</v>
          </cell>
          <cell r="E239">
            <v>2668</v>
          </cell>
          <cell r="F239">
            <v>2</v>
          </cell>
          <cell r="G239">
            <v>5</v>
          </cell>
          <cell r="H239">
            <v>2665</v>
          </cell>
          <cell r="I239">
            <v>640</v>
          </cell>
          <cell r="J239">
            <v>24</v>
          </cell>
        </row>
        <row r="240">
          <cell r="C240" t="str">
            <v>家具・装備品</v>
          </cell>
          <cell r="E240" t="str">
            <v>#144</v>
          </cell>
          <cell r="F240" t="str">
            <v>#0</v>
          </cell>
          <cell r="G240" t="str">
            <v>#3</v>
          </cell>
          <cell r="H240" t="str">
            <v>#141</v>
          </cell>
          <cell r="I240" t="str">
            <v>#27</v>
          </cell>
          <cell r="J240" t="str">
            <v>#19.1</v>
          </cell>
        </row>
        <row r="241">
          <cell r="C241" t="str">
            <v>パルプ・紙</v>
          </cell>
          <cell r="E241">
            <v>827</v>
          </cell>
          <cell r="F241">
            <v>0</v>
          </cell>
          <cell r="G241">
            <v>5</v>
          </cell>
          <cell r="H241">
            <v>822</v>
          </cell>
          <cell r="I241">
            <v>39</v>
          </cell>
          <cell r="J241">
            <v>4.7</v>
          </cell>
        </row>
        <row r="242">
          <cell r="C242" t="str">
            <v>印刷・同関連業</v>
          </cell>
          <cell r="E242">
            <v>876</v>
          </cell>
          <cell r="F242">
            <v>38</v>
          </cell>
          <cell r="G242">
            <v>14</v>
          </cell>
          <cell r="H242">
            <v>900</v>
          </cell>
          <cell r="I242">
            <v>88</v>
          </cell>
          <cell r="J242">
            <v>9.8000000000000007</v>
          </cell>
        </row>
        <row r="243">
          <cell r="C243" t="str">
            <v>化学、石油・石炭</v>
          </cell>
          <cell r="E243">
            <v>2563</v>
          </cell>
          <cell r="F243">
            <v>57</v>
          </cell>
          <cell r="G243">
            <v>20</v>
          </cell>
          <cell r="H243">
            <v>2600</v>
          </cell>
          <cell r="I243">
            <v>41</v>
          </cell>
          <cell r="J243">
            <v>1.6</v>
          </cell>
        </row>
        <row r="244">
          <cell r="C244" t="str">
            <v>プラスチック製品</v>
          </cell>
          <cell r="E244">
            <v>1782</v>
          </cell>
          <cell r="F244">
            <v>32</v>
          </cell>
          <cell r="G244">
            <v>13</v>
          </cell>
          <cell r="H244">
            <v>1801</v>
          </cell>
          <cell r="I244">
            <v>391</v>
          </cell>
          <cell r="J244">
            <v>21.7</v>
          </cell>
        </row>
        <row r="245">
          <cell r="C245" t="str">
            <v>ゴム製品</v>
          </cell>
          <cell r="E245">
            <v>2019</v>
          </cell>
          <cell r="F245">
            <v>14</v>
          </cell>
          <cell r="G245">
            <v>8</v>
          </cell>
          <cell r="H245">
            <v>2025</v>
          </cell>
          <cell r="I245">
            <v>32</v>
          </cell>
          <cell r="J245">
            <v>1.6</v>
          </cell>
        </row>
        <row r="246">
          <cell r="C246" t="str">
            <v>窯業・土石製品</v>
          </cell>
          <cell r="E246">
            <v>1771</v>
          </cell>
          <cell r="F246">
            <v>1</v>
          </cell>
          <cell r="G246">
            <v>35</v>
          </cell>
          <cell r="H246">
            <v>1737</v>
          </cell>
          <cell r="I246">
            <v>57</v>
          </cell>
          <cell r="J246">
            <v>3.3</v>
          </cell>
        </row>
        <row r="247">
          <cell r="C247" t="str">
            <v>鉄鋼業</v>
          </cell>
          <cell r="E247">
            <v>321</v>
          </cell>
          <cell r="F247">
            <v>5</v>
          </cell>
          <cell r="G247">
            <v>6</v>
          </cell>
          <cell r="H247">
            <v>320</v>
          </cell>
          <cell r="I247">
            <v>32</v>
          </cell>
          <cell r="J247">
            <v>10</v>
          </cell>
        </row>
        <row r="248">
          <cell r="C248" t="str">
            <v>非鉄金属製造業</v>
          </cell>
          <cell r="E248" t="str">
            <v>#149</v>
          </cell>
          <cell r="F248" t="str">
            <v>#0</v>
          </cell>
          <cell r="G248" t="str">
            <v>#0</v>
          </cell>
          <cell r="H248" t="str">
            <v>#149</v>
          </cell>
          <cell r="I248" t="str">
            <v>#0</v>
          </cell>
          <cell r="J248" t="str">
            <v>#0</v>
          </cell>
        </row>
        <row r="249">
          <cell r="C249" t="str">
            <v>金属製品製造業</v>
          </cell>
          <cell r="E249">
            <v>2035</v>
          </cell>
          <cell r="F249">
            <v>24</v>
          </cell>
          <cell r="G249">
            <v>38</v>
          </cell>
          <cell r="H249">
            <v>2021</v>
          </cell>
          <cell r="I249">
            <v>473</v>
          </cell>
          <cell r="J249">
            <v>23.4</v>
          </cell>
        </row>
        <row r="250">
          <cell r="C250" t="str">
            <v>はん用機械器具</v>
          </cell>
          <cell r="E250" t="str">
            <v>-</v>
          </cell>
          <cell r="F250" t="str">
            <v>-</v>
          </cell>
          <cell r="G250" t="str">
            <v>-</v>
          </cell>
          <cell r="H250" t="str">
            <v>-</v>
          </cell>
          <cell r="I250" t="str">
            <v>-</v>
          </cell>
          <cell r="J250" t="str">
            <v>-</v>
          </cell>
        </row>
        <row r="251">
          <cell r="C251" t="str">
            <v>生産用機械器具</v>
          </cell>
          <cell r="E251" t="str">
            <v>-</v>
          </cell>
          <cell r="F251" t="str">
            <v>-</v>
          </cell>
          <cell r="G251" t="str">
            <v>-</v>
          </cell>
          <cell r="H251" t="str">
            <v>-</v>
          </cell>
          <cell r="I251" t="str">
            <v>-</v>
          </cell>
          <cell r="J251" t="str">
            <v>-</v>
          </cell>
        </row>
        <row r="252">
          <cell r="C252" t="str">
            <v>業務用機械器具</v>
          </cell>
          <cell r="E252">
            <v>1787</v>
          </cell>
          <cell r="F252">
            <v>5</v>
          </cell>
          <cell r="G252">
            <v>3</v>
          </cell>
          <cell r="H252">
            <v>1789</v>
          </cell>
          <cell r="I252">
            <v>49</v>
          </cell>
          <cell r="J252">
            <v>2.7</v>
          </cell>
        </row>
        <row r="253">
          <cell r="C253" t="str">
            <v>電子・デバイス</v>
          </cell>
          <cell r="E253">
            <v>3415</v>
          </cell>
          <cell r="F253">
            <v>43</v>
          </cell>
          <cell r="G253">
            <v>21</v>
          </cell>
          <cell r="H253">
            <v>3437</v>
          </cell>
          <cell r="I253">
            <v>206</v>
          </cell>
          <cell r="J253">
            <v>6</v>
          </cell>
        </row>
        <row r="254">
          <cell r="C254" t="str">
            <v>電気機械器具</v>
          </cell>
          <cell r="E254">
            <v>1012</v>
          </cell>
          <cell r="F254">
            <v>2</v>
          </cell>
          <cell r="G254">
            <v>3</v>
          </cell>
          <cell r="H254">
            <v>1011</v>
          </cell>
          <cell r="I254">
            <v>40</v>
          </cell>
          <cell r="J254">
            <v>4</v>
          </cell>
        </row>
        <row r="255">
          <cell r="C255" t="str">
            <v>情報通信機械器具</v>
          </cell>
          <cell r="E255" t="str">
            <v>#130</v>
          </cell>
          <cell r="F255" t="str">
            <v>#6</v>
          </cell>
          <cell r="G255" t="str">
            <v>#7</v>
          </cell>
          <cell r="H255" t="str">
            <v>#129</v>
          </cell>
          <cell r="I255" t="str">
            <v>#14</v>
          </cell>
          <cell r="J255" t="str">
            <v>#10.9</v>
          </cell>
        </row>
        <row r="256">
          <cell r="C256" t="str">
            <v>輸送用機械器具</v>
          </cell>
          <cell r="E256">
            <v>2074</v>
          </cell>
          <cell r="F256">
            <v>26</v>
          </cell>
          <cell r="G256">
            <v>20</v>
          </cell>
          <cell r="H256">
            <v>2080</v>
          </cell>
          <cell r="I256">
            <v>6</v>
          </cell>
          <cell r="J256">
            <v>0.3</v>
          </cell>
        </row>
        <row r="257">
          <cell r="C257" t="str">
            <v>その他の製造業</v>
          </cell>
          <cell r="E257">
            <v>502</v>
          </cell>
          <cell r="F257">
            <v>0</v>
          </cell>
          <cell r="G257">
            <v>6</v>
          </cell>
          <cell r="H257">
            <v>496</v>
          </cell>
          <cell r="I257">
            <v>26</v>
          </cell>
          <cell r="J257">
            <v>5.2</v>
          </cell>
        </row>
        <row r="258">
          <cell r="C258" t="str">
            <v>Ｅ一括分１</v>
          </cell>
          <cell r="E258">
            <v>2390</v>
          </cell>
          <cell r="F258">
            <v>6</v>
          </cell>
          <cell r="G258">
            <v>70</v>
          </cell>
          <cell r="H258">
            <v>2326</v>
          </cell>
          <cell r="I258">
            <v>180</v>
          </cell>
          <cell r="J258">
            <v>7.7</v>
          </cell>
        </row>
        <row r="259">
          <cell r="C259" t="str">
            <v>Ｅ一括分２</v>
          </cell>
          <cell r="E259" t="str">
            <v>-</v>
          </cell>
          <cell r="F259" t="str">
            <v>-</v>
          </cell>
          <cell r="G259" t="str">
            <v>-</v>
          </cell>
          <cell r="H259" t="str">
            <v>-</v>
          </cell>
          <cell r="I259" t="str">
            <v>-</v>
          </cell>
          <cell r="J259" t="str">
            <v>-</v>
          </cell>
        </row>
        <row r="260">
          <cell r="C260" t="str">
            <v>Ｅ一括分３</v>
          </cell>
          <cell r="E260" t="str">
            <v>-</v>
          </cell>
          <cell r="F260" t="str">
            <v>-</v>
          </cell>
          <cell r="G260" t="str">
            <v>-</v>
          </cell>
          <cell r="H260" t="str">
            <v>-</v>
          </cell>
          <cell r="I260" t="str">
            <v>-</v>
          </cell>
          <cell r="J260" t="str">
            <v>-</v>
          </cell>
        </row>
        <row r="261">
          <cell r="C261" t="str">
            <v>卸売業</v>
          </cell>
          <cell r="E261">
            <v>16867</v>
          </cell>
          <cell r="F261">
            <v>124</v>
          </cell>
          <cell r="G261">
            <v>250</v>
          </cell>
          <cell r="H261">
            <v>16741</v>
          </cell>
          <cell r="I261">
            <v>1998</v>
          </cell>
          <cell r="J261">
            <v>11.9</v>
          </cell>
        </row>
        <row r="262">
          <cell r="C262" t="str">
            <v>小売業</v>
          </cell>
          <cell r="E262">
            <v>49609</v>
          </cell>
          <cell r="F262">
            <v>2517</v>
          </cell>
          <cell r="G262">
            <v>1328</v>
          </cell>
          <cell r="H262">
            <v>50798</v>
          </cell>
          <cell r="I262">
            <v>29881</v>
          </cell>
          <cell r="J262">
            <v>58.8</v>
          </cell>
        </row>
        <row r="263">
          <cell r="C263" t="str">
            <v>宿泊業</v>
          </cell>
          <cell r="E263">
            <v>3910</v>
          </cell>
          <cell r="F263">
            <v>46</v>
          </cell>
          <cell r="G263">
            <v>248</v>
          </cell>
          <cell r="H263">
            <v>3708</v>
          </cell>
          <cell r="I263">
            <v>2049</v>
          </cell>
          <cell r="J263">
            <v>55.3</v>
          </cell>
        </row>
        <row r="264">
          <cell r="C264" t="str">
            <v>Ｍ一括分</v>
          </cell>
          <cell r="E264">
            <v>20832</v>
          </cell>
          <cell r="F264">
            <v>858</v>
          </cell>
          <cell r="G264">
            <v>506</v>
          </cell>
          <cell r="H264">
            <v>21184</v>
          </cell>
          <cell r="I264">
            <v>19695</v>
          </cell>
          <cell r="J264">
            <v>93</v>
          </cell>
        </row>
        <row r="265">
          <cell r="C265" t="str">
            <v>医療業</v>
          </cell>
          <cell r="E265">
            <v>38144</v>
          </cell>
          <cell r="F265">
            <v>581</v>
          </cell>
          <cell r="G265">
            <v>712</v>
          </cell>
          <cell r="H265">
            <v>38013</v>
          </cell>
          <cell r="I265">
            <v>8335</v>
          </cell>
          <cell r="J265">
            <v>21.9</v>
          </cell>
        </row>
        <row r="266">
          <cell r="C266" t="str">
            <v>Ｐ一括分</v>
          </cell>
          <cell r="E266">
            <v>44855</v>
          </cell>
          <cell r="F266">
            <v>540</v>
          </cell>
          <cell r="G266">
            <v>612</v>
          </cell>
          <cell r="H266">
            <v>44783</v>
          </cell>
          <cell r="I266">
            <v>12705</v>
          </cell>
          <cell r="J266">
            <v>28.4</v>
          </cell>
        </row>
        <row r="267">
          <cell r="C267" t="str">
            <v>職業紹介・派遣業</v>
          </cell>
          <cell r="E267">
            <v>4236</v>
          </cell>
          <cell r="F267">
            <v>199</v>
          </cell>
          <cell r="G267">
            <v>349</v>
          </cell>
          <cell r="H267">
            <v>4086</v>
          </cell>
          <cell r="I267">
            <v>785</v>
          </cell>
          <cell r="J267">
            <v>19.2</v>
          </cell>
        </row>
        <row r="268">
          <cell r="C268" t="str">
            <v>その他の事業サービス</v>
          </cell>
          <cell r="E268" t="str">
            <v>-</v>
          </cell>
          <cell r="F268" t="str">
            <v>-</v>
          </cell>
          <cell r="G268" t="str">
            <v>-</v>
          </cell>
          <cell r="H268" t="str">
            <v>-</v>
          </cell>
          <cell r="I268" t="str">
            <v>-</v>
          </cell>
          <cell r="J268" t="str">
            <v>-</v>
          </cell>
        </row>
        <row r="269">
          <cell r="C269" t="str">
            <v>Ｒ一括分</v>
          </cell>
          <cell r="E269">
            <v>21034</v>
          </cell>
          <cell r="F269">
            <v>587</v>
          </cell>
          <cell r="G269">
            <v>350</v>
          </cell>
          <cell r="H269">
            <v>21271</v>
          </cell>
          <cell r="I269">
            <v>5867</v>
          </cell>
          <cell r="J269">
            <v>27.6</v>
          </cell>
        </row>
        <row r="270">
          <cell r="C270" t="str">
            <v>特掲産業１</v>
          </cell>
          <cell r="E270">
            <v>4823</v>
          </cell>
          <cell r="F270">
            <v>988</v>
          </cell>
          <cell r="G270">
            <v>993</v>
          </cell>
          <cell r="H270">
            <v>4818</v>
          </cell>
          <cell r="I270">
            <v>1998</v>
          </cell>
          <cell r="J270">
            <v>41.5</v>
          </cell>
        </row>
        <row r="271">
          <cell r="C271" t="str">
            <v>特掲産業２</v>
          </cell>
          <cell r="E271">
            <v>1705</v>
          </cell>
          <cell r="F271">
            <v>10</v>
          </cell>
          <cell r="G271">
            <v>3</v>
          </cell>
          <cell r="H271">
            <v>1712</v>
          </cell>
          <cell r="I271">
            <v>199</v>
          </cell>
          <cell r="J271">
            <v>11.6</v>
          </cell>
        </row>
        <row r="272">
          <cell r="C272" t="str">
            <v>特掲産業３</v>
          </cell>
          <cell r="E272" t="str">
            <v>-</v>
          </cell>
          <cell r="F272" t="str">
            <v>-</v>
          </cell>
          <cell r="G272" t="str">
            <v>-</v>
          </cell>
          <cell r="H272" t="str">
            <v>-</v>
          </cell>
          <cell r="I272" t="str">
            <v>-</v>
          </cell>
          <cell r="J272" t="str">
            <v>-</v>
          </cell>
        </row>
        <row r="273">
          <cell r="C273" t="str">
            <v>特掲産業４</v>
          </cell>
          <cell r="E273" t="str">
            <v>-</v>
          </cell>
          <cell r="F273" t="str">
            <v>-</v>
          </cell>
          <cell r="G273" t="str">
            <v>-</v>
          </cell>
          <cell r="H273" t="str">
            <v>-</v>
          </cell>
          <cell r="I273" t="str">
            <v>-</v>
          </cell>
          <cell r="J273" t="str">
            <v>-</v>
          </cell>
        </row>
        <row r="274">
          <cell r="C274" t="str">
            <v>特掲産業５</v>
          </cell>
          <cell r="E274" t="str">
            <v>-</v>
          </cell>
          <cell r="F274" t="str">
            <v>-</v>
          </cell>
          <cell r="G274" t="str">
            <v>-</v>
          </cell>
          <cell r="H274" t="str">
            <v>-</v>
          </cell>
          <cell r="I274" t="str">
            <v>-</v>
          </cell>
          <cell r="J274" t="str">
            <v>-</v>
          </cell>
        </row>
        <row r="275">
          <cell r="C275" t="str">
            <v>特掲積上産業１</v>
          </cell>
          <cell r="E275" t="str">
            <v>-</v>
          </cell>
          <cell r="F275" t="str">
            <v>-</v>
          </cell>
          <cell r="G275" t="str">
            <v>-</v>
          </cell>
          <cell r="H275" t="str">
            <v>-</v>
          </cell>
          <cell r="I275" t="str">
            <v>-</v>
          </cell>
          <cell r="J275" t="str">
            <v>-</v>
          </cell>
        </row>
        <row r="276">
          <cell r="C276" t="str">
            <v>特掲積上産業２</v>
          </cell>
          <cell r="E276" t="str">
            <v>-</v>
          </cell>
          <cell r="F276" t="str">
            <v>-</v>
          </cell>
          <cell r="G276" t="str">
            <v>-</v>
          </cell>
          <cell r="H276" t="str">
            <v>-</v>
          </cell>
          <cell r="I276" t="str">
            <v>-</v>
          </cell>
          <cell r="J276" t="str">
            <v>-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</row>
      </sheetData>
      <sheetData sheetId="21"/>
      <sheetData sheetId="22"/>
      <sheetData sheetId="23"/>
      <sheetData sheetId="24">
        <row r="7">
          <cell r="C7">
            <v>-0.1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4</v>
          </cell>
        </row>
        <row r="23">
          <cell r="B23" t="str">
            <v>TL</v>
          </cell>
          <cell r="D23" t="str">
            <v>調査産業計</v>
          </cell>
          <cell r="F23" t="str">
            <v>調査産業計</v>
          </cell>
          <cell r="H23"/>
          <cell r="I23"/>
        </row>
        <row r="24">
          <cell r="B24" t="str">
            <v>D</v>
          </cell>
          <cell r="D24" t="str">
            <v>建設業</v>
          </cell>
          <cell r="F24" t="str">
            <v>建設業</v>
          </cell>
          <cell r="H24"/>
          <cell r="I24"/>
        </row>
        <row r="25">
          <cell r="B25" t="str">
            <v>E</v>
          </cell>
          <cell r="D25" t="str">
            <v>製造業</v>
          </cell>
          <cell r="F25" t="str">
            <v>製造業</v>
          </cell>
          <cell r="H25"/>
          <cell r="I25"/>
        </row>
        <row r="26">
          <cell r="B26" t="str">
            <v>F</v>
          </cell>
          <cell r="D26" t="str">
            <v>電気・ガス・熱供給・水道業</v>
          </cell>
          <cell r="F26" t="str">
            <v>電気・ガス・熱供給・水道業</v>
          </cell>
          <cell r="H26"/>
          <cell r="I26"/>
        </row>
        <row r="27">
          <cell r="B27" t="str">
            <v>G</v>
          </cell>
          <cell r="D27" t="str">
            <v>情報通信業</v>
          </cell>
          <cell r="F27" t="str">
            <v>情報通信業</v>
          </cell>
          <cell r="H27"/>
          <cell r="I27"/>
        </row>
        <row r="28">
          <cell r="B28" t="str">
            <v>H</v>
          </cell>
          <cell r="D28" t="str">
            <v>運輸業，郵便業</v>
          </cell>
          <cell r="F28" t="str">
            <v>運輸業，郵便業</v>
          </cell>
          <cell r="H28"/>
          <cell r="I28"/>
        </row>
        <row r="29">
          <cell r="B29" t="str">
            <v>I</v>
          </cell>
          <cell r="D29" t="str">
            <v>卸売業，小売業</v>
          </cell>
          <cell r="F29" t="str">
            <v>卸売業，小売業</v>
          </cell>
          <cell r="H29"/>
          <cell r="I29"/>
        </row>
        <row r="30">
          <cell r="B30" t="str">
            <v>J</v>
          </cell>
          <cell r="D30" t="str">
            <v>金融業，保険業</v>
          </cell>
          <cell r="F30" t="str">
            <v>金融業，保険業</v>
          </cell>
          <cell r="H30"/>
          <cell r="I30" t="str">
            <v>x</v>
          </cell>
        </row>
        <row r="31">
          <cell r="B31" t="str">
            <v>K</v>
          </cell>
          <cell r="D31" t="str">
            <v>不動産業，物品賃貸業</v>
          </cell>
          <cell r="F31" t="str">
            <v>不動産業，物品賃貸業</v>
          </cell>
          <cell r="H31"/>
          <cell r="I31"/>
        </row>
        <row r="32">
          <cell r="B32" t="str">
            <v>L</v>
          </cell>
          <cell r="D32" t="str">
            <v>学術研究，専門・技術サービス業</v>
          </cell>
          <cell r="F32" t="str">
            <v>学術研究，専門・技術サービス業</v>
          </cell>
          <cell r="H32"/>
          <cell r="I32"/>
        </row>
        <row r="33">
          <cell r="B33" t="str">
            <v>M</v>
          </cell>
          <cell r="D33" t="str">
            <v>宿泊業，飲食サービス業</v>
          </cell>
          <cell r="F33" t="str">
            <v>宿泊業，飲食サービス業</v>
          </cell>
          <cell r="H33"/>
          <cell r="I33"/>
        </row>
        <row r="34">
          <cell r="B34" t="str">
            <v>N</v>
          </cell>
          <cell r="D34" t="str">
            <v>生活関連サービス業，娯楽業</v>
          </cell>
          <cell r="F34" t="str">
            <v>生活関連サービス業，娯楽業</v>
          </cell>
          <cell r="H34"/>
          <cell r="I34"/>
        </row>
        <row r="35">
          <cell r="B35" t="str">
            <v>O</v>
          </cell>
          <cell r="D35" t="str">
            <v>教育，学習支援業</v>
          </cell>
          <cell r="F35" t="str">
            <v>教育，学習支援業</v>
          </cell>
          <cell r="H35"/>
          <cell r="I35"/>
        </row>
        <row r="36">
          <cell r="B36" t="str">
            <v>P</v>
          </cell>
          <cell r="D36" t="str">
            <v>医療，福祉</v>
          </cell>
          <cell r="F36" t="str">
            <v>医療，福祉</v>
          </cell>
          <cell r="H36"/>
          <cell r="I36"/>
        </row>
        <row r="37">
          <cell r="B37" t="str">
            <v>Q</v>
          </cell>
          <cell r="D37" t="str">
            <v>複合サービス事業</v>
          </cell>
          <cell r="F37" t="str">
            <v>複合サービス事業</v>
          </cell>
          <cell r="H37"/>
          <cell r="I37"/>
        </row>
        <row r="38">
          <cell r="B38" t="str">
            <v>R</v>
          </cell>
          <cell r="D38" t="str">
            <v>サービス業（他に分類されないもの）</v>
          </cell>
          <cell r="F38" t="str">
            <v>サービス業（他に分類されないもの）</v>
          </cell>
          <cell r="H38"/>
          <cell r="I38"/>
        </row>
        <row r="39">
          <cell r="B39" t="str">
            <v>E09,10</v>
          </cell>
          <cell r="D39" t="str">
            <v>食料品・たばこ</v>
          </cell>
          <cell r="F39" t="str">
            <v>食料品・たばこ</v>
          </cell>
          <cell r="H39"/>
          <cell r="I39"/>
        </row>
        <row r="40">
          <cell r="B40" t="str">
            <v>E11</v>
          </cell>
          <cell r="D40" t="str">
            <v>繊維工業</v>
          </cell>
          <cell r="F40" t="str">
            <v>繊維工業</v>
          </cell>
          <cell r="H40"/>
          <cell r="I40"/>
        </row>
        <row r="41">
          <cell r="B41" t="str">
            <v>E12</v>
          </cell>
          <cell r="D41" t="str">
            <v>木材・木製品</v>
          </cell>
          <cell r="F41" t="str">
            <v>木材・木製品</v>
          </cell>
          <cell r="H41"/>
          <cell r="I41"/>
        </row>
        <row r="42">
          <cell r="B42" t="str">
            <v>E13</v>
          </cell>
          <cell r="D42" t="str">
            <v>家具・装備品</v>
          </cell>
          <cell r="F42" t="str">
            <v>家具・装備品</v>
          </cell>
          <cell r="H42" t="str">
            <v>x</v>
          </cell>
          <cell r="I42" t="str">
            <v>x</v>
          </cell>
        </row>
        <row r="43">
          <cell r="B43" t="str">
            <v>E15</v>
          </cell>
          <cell r="D43" t="str">
            <v>印刷・同関連業</v>
          </cell>
          <cell r="F43" t="str">
            <v>印刷・同関連業</v>
          </cell>
          <cell r="H43"/>
          <cell r="I43"/>
        </row>
        <row r="44">
          <cell r="B44" t="str">
            <v>E16,17</v>
          </cell>
          <cell r="D44" t="str">
            <v>化学、石油・石炭</v>
          </cell>
          <cell r="F44" t="str">
            <v>化学、石油・石炭</v>
          </cell>
          <cell r="H44"/>
          <cell r="I44"/>
        </row>
        <row r="45">
          <cell r="B45" t="str">
            <v>E18</v>
          </cell>
          <cell r="D45" t="str">
            <v>プラスチック製品</v>
          </cell>
          <cell r="F45" t="str">
            <v>プラスチック製品</v>
          </cell>
          <cell r="H45"/>
          <cell r="I45"/>
        </row>
        <row r="46">
          <cell r="B46" t="str">
            <v>E19</v>
          </cell>
          <cell r="D46" t="str">
            <v>ゴム製品</v>
          </cell>
          <cell r="F46" t="str">
            <v>ゴム製品</v>
          </cell>
          <cell r="H46"/>
          <cell r="I46"/>
        </row>
        <row r="47">
          <cell r="B47" t="str">
            <v>E21</v>
          </cell>
          <cell r="D47" t="str">
            <v>窯業・土石製品</v>
          </cell>
          <cell r="F47" t="str">
            <v>窯業・土石製品</v>
          </cell>
          <cell r="H47"/>
          <cell r="I47"/>
        </row>
        <row r="48">
          <cell r="B48" t="str">
            <v>E24</v>
          </cell>
          <cell r="D48" t="str">
            <v>金属製品製造業</v>
          </cell>
          <cell r="F48" t="str">
            <v>金属製品製造業</v>
          </cell>
          <cell r="H48"/>
          <cell r="I48"/>
        </row>
        <row r="49">
          <cell r="B49" t="str">
            <v>E27</v>
          </cell>
          <cell r="D49" t="str">
            <v>業務用機械器具</v>
          </cell>
          <cell r="F49" t="str">
            <v>業務用機械器具</v>
          </cell>
          <cell r="H49"/>
          <cell r="I49"/>
        </row>
        <row r="50">
          <cell r="B50" t="str">
            <v>E28</v>
          </cell>
          <cell r="D50" t="str">
            <v>電子・デバイス</v>
          </cell>
          <cell r="F50" t="str">
            <v>電子・デバイス</v>
          </cell>
          <cell r="H50"/>
          <cell r="I50"/>
        </row>
        <row r="51">
          <cell r="B51" t="str">
            <v>E29</v>
          </cell>
          <cell r="D51" t="str">
            <v>電気機械器具</v>
          </cell>
          <cell r="F51" t="str">
            <v>電気機械器具</v>
          </cell>
          <cell r="H51"/>
          <cell r="I51"/>
        </row>
        <row r="52">
          <cell r="B52" t="str">
            <v>E31</v>
          </cell>
          <cell r="D52" t="str">
            <v>輸送用機械器具</v>
          </cell>
          <cell r="F52" t="str">
            <v>輸送用機械器具</v>
          </cell>
          <cell r="H52"/>
          <cell r="I52"/>
        </row>
        <row r="53">
          <cell r="B53" t="str">
            <v>ES</v>
          </cell>
          <cell r="D53" t="str">
            <v>Ｅ一括分１</v>
          </cell>
          <cell r="F53" t="str">
            <v>はん用・生産用機械器具</v>
          </cell>
          <cell r="H53"/>
          <cell r="I53"/>
        </row>
        <row r="54">
          <cell r="B54" t="str">
            <v>R91</v>
          </cell>
          <cell r="D54" t="str">
            <v>職業紹介・派遣業</v>
          </cell>
          <cell r="F54" t="str">
            <v>職業紹介・労働者派遣業</v>
          </cell>
          <cell r="H54"/>
          <cell r="I54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9731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  <cell r="E10">
            <v>183717</v>
          </cell>
          <cell r="F10">
            <v>10497</v>
          </cell>
          <cell r="G10">
            <v>8185</v>
          </cell>
          <cell r="H10">
            <v>186029</v>
          </cell>
          <cell r="I10">
            <v>45781</v>
          </cell>
          <cell r="J10">
            <v>24.6</v>
          </cell>
        </row>
        <row r="11">
          <cell r="C11" t="str">
            <v>鉱業，採石業，砂利採取業</v>
          </cell>
          <cell r="E11" t="str">
            <v>-</v>
          </cell>
          <cell r="F11" t="str">
            <v>-</v>
          </cell>
          <cell r="G11" t="str">
            <v>-</v>
          </cell>
          <cell r="H11" t="str">
            <v>-</v>
          </cell>
          <cell r="I11" t="str">
            <v>-</v>
          </cell>
          <cell r="J11" t="str">
            <v>-</v>
          </cell>
        </row>
        <row r="12">
          <cell r="C12" t="str">
            <v>建設業</v>
          </cell>
          <cell r="E12">
            <v>6046</v>
          </cell>
          <cell r="F12">
            <v>220</v>
          </cell>
          <cell r="G12">
            <v>92</v>
          </cell>
          <cell r="H12">
            <v>6174</v>
          </cell>
          <cell r="I12">
            <v>139</v>
          </cell>
          <cell r="J12">
            <v>2.2999999999999998</v>
          </cell>
        </row>
        <row r="13">
          <cell r="C13" t="str">
            <v>製造業</v>
          </cell>
          <cell r="E13">
            <v>36668</v>
          </cell>
          <cell r="F13">
            <v>1001</v>
          </cell>
          <cell r="G13">
            <v>632</v>
          </cell>
          <cell r="H13">
            <v>37037</v>
          </cell>
          <cell r="I13">
            <v>3472</v>
          </cell>
          <cell r="J13">
            <v>9.4</v>
          </cell>
        </row>
        <row r="14">
          <cell r="C14" t="str">
            <v>電気・ガス・熱供給・水道業</v>
          </cell>
          <cell r="E14">
            <v>2015</v>
          </cell>
          <cell r="F14">
            <v>318</v>
          </cell>
          <cell r="G14">
            <v>140</v>
          </cell>
          <cell r="H14">
            <v>2193</v>
          </cell>
          <cell r="I14">
            <v>154</v>
          </cell>
          <cell r="J14">
            <v>7</v>
          </cell>
        </row>
        <row r="15">
          <cell r="C15" t="str">
            <v>情報通信業</v>
          </cell>
          <cell r="E15">
            <v>3777</v>
          </cell>
          <cell r="F15">
            <v>112</v>
          </cell>
          <cell r="G15">
            <v>60</v>
          </cell>
          <cell r="H15">
            <v>3829</v>
          </cell>
          <cell r="I15">
            <v>132</v>
          </cell>
          <cell r="J15">
            <v>3.4</v>
          </cell>
        </row>
        <row r="16">
          <cell r="C16" t="str">
            <v>運輸業，郵便業</v>
          </cell>
          <cell r="E16">
            <v>11049</v>
          </cell>
          <cell r="F16">
            <v>77</v>
          </cell>
          <cell r="G16">
            <v>280</v>
          </cell>
          <cell r="H16">
            <v>10846</v>
          </cell>
          <cell r="I16">
            <v>1170</v>
          </cell>
          <cell r="J16">
            <v>10.8</v>
          </cell>
        </row>
        <row r="17">
          <cell r="C17" t="str">
            <v>卸売業，小売業</v>
          </cell>
          <cell r="E17">
            <v>22453</v>
          </cell>
          <cell r="F17">
            <v>786</v>
          </cell>
          <cell r="G17">
            <v>640</v>
          </cell>
          <cell r="H17">
            <v>22599</v>
          </cell>
          <cell r="I17">
            <v>13544</v>
          </cell>
          <cell r="J17">
            <v>59.9</v>
          </cell>
        </row>
        <row r="18">
          <cell r="C18" t="str">
            <v>金融業，保険業</v>
          </cell>
          <cell r="E18" t="str">
            <v>#2834</v>
          </cell>
          <cell r="F18" t="str">
            <v>#105</v>
          </cell>
          <cell r="G18" t="str">
            <v>#52</v>
          </cell>
          <cell r="H18" t="str">
            <v>#2887</v>
          </cell>
          <cell r="I18" t="str">
            <v>#0</v>
          </cell>
          <cell r="J18" t="str">
            <v>#0</v>
          </cell>
        </row>
        <row r="19">
          <cell r="C19" t="str">
            <v>不動産業，物品賃貸業</v>
          </cell>
          <cell r="E19">
            <v>1140</v>
          </cell>
          <cell r="F19">
            <v>132</v>
          </cell>
          <cell r="G19">
            <v>119</v>
          </cell>
          <cell r="H19">
            <v>1153</v>
          </cell>
          <cell r="I19">
            <v>293</v>
          </cell>
          <cell r="J19">
            <v>25.4</v>
          </cell>
        </row>
        <row r="20">
          <cell r="C20" t="str">
            <v>学術研究，専門・技術サービス業</v>
          </cell>
          <cell r="E20">
            <v>1728</v>
          </cell>
          <cell r="F20">
            <v>152</v>
          </cell>
          <cell r="G20">
            <v>110</v>
          </cell>
          <cell r="H20">
            <v>1770</v>
          </cell>
          <cell r="I20">
            <v>98</v>
          </cell>
          <cell r="J20">
            <v>5.5</v>
          </cell>
        </row>
        <row r="21">
          <cell r="C21" t="str">
            <v>宿泊業，飲食サービス業</v>
          </cell>
          <cell r="E21">
            <v>7629</v>
          </cell>
          <cell r="F21">
            <v>203</v>
          </cell>
          <cell r="G21">
            <v>659</v>
          </cell>
          <cell r="H21">
            <v>7173</v>
          </cell>
          <cell r="I21">
            <v>5551</v>
          </cell>
          <cell r="J21">
            <v>77.400000000000006</v>
          </cell>
        </row>
        <row r="22">
          <cell r="C22" t="str">
            <v>生活関連サービス業，娯楽業</v>
          </cell>
          <cell r="E22">
            <v>4110</v>
          </cell>
          <cell r="F22">
            <v>211</v>
          </cell>
          <cell r="G22">
            <v>134</v>
          </cell>
          <cell r="H22">
            <v>4187</v>
          </cell>
          <cell r="I22">
            <v>1074</v>
          </cell>
          <cell r="J22">
            <v>25.7</v>
          </cell>
        </row>
        <row r="23">
          <cell r="C23" t="str">
            <v>教育，学習支援業</v>
          </cell>
          <cell r="E23">
            <v>15811</v>
          </cell>
          <cell r="F23">
            <v>2276</v>
          </cell>
          <cell r="G23">
            <v>1948</v>
          </cell>
          <cell r="H23">
            <v>16139</v>
          </cell>
          <cell r="I23">
            <v>2628</v>
          </cell>
          <cell r="J23">
            <v>16.3</v>
          </cell>
        </row>
        <row r="24">
          <cell r="C24" t="str">
            <v>医療，福祉</v>
          </cell>
          <cell r="E24">
            <v>48396</v>
          </cell>
          <cell r="F24">
            <v>3227</v>
          </cell>
          <cell r="G24">
            <v>1934</v>
          </cell>
          <cell r="H24">
            <v>49689</v>
          </cell>
          <cell r="I24">
            <v>11875</v>
          </cell>
          <cell r="J24">
            <v>23.9</v>
          </cell>
        </row>
        <row r="25">
          <cell r="C25" t="str">
            <v>複合サービス事業</v>
          </cell>
          <cell r="E25">
            <v>2824</v>
          </cell>
          <cell r="F25">
            <v>278</v>
          </cell>
          <cell r="G25">
            <v>240</v>
          </cell>
          <cell r="H25">
            <v>2862</v>
          </cell>
          <cell r="I25">
            <v>158</v>
          </cell>
          <cell r="J25">
            <v>5.5</v>
          </cell>
        </row>
        <row r="26">
          <cell r="C26" t="str">
            <v>サービス業（他に分類されないもの）</v>
          </cell>
          <cell r="E26">
            <v>17237</v>
          </cell>
          <cell r="F26">
            <v>1399</v>
          </cell>
          <cell r="G26">
            <v>1145</v>
          </cell>
          <cell r="H26">
            <v>17491</v>
          </cell>
          <cell r="I26">
            <v>5493</v>
          </cell>
          <cell r="J26">
            <v>31.4</v>
          </cell>
        </row>
        <row r="27">
          <cell r="C27" t="str">
            <v>食料品・たばこ</v>
          </cell>
          <cell r="E27">
            <v>11820</v>
          </cell>
          <cell r="F27">
            <v>290</v>
          </cell>
          <cell r="G27">
            <v>283</v>
          </cell>
          <cell r="H27">
            <v>11827</v>
          </cell>
          <cell r="I27">
            <v>1954</v>
          </cell>
          <cell r="J27">
            <v>16.5</v>
          </cell>
        </row>
        <row r="28">
          <cell r="C28" t="str">
            <v>繊維工業</v>
          </cell>
          <cell r="E28">
            <v>3385</v>
          </cell>
          <cell r="F28">
            <v>69</v>
          </cell>
          <cell r="G28">
            <v>105</v>
          </cell>
          <cell r="H28">
            <v>3349</v>
          </cell>
          <cell r="I28">
            <v>155</v>
          </cell>
          <cell r="J28">
            <v>4.5999999999999996</v>
          </cell>
        </row>
        <row r="29">
          <cell r="C29" t="str">
            <v>木材・木製品</v>
          </cell>
          <cell r="E29">
            <v>1280</v>
          </cell>
          <cell r="F29">
            <v>38</v>
          </cell>
          <cell r="G29">
            <v>6</v>
          </cell>
          <cell r="H29">
            <v>1312</v>
          </cell>
          <cell r="I29">
            <v>141</v>
          </cell>
          <cell r="J29">
            <v>10.7</v>
          </cell>
        </row>
        <row r="30">
          <cell r="C30" t="str">
            <v>家具・装備品</v>
          </cell>
          <cell r="E30" t="str">
            <v>#141</v>
          </cell>
          <cell r="F30" t="str">
            <v>#6</v>
          </cell>
          <cell r="G30" t="str">
            <v>#0</v>
          </cell>
          <cell r="H30" t="str">
            <v>#147</v>
          </cell>
          <cell r="I30" t="str">
            <v>#27</v>
          </cell>
          <cell r="J30" t="str">
            <v>#18.4</v>
          </cell>
        </row>
        <row r="31">
          <cell r="C31" t="str">
            <v>パルプ・紙</v>
          </cell>
          <cell r="E31" t="str">
            <v>#637</v>
          </cell>
          <cell r="F31" t="str">
            <v>#20</v>
          </cell>
          <cell r="G31" t="str">
            <v>#4</v>
          </cell>
          <cell r="H31" t="str">
            <v>#653</v>
          </cell>
          <cell r="I31" t="str">
            <v>#9</v>
          </cell>
          <cell r="J31" t="str">
            <v>#1.4</v>
          </cell>
        </row>
        <row r="32">
          <cell r="C32" t="str">
            <v>印刷・同関連業</v>
          </cell>
          <cell r="E32">
            <v>449</v>
          </cell>
          <cell r="F32">
            <v>17</v>
          </cell>
          <cell r="G32">
            <v>10</v>
          </cell>
          <cell r="H32">
            <v>456</v>
          </cell>
          <cell r="I32">
            <v>51</v>
          </cell>
          <cell r="J32">
            <v>11.2</v>
          </cell>
        </row>
        <row r="33">
          <cell r="C33" t="str">
            <v>化学、石油・石炭</v>
          </cell>
          <cell r="E33">
            <v>2600</v>
          </cell>
          <cell r="F33">
            <v>31</v>
          </cell>
          <cell r="G33">
            <v>27</v>
          </cell>
          <cell r="H33">
            <v>2604</v>
          </cell>
          <cell r="I33">
            <v>41</v>
          </cell>
          <cell r="J33">
            <v>1.6</v>
          </cell>
        </row>
        <row r="34">
          <cell r="C34" t="str">
            <v>プラスチック製品</v>
          </cell>
          <cell r="E34">
            <v>1801</v>
          </cell>
          <cell r="F34">
            <v>23</v>
          </cell>
          <cell r="G34">
            <v>10</v>
          </cell>
          <cell r="H34">
            <v>1814</v>
          </cell>
          <cell r="I34">
            <v>405</v>
          </cell>
          <cell r="J34">
            <v>22.3</v>
          </cell>
        </row>
        <row r="35">
          <cell r="C35" t="str">
            <v>ゴム製品</v>
          </cell>
          <cell r="E35">
            <v>2025</v>
          </cell>
          <cell r="F35">
            <v>50</v>
          </cell>
          <cell r="G35">
            <v>6</v>
          </cell>
          <cell r="H35">
            <v>2069</v>
          </cell>
          <cell r="I35">
            <v>32</v>
          </cell>
          <cell r="J35">
            <v>1.5</v>
          </cell>
        </row>
        <row r="36">
          <cell r="C36" t="str">
            <v>窯業・土石製品</v>
          </cell>
          <cell r="E36">
            <v>372</v>
          </cell>
          <cell r="F36">
            <v>4</v>
          </cell>
          <cell r="G36">
            <v>2</v>
          </cell>
          <cell r="H36">
            <v>374</v>
          </cell>
          <cell r="I36">
            <v>49</v>
          </cell>
          <cell r="J36">
            <v>13.1</v>
          </cell>
        </row>
        <row r="37">
          <cell r="C37" t="str">
            <v>鉄鋼業</v>
          </cell>
          <cell r="E37" t="str">
            <v>#244</v>
          </cell>
          <cell r="F37" t="str">
            <v>#15</v>
          </cell>
          <cell r="G37" t="str">
            <v>#7</v>
          </cell>
          <cell r="H37" t="str">
            <v>#252</v>
          </cell>
          <cell r="I37" t="str">
            <v>#2</v>
          </cell>
          <cell r="J37" t="str">
            <v>#0.8</v>
          </cell>
        </row>
        <row r="38">
          <cell r="C38" t="str">
            <v>非鉄金属製造業</v>
          </cell>
          <cell r="E38" t="str">
            <v>#149</v>
          </cell>
          <cell r="F38" t="str">
            <v>#2</v>
          </cell>
          <cell r="G38" t="str">
            <v>#0</v>
          </cell>
          <cell r="H38" t="str">
            <v>#151</v>
          </cell>
          <cell r="I38" t="str">
            <v>#0</v>
          </cell>
          <cell r="J38" t="str">
            <v>#0</v>
          </cell>
        </row>
        <row r="39">
          <cell r="C39" t="str">
            <v>金属製品製造業</v>
          </cell>
          <cell r="E39">
            <v>1163</v>
          </cell>
          <cell r="F39">
            <v>63</v>
          </cell>
          <cell r="G39">
            <v>28</v>
          </cell>
          <cell r="H39">
            <v>1198</v>
          </cell>
          <cell r="I39">
            <v>238</v>
          </cell>
          <cell r="J39">
            <v>19.899999999999999</v>
          </cell>
        </row>
        <row r="40">
          <cell r="C40" t="str">
            <v>はん用機械器具</v>
          </cell>
          <cell r="E40" t="str">
            <v>-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</row>
        <row r="41">
          <cell r="C41" t="str">
            <v>生産用機械器具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</row>
        <row r="42">
          <cell r="C42" t="str">
            <v>業務用機械器具</v>
          </cell>
          <cell r="E42">
            <v>1789</v>
          </cell>
          <cell r="F42">
            <v>72</v>
          </cell>
          <cell r="G42">
            <v>50</v>
          </cell>
          <cell r="H42">
            <v>1811</v>
          </cell>
          <cell r="I42">
            <v>46</v>
          </cell>
          <cell r="J42">
            <v>2.5</v>
          </cell>
        </row>
        <row r="43">
          <cell r="C43" t="str">
            <v>電子・デバイス</v>
          </cell>
          <cell r="E43">
            <v>3437</v>
          </cell>
          <cell r="F43">
            <v>28</v>
          </cell>
          <cell r="G43">
            <v>24</v>
          </cell>
          <cell r="H43">
            <v>3441</v>
          </cell>
          <cell r="I43">
            <v>205</v>
          </cell>
          <cell r="J43">
            <v>6</v>
          </cell>
        </row>
        <row r="44">
          <cell r="C44" t="str">
            <v>電気機械器具</v>
          </cell>
          <cell r="E44">
            <v>1011</v>
          </cell>
          <cell r="F44">
            <v>30</v>
          </cell>
          <cell r="G44">
            <v>10</v>
          </cell>
          <cell r="H44">
            <v>1031</v>
          </cell>
          <cell r="I44">
            <v>40</v>
          </cell>
          <cell r="J44">
            <v>3.9</v>
          </cell>
        </row>
        <row r="45">
          <cell r="C45" t="str">
            <v>情報通信機械器具</v>
          </cell>
          <cell r="E45" t="str">
            <v>#129</v>
          </cell>
          <cell r="F45" t="str">
            <v>#9</v>
          </cell>
          <cell r="G45" t="str">
            <v>#7</v>
          </cell>
          <cell r="H45" t="str">
            <v>#131</v>
          </cell>
          <cell r="I45" t="str">
            <v>#14</v>
          </cell>
          <cell r="J45" t="str">
            <v>#10.7</v>
          </cell>
        </row>
        <row r="46">
          <cell r="C46" t="str">
            <v>輸送用機械器具</v>
          </cell>
          <cell r="E46">
            <v>2080</v>
          </cell>
          <cell r="F46">
            <v>134</v>
          </cell>
          <cell r="G46">
            <v>16</v>
          </cell>
          <cell r="H46">
            <v>2198</v>
          </cell>
          <cell r="I46">
            <v>6</v>
          </cell>
          <cell r="J46">
            <v>0.3</v>
          </cell>
        </row>
        <row r="47">
          <cell r="C47" t="str">
            <v>その他の製造業</v>
          </cell>
          <cell r="E47">
            <v>496</v>
          </cell>
          <cell r="F47">
            <v>8</v>
          </cell>
          <cell r="G47">
            <v>6</v>
          </cell>
          <cell r="H47">
            <v>498</v>
          </cell>
          <cell r="I47">
            <v>26</v>
          </cell>
          <cell r="J47">
            <v>5.2</v>
          </cell>
        </row>
        <row r="48">
          <cell r="C48" t="str">
            <v>Ｅ一括分１</v>
          </cell>
          <cell r="E48">
            <v>1660</v>
          </cell>
          <cell r="F48">
            <v>92</v>
          </cell>
          <cell r="G48">
            <v>31</v>
          </cell>
          <cell r="H48">
            <v>1721</v>
          </cell>
          <cell r="I48">
            <v>31</v>
          </cell>
          <cell r="J48">
            <v>1.8</v>
          </cell>
        </row>
        <row r="49">
          <cell r="C49" t="str">
            <v>Ｅ一括分２</v>
          </cell>
          <cell r="E49" t="str">
            <v>-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</row>
        <row r="50">
          <cell r="C50" t="str">
            <v>Ｅ一括分３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</row>
        <row r="51">
          <cell r="C51" t="str">
            <v>卸売業</v>
          </cell>
          <cell r="E51">
            <v>5119</v>
          </cell>
          <cell r="F51">
            <v>18</v>
          </cell>
          <cell r="G51">
            <v>164</v>
          </cell>
          <cell r="H51">
            <v>4973</v>
          </cell>
          <cell r="I51">
            <v>1029</v>
          </cell>
          <cell r="J51">
            <v>20.7</v>
          </cell>
        </row>
        <row r="52">
          <cell r="C52" t="str">
            <v>小売業</v>
          </cell>
          <cell r="E52">
            <v>17334</v>
          </cell>
          <cell r="F52">
            <v>768</v>
          </cell>
          <cell r="G52">
            <v>476</v>
          </cell>
          <cell r="H52">
            <v>17626</v>
          </cell>
          <cell r="I52">
            <v>12515</v>
          </cell>
          <cell r="J52">
            <v>71</v>
          </cell>
        </row>
        <row r="53">
          <cell r="C53" t="str">
            <v>宿泊業</v>
          </cell>
          <cell r="E53">
            <v>2638</v>
          </cell>
          <cell r="F53">
            <v>91</v>
          </cell>
          <cell r="G53">
            <v>144</v>
          </cell>
          <cell r="H53">
            <v>2585</v>
          </cell>
          <cell r="I53">
            <v>1516</v>
          </cell>
          <cell r="J53">
            <v>58.6</v>
          </cell>
        </row>
        <row r="54">
          <cell r="C54" t="str">
            <v>Ｍ一括分</v>
          </cell>
          <cell r="E54">
            <v>4991</v>
          </cell>
          <cell r="F54">
            <v>112</v>
          </cell>
          <cell r="G54">
            <v>515</v>
          </cell>
          <cell r="H54">
            <v>4588</v>
          </cell>
          <cell r="I54">
            <v>4035</v>
          </cell>
          <cell r="J54">
            <v>87.9</v>
          </cell>
        </row>
        <row r="55">
          <cell r="C55" t="str">
            <v>医療業</v>
          </cell>
          <cell r="E55">
            <v>27468</v>
          </cell>
          <cell r="F55">
            <v>1735</v>
          </cell>
          <cell r="G55">
            <v>830</v>
          </cell>
          <cell r="H55">
            <v>28373</v>
          </cell>
          <cell r="I55">
            <v>5964</v>
          </cell>
          <cell r="J55">
            <v>21</v>
          </cell>
        </row>
        <row r="56">
          <cell r="C56" t="str">
            <v>Ｐ一括分</v>
          </cell>
          <cell r="E56">
            <v>20928</v>
          </cell>
          <cell r="F56">
            <v>1492</v>
          </cell>
          <cell r="G56">
            <v>1104</v>
          </cell>
          <cell r="H56">
            <v>21316</v>
          </cell>
          <cell r="I56">
            <v>5911</v>
          </cell>
          <cell r="J56">
            <v>27.7</v>
          </cell>
        </row>
        <row r="57">
          <cell r="C57" t="str">
            <v>職業紹介・派遣業</v>
          </cell>
          <cell r="E57">
            <v>3629</v>
          </cell>
          <cell r="F57">
            <v>310</v>
          </cell>
          <cell r="G57">
            <v>263</v>
          </cell>
          <cell r="H57">
            <v>3676</v>
          </cell>
          <cell r="I57">
            <v>697</v>
          </cell>
          <cell r="J57">
            <v>19</v>
          </cell>
        </row>
        <row r="58">
          <cell r="C58" t="str">
            <v>その他の事業サービス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</row>
        <row r="59">
          <cell r="C59" t="str">
            <v>Ｒ一括分</v>
          </cell>
          <cell r="E59">
            <v>13608</v>
          </cell>
          <cell r="F59">
            <v>1089</v>
          </cell>
          <cell r="G59">
            <v>882</v>
          </cell>
          <cell r="H59">
            <v>13815</v>
          </cell>
          <cell r="I59">
            <v>4796</v>
          </cell>
          <cell r="J59">
            <v>34.700000000000003</v>
          </cell>
        </row>
        <row r="60">
          <cell r="C60" t="str">
            <v>特掲産業１</v>
          </cell>
          <cell r="E60" t="str">
            <v>#2159</v>
          </cell>
          <cell r="F60" t="str">
            <v>#72</v>
          </cell>
          <cell r="G60" t="str">
            <v>#62</v>
          </cell>
          <cell r="H60" t="str">
            <v>#2169</v>
          </cell>
          <cell r="I60" t="str">
            <v>#651</v>
          </cell>
          <cell r="J60" t="str">
            <v>#30</v>
          </cell>
        </row>
        <row r="61">
          <cell r="C61" t="str">
            <v>特掲産業２</v>
          </cell>
          <cell r="E61" t="str">
            <v>#104</v>
          </cell>
          <cell r="F61" t="str">
            <v>#5</v>
          </cell>
          <cell r="G61" t="str">
            <v>#8</v>
          </cell>
          <cell r="H61" t="str">
            <v>#101</v>
          </cell>
          <cell r="I61" t="str">
            <v>#37</v>
          </cell>
          <cell r="J61" t="str">
            <v>#36.6</v>
          </cell>
        </row>
        <row r="62">
          <cell r="C62" t="str">
            <v>特掲産業３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</row>
        <row r="63">
          <cell r="C63" t="str">
            <v>特掲産業４</v>
          </cell>
          <cell r="E63" t="str">
            <v>-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</row>
        <row r="64">
          <cell r="C64" t="str">
            <v>特掲産業５</v>
          </cell>
          <cell r="E64" t="str">
            <v>-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</row>
        <row r="65">
          <cell r="C65" t="str">
            <v>特掲積上産業１</v>
          </cell>
          <cell r="E65" t="str">
            <v>-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</row>
        <row r="66">
          <cell r="C66" t="str">
            <v>特掲積上産業２</v>
          </cell>
          <cell r="E66" t="str">
            <v>-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</row>
        <row r="220">
          <cell r="C220" t="str">
            <v>調査産業計</v>
          </cell>
          <cell r="E220">
            <v>353981</v>
          </cell>
          <cell r="F220">
            <v>16504</v>
          </cell>
          <cell r="G220">
            <v>14896</v>
          </cell>
          <cell r="H220">
            <v>355589</v>
          </cell>
          <cell r="I220">
            <v>101165</v>
          </cell>
          <cell r="J220">
            <v>28.4</v>
          </cell>
        </row>
        <row r="221">
          <cell r="C221" t="str">
            <v>鉱業，採石業，砂利採取業</v>
          </cell>
          <cell r="E221" t="str">
            <v>-</v>
          </cell>
          <cell r="F221" t="str">
            <v>-</v>
          </cell>
          <cell r="G221" t="str">
            <v>-</v>
          </cell>
          <cell r="H221" t="str">
            <v>-</v>
          </cell>
          <cell r="I221" t="str">
            <v>-</v>
          </cell>
          <cell r="J221" t="str">
            <v>-</v>
          </cell>
        </row>
        <row r="222">
          <cell r="C222" t="str">
            <v>建設業</v>
          </cell>
          <cell r="E222">
            <v>20631</v>
          </cell>
          <cell r="F222">
            <v>445</v>
          </cell>
          <cell r="G222">
            <v>204</v>
          </cell>
          <cell r="H222">
            <v>20872</v>
          </cell>
          <cell r="I222">
            <v>939</v>
          </cell>
          <cell r="J222">
            <v>4.5</v>
          </cell>
        </row>
        <row r="223">
          <cell r="C223" t="str">
            <v>製造業</v>
          </cell>
          <cell r="E223">
            <v>47827</v>
          </cell>
          <cell r="F223">
            <v>1427</v>
          </cell>
          <cell r="G223">
            <v>829</v>
          </cell>
          <cell r="H223">
            <v>48425</v>
          </cell>
          <cell r="I223">
            <v>8148</v>
          </cell>
          <cell r="J223">
            <v>16.8</v>
          </cell>
        </row>
        <row r="224">
          <cell r="C224" t="str">
            <v>電気・ガス・熱供給・水道業</v>
          </cell>
          <cell r="E224">
            <v>2811</v>
          </cell>
          <cell r="F224">
            <v>318</v>
          </cell>
          <cell r="G224">
            <v>140</v>
          </cell>
          <cell r="H224">
            <v>2989</v>
          </cell>
          <cell r="I224">
            <v>154</v>
          </cell>
          <cell r="J224">
            <v>5.2</v>
          </cell>
        </row>
        <row r="225">
          <cell r="C225" t="str">
            <v>情報通信業</v>
          </cell>
          <cell r="E225">
            <v>4940</v>
          </cell>
          <cell r="F225">
            <v>141</v>
          </cell>
          <cell r="G225">
            <v>86</v>
          </cell>
          <cell r="H225">
            <v>4995</v>
          </cell>
          <cell r="I225">
            <v>169</v>
          </cell>
          <cell r="J225">
            <v>3.4</v>
          </cell>
        </row>
        <row r="226">
          <cell r="C226" t="str">
            <v>運輸業，郵便業</v>
          </cell>
          <cell r="E226">
            <v>17545</v>
          </cell>
          <cell r="F226">
            <v>257</v>
          </cell>
          <cell r="G226">
            <v>387</v>
          </cell>
          <cell r="H226">
            <v>17415</v>
          </cell>
          <cell r="I226">
            <v>1260</v>
          </cell>
          <cell r="J226">
            <v>7.2</v>
          </cell>
        </row>
        <row r="227">
          <cell r="C227" t="str">
            <v>卸売業，小売業</v>
          </cell>
          <cell r="E227">
            <v>67539</v>
          </cell>
          <cell r="F227">
            <v>1957</v>
          </cell>
          <cell r="G227">
            <v>2670</v>
          </cell>
          <cell r="H227">
            <v>66826</v>
          </cell>
          <cell r="I227">
            <v>29446</v>
          </cell>
          <cell r="J227">
            <v>44.1</v>
          </cell>
        </row>
        <row r="228">
          <cell r="C228" t="str">
            <v>金融業，保険業</v>
          </cell>
          <cell r="E228">
            <v>8141</v>
          </cell>
          <cell r="F228">
            <v>245</v>
          </cell>
          <cell r="G228">
            <v>176</v>
          </cell>
          <cell r="H228">
            <v>8210</v>
          </cell>
          <cell r="I228">
            <v>934</v>
          </cell>
          <cell r="J228">
            <v>11.4</v>
          </cell>
        </row>
        <row r="229">
          <cell r="C229" t="str">
            <v>不動産業，物品賃貸業</v>
          </cell>
          <cell r="E229">
            <v>3528</v>
          </cell>
          <cell r="F229">
            <v>270</v>
          </cell>
          <cell r="G229">
            <v>257</v>
          </cell>
          <cell r="H229">
            <v>3541</v>
          </cell>
          <cell r="I229">
            <v>1894</v>
          </cell>
          <cell r="J229">
            <v>53.5</v>
          </cell>
        </row>
        <row r="230">
          <cell r="C230" t="str">
            <v>学術研究，専門・技術サービス業</v>
          </cell>
          <cell r="E230">
            <v>6300</v>
          </cell>
          <cell r="F230">
            <v>339</v>
          </cell>
          <cell r="G230">
            <v>224</v>
          </cell>
          <cell r="H230">
            <v>6415</v>
          </cell>
          <cell r="I230">
            <v>799</v>
          </cell>
          <cell r="J230">
            <v>12.5</v>
          </cell>
        </row>
        <row r="231">
          <cell r="C231" t="str">
            <v>宿泊業，飲食サービス業</v>
          </cell>
          <cell r="E231">
            <v>24892</v>
          </cell>
          <cell r="F231">
            <v>371</v>
          </cell>
          <cell r="G231">
            <v>1295</v>
          </cell>
          <cell r="H231">
            <v>23968</v>
          </cell>
          <cell r="I231">
            <v>19221</v>
          </cell>
          <cell r="J231">
            <v>80.2</v>
          </cell>
        </row>
        <row r="232">
          <cell r="C232" t="str">
            <v>生活関連サービス業，娯楽業</v>
          </cell>
          <cell r="E232">
            <v>10247</v>
          </cell>
          <cell r="F232">
            <v>603</v>
          </cell>
          <cell r="G232">
            <v>632</v>
          </cell>
          <cell r="H232">
            <v>10218</v>
          </cell>
          <cell r="I232">
            <v>4278</v>
          </cell>
          <cell r="J232">
            <v>41.9</v>
          </cell>
        </row>
        <row r="233">
          <cell r="C233" t="str">
            <v>教育，学習支援業</v>
          </cell>
          <cell r="E233">
            <v>27061</v>
          </cell>
          <cell r="F233">
            <v>3651</v>
          </cell>
          <cell r="G233">
            <v>3140</v>
          </cell>
          <cell r="H233">
            <v>27572</v>
          </cell>
          <cell r="I233">
            <v>4626</v>
          </cell>
          <cell r="J233">
            <v>16.8</v>
          </cell>
        </row>
        <row r="234">
          <cell r="C234" t="str">
            <v>医療，福祉</v>
          </cell>
          <cell r="E234">
            <v>82796</v>
          </cell>
          <cell r="F234">
            <v>4073</v>
          </cell>
          <cell r="G234">
            <v>2851</v>
          </cell>
          <cell r="H234">
            <v>84018</v>
          </cell>
          <cell r="I234">
            <v>22023</v>
          </cell>
          <cell r="J234">
            <v>26.2</v>
          </cell>
        </row>
        <row r="235">
          <cell r="C235" t="str">
            <v>複合サービス事業</v>
          </cell>
          <cell r="E235">
            <v>4366</v>
          </cell>
          <cell r="F235">
            <v>502</v>
          </cell>
          <cell r="G235">
            <v>240</v>
          </cell>
          <cell r="H235">
            <v>4628</v>
          </cell>
          <cell r="I235">
            <v>531</v>
          </cell>
          <cell r="J235">
            <v>11.5</v>
          </cell>
        </row>
        <row r="236">
          <cell r="C236" t="str">
            <v>サービス業（他に分類されないもの）</v>
          </cell>
          <cell r="E236">
            <v>25357</v>
          </cell>
          <cell r="F236">
            <v>1905</v>
          </cell>
          <cell r="G236">
            <v>1765</v>
          </cell>
          <cell r="H236">
            <v>25497</v>
          </cell>
          <cell r="I236">
            <v>6743</v>
          </cell>
          <cell r="J236">
            <v>26.4</v>
          </cell>
        </row>
        <row r="237">
          <cell r="C237" t="str">
            <v>食料品・たばこ</v>
          </cell>
          <cell r="E237">
            <v>17390</v>
          </cell>
          <cell r="F237">
            <v>632</v>
          </cell>
          <cell r="G237">
            <v>435</v>
          </cell>
          <cell r="H237">
            <v>17587</v>
          </cell>
          <cell r="I237">
            <v>5471</v>
          </cell>
          <cell r="J237">
            <v>31.1</v>
          </cell>
        </row>
        <row r="238">
          <cell r="C238" t="str">
            <v>繊維工業</v>
          </cell>
          <cell r="E238">
            <v>3988</v>
          </cell>
          <cell r="F238">
            <v>88</v>
          </cell>
          <cell r="G238">
            <v>105</v>
          </cell>
          <cell r="H238">
            <v>3971</v>
          </cell>
          <cell r="I238">
            <v>349</v>
          </cell>
          <cell r="J238">
            <v>8.8000000000000007</v>
          </cell>
        </row>
        <row r="239">
          <cell r="C239" t="str">
            <v>木材・木製品</v>
          </cell>
          <cell r="E239">
            <v>2665</v>
          </cell>
          <cell r="F239">
            <v>38</v>
          </cell>
          <cell r="G239">
            <v>6</v>
          </cell>
          <cell r="H239">
            <v>2697</v>
          </cell>
          <cell r="I239">
            <v>645</v>
          </cell>
          <cell r="J239">
            <v>23.9</v>
          </cell>
        </row>
        <row r="240">
          <cell r="C240" t="str">
            <v>家具・装備品</v>
          </cell>
          <cell r="E240" t="str">
            <v>#141</v>
          </cell>
          <cell r="F240" t="str">
            <v>#6</v>
          </cell>
          <cell r="G240" t="str">
            <v>#0</v>
          </cell>
          <cell r="H240" t="str">
            <v>#147</v>
          </cell>
          <cell r="I240" t="str">
            <v>#27</v>
          </cell>
          <cell r="J240" t="str">
            <v>#18.4</v>
          </cell>
        </row>
        <row r="241">
          <cell r="C241" t="str">
            <v>パルプ・紙</v>
          </cell>
          <cell r="E241">
            <v>822</v>
          </cell>
          <cell r="F241">
            <v>20</v>
          </cell>
          <cell r="G241">
            <v>4</v>
          </cell>
          <cell r="H241">
            <v>838</v>
          </cell>
          <cell r="I241">
            <v>39</v>
          </cell>
          <cell r="J241">
            <v>4.7</v>
          </cell>
        </row>
        <row r="242">
          <cell r="C242" t="str">
            <v>印刷・同関連業</v>
          </cell>
          <cell r="E242">
            <v>900</v>
          </cell>
          <cell r="F242">
            <v>17</v>
          </cell>
          <cell r="G242">
            <v>10</v>
          </cell>
          <cell r="H242">
            <v>907</v>
          </cell>
          <cell r="I242">
            <v>89</v>
          </cell>
          <cell r="J242">
            <v>9.8000000000000007</v>
          </cell>
        </row>
        <row r="243">
          <cell r="C243" t="str">
            <v>化学、石油・石炭</v>
          </cell>
          <cell r="E243">
            <v>2600</v>
          </cell>
          <cell r="F243">
            <v>31</v>
          </cell>
          <cell r="G243">
            <v>27</v>
          </cell>
          <cell r="H243">
            <v>2604</v>
          </cell>
          <cell r="I243">
            <v>41</v>
          </cell>
          <cell r="J243">
            <v>1.6</v>
          </cell>
        </row>
        <row r="244">
          <cell r="C244" t="str">
            <v>プラスチック製品</v>
          </cell>
          <cell r="E244">
            <v>1801</v>
          </cell>
          <cell r="F244">
            <v>23</v>
          </cell>
          <cell r="G244">
            <v>10</v>
          </cell>
          <cell r="H244">
            <v>1814</v>
          </cell>
          <cell r="I244">
            <v>405</v>
          </cell>
          <cell r="J244">
            <v>22.3</v>
          </cell>
        </row>
        <row r="245">
          <cell r="C245" t="str">
            <v>ゴム製品</v>
          </cell>
          <cell r="E245">
            <v>2025</v>
          </cell>
          <cell r="F245">
            <v>50</v>
          </cell>
          <cell r="G245">
            <v>6</v>
          </cell>
          <cell r="H245">
            <v>2069</v>
          </cell>
          <cell r="I245">
            <v>32</v>
          </cell>
          <cell r="J245">
            <v>1.5</v>
          </cell>
        </row>
        <row r="246">
          <cell r="C246" t="str">
            <v>窯業・土石製品</v>
          </cell>
          <cell r="E246">
            <v>1737</v>
          </cell>
          <cell r="F246">
            <v>69</v>
          </cell>
          <cell r="G246">
            <v>34</v>
          </cell>
          <cell r="H246">
            <v>1772</v>
          </cell>
          <cell r="I246">
            <v>49</v>
          </cell>
          <cell r="J246">
            <v>2.8</v>
          </cell>
        </row>
        <row r="247">
          <cell r="C247" t="str">
            <v>鉄鋼業</v>
          </cell>
          <cell r="E247">
            <v>320</v>
          </cell>
          <cell r="F247">
            <v>15</v>
          </cell>
          <cell r="G247">
            <v>7</v>
          </cell>
          <cell r="H247">
            <v>328</v>
          </cell>
          <cell r="I247">
            <v>32</v>
          </cell>
          <cell r="J247">
            <v>9.8000000000000007</v>
          </cell>
        </row>
        <row r="248">
          <cell r="C248" t="str">
            <v>非鉄金属製造業</v>
          </cell>
          <cell r="E248" t="str">
            <v>#149</v>
          </cell>
          <cell r="F248" t="str">
            <v>#2</v>
          </cell>
          <cell r="G248" t="str">
            <v>#0</v>
          </cell>
          <cell r="H248" t="str">
            <v>#151</v>
          </cell>
          <cell r="I248" t="str">
            <v>#0</v>
          </cell>
          <cell r="J248" t="str">
            <v>#0</v>
          </cell>
        </row>
        <row r="249">
          <cell r="C249" t="str">
            <v>金属製品製造業</v>
          </cell>
          <cell r="E249">
            <v>2021</v>
          </cell>
          <cell r="F249">
            <v>63</v>
          </cell>
          <cell r="G249">
            <v>28</v>
          </cell>
          <cell r="H249">
            <v>2056</v>
          </cell>
          <cell r="I249">
            <v>483</v>
          </cell>
          <cell r="J249">
            <v>23.5</v>
          </cell>
        </row>
        <row r="250">
          <cell r="C250" t="str">
            <v>はん用機械器具</v>
          </cell>
          <cell r="E250" t="str">
            <v>-</v>
          </cell>
          <cell r="F250" t="str">
            <v>-</v>
          </cell>
          <cell r="G250" t="str">
            <v>-</v>
          </cell>
          <cell r="H250" t="str">
            <v>-</v>
          </cell>
          <cell r="I250" t="str">
            <v>-</v>
          </cell>
          <cell r="J250" t="str">
            <v>-</v>
          </cell>
        </row>
        <row r="251">
          <cell r="C251" t="str">
            <v>生産用機械器具</v>
          </cell>
          <cell r="E251" t="str">
            <v>-</v>
          </cell>
          <cell r="F251" t="str">
            <v>-</v>
          </cell>
          <cell r="G251" t="str">
            <v>-</v>
          </cell>
          <cell r="H251" t="str">
            <v>-</v>
          </cell>
          <cell r="I251" t="str">
            <v>-</v>
          </cell>
          <cell r="J251" t="str">
            <v>-</v>
          </cell>
        </row>
        <row r="252">
          <cell r="C252" t="str">
            <v>業務用機械器具</v>
          </cell>
          <cell r="E252">
            <v>1789</v>
          </cell>
          <cell r="F252">
            <v>72</v>
          </cell>
          <cell r="G252">
            <v>50</v>
          </cell>
          <cell r="H252">
            <v>1811</v>
          </cell>
          <cell r="I252">
            <v>46</v>
          </cell>
          <cell r="J252">
            <v>2.5</v>
          </cell>
        </row>
        <row r="253">
          <cell r="C253" t="str">
            <v>電子・デバイス</v>
          </cell>
          <cell r="E253">
            <v>3437</v>
          </cell>
          <cell r="F253">
            <v>28</v>
          </cell>
          <cell r="G253">
            <v>24</v>
          </cell>
          <cell r="H253">
            <v>3441</v>
          </cell>
          <cell r="I253">
            <v>205</v>
          </cell>
          <cell r="J253">
            <v>6</v>
          </cell>
        </row>
        <row r="254">
          <cell r="C254" t="str">
            <v>電気機械器具</v>
          </cell>
          <cell r="E254">
            <v>1011</v>
          </cell>
          <cell r="F254">
            <v>30</v>
          </cell>
          <cell r="G254">
            <v>10</v>
          </cell>
          <cell r="H254">
            <v>1031</v>
          </cell>
          <cell r="I254">
            <v>40</v>
          </cell>
          <cell r="J254">
            <v>3.9</v>
          </cell>
        </row>
        <row r="255">
          <cell r="C255" t="str">
            <v>情報通信機械器具</v>
          </cell>
          <cell r="E255" t="str">
            <v>#129</v>
          </cell>
          <cell r="F255" t="str">
            <v>#9</v>
          </cell>
          <cell r="G255" t="str">
            <v>#7</v>
          </cell>
          <cell r="H255" t="str">
            <v>#131</v>
          </cell>
          <cell r="I255" t="str">
            <v>#14</v>
          </cell>
          <cell r="J255" t="str">
            <v>#10.7</v>
          </cell>
        </row>
        <row r="256">
          <cell r="C256" t="str">
            <v>輸送用機械器具</v>
          </cell>
          <cell r="E256">
            <v>2080</v>
          </cell>
          <cell r="F256">
            <v>134</v>
          </cell>
          <cell r="G256">
            <v>16</v>
          </cell>
          <cell r="H256">
            <v>2198</v>
          </cell>
          <cell r="I256">
            <v>6</v>
          </cell>
          <cell r="J256">
            <v>0.3</v>
          </cell>
        </row>
        <row r="257">
          <cell r="C257" t="str">
            <v>その他の製造業</v>
          </cell>
          <cell r="E257">
            <v>496</v>
          </cell>
          <cell r="F257">
            <v>8</v>
          </cell>
          <cell r="G257">
            <v>6</v>
          </cell>
          <cell r="H257">
            <v>498</v>
          </cell>
          <cell r="I257">
            <v>26</v>
          </cell>
          <cell r="J257">
            <v>5.2</v>
          </cell>
        </row>
        <row r="258">
          <cell r="C258" t="str">
            <v>Ｅ一括分１</v>
          </cell>
          <cell r="E258">
            <v>2326</v>
          </cell>
          <cell r="F258">
            <v>92</v>
          </cell>
          <cell r="G258">
            <v>44</v>
          </cell>
          <cell r="H258">
            <v>2374</v>
          </cell>
          <cell r="I258">
            <v>149</v>
          </cell>
          <cell r="J258">
            <v>6.3</v>
          </cell>
        </row>
        <row r="259">
          <cell r="C259" t="str">
            <v>Ｅ一括分２</v>
          </cell>
          <cell r="E259" t="str">
            <v>-</v>
          </cell>
          <cell r="F259" t="str">
            <v>-</v>
          </cell>
          <cell r="G259" t="str">
            <v>-</v>
          </cell>
          <cell r="H259" t="str">
            <v>-</v>
          </cell>
          <cell r="I259" t="str">
            <v>-</v>
          </cell>
          <cell r="J259" t="str">
            <v>-</v>
          </cell>
        </row>
        <row r="260">
          <cell r="C260" t="str">
            <v>Ｅ一括分３</v>
          </cell>
          <cell r="E260" t="str">
            <v>-</v>
          </cell>
          <cell r="F260" t="str">
            <v>-</v>
          </cell>
          <cell r="G260" t="str">
            <v>-</v>
          </cell>
          <cell r="H260" t="str">
            <v>-</v>
          </cell>
          <cell r="I260" t="str">
            <v>-</v>
          </cell>
          <cell r="J260" t="str">
            <v>-</v>
          </cell>
        </row>
        <row r="261">
          <cell r="C261" t="str">
            <v>卸売業</v>
          </cell>
          <cell r="E261">
            <v>16741</v>
          </cell>
          <cell r="F261">
            <v>437</v>
          </cell>
          <cell r="G261">
            <v>843</v>
          </cell>
          <cell r="H261">
            <v>16335</v>
          </cell>
          <cell r="I261">
            <v>1720</v>
          </cell>
          <cell r="J261">
            <v>10.5</v>
          </cell>
        </row>
        <row r="262">
          <cell r="C262" t="str">
            <v>小売業</v>
          </cell>
          <cell r="E262">
            <v>50798</v>
          </cell>
          <cell r="F262">
            <v>1520</v>
          </cell>
          <cell r="G262">
            <v>1827</v>
          </cell>
          <cell r="H262">
            <v>50491</v>
          </cell>
          <cell r="I262">
            <v>27726</v>
          </cell>
          <cell r="J262">
            <v>54.9</v>
          </cell>
        </row>
        <row r="263">
          <cell r="C263" t="str">
            <v>宿泊業</v>
          </cell>
          <cell r="E263">
            <v>3708</v>
          </cell>
          <cell r="F263">
            <v>91</v>
          </cell>
          <cell r="G263">
            <v>144</v>
          </cell>
          <cell r="H263">
            <v>3655</v>
          </cell>
          <cell r="I263">
            <v>2002</v>
          </cell>
          <cell r="J263">
            <v>54.8</v>
          </cell>
        </row>
        <row r="264">
          <cell r="C264" t="str">
            <v>Ｍ一括分</v>
          </cell>
          <cell r="E264">
            <v>21184</v>
          </cell>
          <cell r="F264">
            <v>280</v>
          </cell>
          <cell r="G264">
            <v>1151</v>
          </cell>
          <cell r="H264">
            <v>20313</v>
          </cell>
          <cell r="I264">
            <v>17219</v>
          </cell>
          <cell r="J264">
            <v>84.8</v>
          </cell>
        </row>
        <row r="265">
          <cell r="C265" t="str">
            <v>医療業</v>
          </cell>
          <cell r="E265">
            <v>38013</v>
          </cell>
          <cell r="F265">
            <v>2114</v>
          </cell>
          <cell r="G265">
            <v>1132</v>
          </cell>
          <cell r="H265">
            <v>38995</v>
          </cell>
          <cell r="I265">
            <v>9149</v>
          </cell>
          <cell r="J265">
            <v>23.5</v>
          </cell>
        </row>
        <row r="266">
          <cell r="C266" t="str">
            <v>Ｐ一括分</v>
          </cell>
          <cell r="E266">
            <v>44783</v>
          </cell>
          <cell r="F266">
            <v>1959</v>
          </cell>
          <cell r="G266">
            <v>1719</v>
          </cell>
          <cell r="H266">
            <v>45023</v>
          </cell>
          <cell r="I266">
            <v>12874</v>
          </cell>
          <cell r="J266">
            <v>28.6</v>
          </cell>
        </row>
        <row r="267">
          <cell r="C267" t="str">
            <v>職業紹介・派遣業</v>
          </cell>
          <cell r="E267">
            <v>4086</v>
          </cell>
          <cell r="F267">
            <v>310</v>
          </cell>
          <cell r="G267">
            <v>320</v>
          </cell>
          <cell r="H267">
            <v>4076</v>
          </cell>
          <cell r="I267">
            <v>697</v>
          </cell>
          <cell r="J267">
            <v>17.100000000000001</v>
          </cell>
        </row>
        <row r="268">
          <cell r="C268" t="str">
            <v>その他の事業サービス</v>
          </cell>
          <cell r="E268" t="str">
            <v>-</v>
          </cell>
          <cell r="F268" t="str">
            <v>-</v>
          </cell>
          <cell r="G268" t="str">
            <v>-</v>
          </cell>
          <cell r="H268" t="str">
            <v>-</v>
          </cell>
          <cell r="I268" t="str">
            <v>-</v>
          </cell>
          <cell r="J268" t="str">
            <v>-</v>
          </cell>
        </row>
        <row r="269">
          <cell r="C269" t="str">
            <v>Ｒ一括分</v>
          </cell>
          <cell r="E269">
            <v>21271</v>
          </cell>
          <cell r="F269">
            <v>1595</v>
          </cell>
          <cell r="G269">
            <v>1445</v>
          </cell>
          <cell r="H269">
            <v>21421</v>
          </cell>
          <cell r="I269">
            <v>6046</v>
          </cell>
          <cell r="J269">
            <v>28.2</v>
          </cell>
        </row>
        <row r="270">
          <cell r="C270" t="str">
            <v>特掲産業１</v>
          </cell>
          <cell r="E270">
            <v>4817</v>
          </cell>
          <cell r="F270">
            <v>958</v>
          </cell>
          <cell r="G270">
            <v>1391</v>
          </cell>
          <cell r="H270">
            <v>4384</v>
          </cell>
          <cell r="I270">
            <v>1980</v>
          </cell>
          <cell r="J270">
            <v>45.2</v>
          </cell>
        </row>
        <row r="271">
          <cell r="C271" t="str">
            <v>特掲産業２</v>
          </cell>
          <cell r="E271">
            <v>1712</v>
          </cell>
          <cell r="F271">
            <v>5</v>
          </cell>
          <cell r="G271">
            <v>8</v>
          </cell>
          <cell r="H271">
            <v>1709</v>
          </cell>
          <cell r="I271">
            <v>171</v>
          </cell>
          <cell r="J271">
            <v>10</v>
          </cell>
        </row>
        <row r="272">
          <cell r="C272" t="str">
            <v>特掲産業３</v>
          </cell>
          <cell r="E272" t="str">
            <v>-</v>
          </cell>
          <cell r="F272" t="str">
            <v>-</v>
          </cell>
          <cell r="G272" t="str">
            <v>-</v>
          </cell>
          <cell r="H272" t="str">
            <v>-</v>
          </cell>
          <cell r="I272" t="str">
            <v>-</v>
          </cell>
          <cell r="J272" t="str">
            <v>-</v>
          </cell>
        </row>
        <row r="273">
          <cell r="C273" t="str">
            <v>特掲産業４</v>
          </cell>
          <cell r="E273" t="str">
            <v>-</v>
          </cell>
          <cell r="F273" t="str">
            <v>-</v>
          </cell>
          <cell r="G273" t="str">
            <v>-</v>
          </cell>
          <cell r="H273" t="str">
            <v>-</v>
          </cell>
          <cell r="I273" t="str">
            <v>-</v>
          </cell>
          <cell r="J273" t="str">
            <v>-</v>
          </cell>
        </row>
        <row r="274">
          <cell r="C274" t="str">
            <v>特掲産業５</v>
          </cell>
          <cell r="E274" t="str">
            <v>-</v>
          </cell>
          <cell r="F274" t="str">
            <v>-</v>
          </cell>
          <cell r="G274" t="str">
            <v>-</v>
          </cell>
          <cell r="H274" t="str">
            <v>-</v>
          </cell>
          <cell r="I274" t="str">
            <v>-</v>
          </cell>
          <cell r="J274" t="str">
            <v>-</v>
          </cell>
        </row>
        <row r="275">
          <cell r="C275" t="str">
            <v>特掲積上産業１</v>
          </cell>
          <cell r="E275" t="str">
            <v>-</v>
          </cell>
          <cell r="F275" t="str">
            <v>-</v>
          </cell>
          <cell r="G275" t="str">
            <v>-</v>
          </cell>
          <cell r="H275" t="str">
            <v>-</v>
          </cell>
          <cell r="I275" t="str">
            <v>-</v>
          </cell>
          <cell r="J275" t="str">
            <v>-</v>
          </cell>
        </row>
        <row r="276">
          <cell r="C276" t="str">
            <v>特掲積上産業２</v>
          </cell>
          <cell r="E276" t="str">
            <v>-</v>
          </cell>
          <cell r="F276" t="str">
            <v>-</v>
          </cell>
          <cell r="G276" t="str">
            <v>-</v>
          </cell>
          <cell r="H276" t="str">
            <v>-</v>
          </cell>
          <cell r="I276" t="str">
            <v>-</v>
          </cell>
          <cell r="J276" t="str">
            <v>-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</row>
      </sheetData>
      <sheetData sheetId="21"/>
      <sheetData sheetId="22"/>
      <sheetData sheetId="23"/>
      <sheetData sheetId="24">
        <row r="7">
          <cell r="C7">
            <v>3.9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5</v>
          </cell>
        </row>
        <row r="23">
          <cell r="B23" t="str">
            <v>TL</v>
          </cell>
          <cell r="D23" t="str">
            <v>調査産業計</v>
          </cell>
          <cell r="F23" t="str">
            <v>調査産業計</v>
          </cell>
        </row>
        <row r="24">
          <cell r="B24" t="str">
            <v>D</v>
          </cell>
          <cell r="D24" t="str">
            <v>建設業</v>
          </cell>
          <cell r="F24" t="str">
            <v>建設業</v>
          </cell>
        </row>
        <row r="25">
          <cell r="B25" t="str">
            <v>E</v>
          </cell>
          <cell r="D25" t="str">
            <v>製造業</v>
          </cell>
          <cell r="F25" t="str">
            <v>製造業</v>
          </cell>
        </row>
        <row r="26">
          <cell r="B26" t="str">
            <v>F</v>
          </cell>
          <cell r="D26" t="str">
            <v>電気・ガス・熱供給・水道業</v>
          </cell>
          <cell r="F26" t="str">
            <v>電気・ガス・熱供給・水道業</v>
          </cell>
        </row>
        <row r="27">
          <cell r="B27" t="str">
            <v>G</v>
          </cell>
          <cell r="D27" t="str">
            <v>情報通信業</v>
          </cell>
          <cell r="F27" t="str">
            <v>情報通信業</v>
          </cell>
        </row>
        <row r="28">
          <cell r="B28" t="str">
            <v>H</v>
          </cell>
          <cell r="D28" t="str">
            <v>運輸業，郵便業</v>
          </cell>
          <cell r="F28" t="str">
            <v>運輸業，郵便業</v>
          </cell>
        </row>
        <row r="29">
          <cell r="B29" t="str">
            <v>I</v>
          </cell>
          <cell r="D29" t="str">
            <v>卸売業，小売業</v>
          </cell>
          <cell r="F29" t="str">
            <v>卸売業，小売業</v>
          </cell>
        </row>
        <row r="30">
          <cell r="B30" t="str">
            <v>J</v>
          </cell>
          <cell r="D30" t="str">
            <v>金融業，保険業</v>
          </cell>
          <cell r="F30" t="str">
            <v>金融業，保険業</v>
          </cell>
          <cell r="I30" t="str">
            <v>x</v>
          </cell>
        </row>
        <row r="31">
          <cell r="B31" t="str">
            <v>K</v>
          </cell>
          <cell r="D31" t="str">
            <v>不動産業，物品賃貸業</v>
          </cell>
          <cell r="F31" t="str">
            <v>不動産業，物品賃貸業</v>
          </cell>
        </row>
        <row r="32">
          <cell r="B32" t="str">
            <v>L</v>
          </cell>
          <cell r="D32" t="str">
            <v>学術研究，専門・技術サービス業</v>
          </cell>
          <cell r="F32" t="str">
            <v>学術研究，専門・技術サービス業</v>
          </cell>
        </row>
        <row r="33">
          <cell r="B33" t="str">
            <v>M</v>
          </cell>
          <cell r="D33" t="str">
            <v>宿泊業，飲食サービス業</v>
          </cell>
          <cell r="F33" t="str">
            <v>宿泊業，飲食サービス業</v>
          </cell>
        </row>
        <row r="34">
          <cell r="B34" t="str">
            <v>N</v>
          </cell>
          <cell r="D34" t="str">
            <v>生活関連サービス業，娯楽業</v>
          </cell>
          <cell r="F34" t="str">
            <v>生活関連サービス業，娯楽業</v>
          </cell>
        </row>
        <row r="35">
          <cell r="B35" t="str">
            <v>O</v>
          </cell>
          <cell r="D35" t="str">
            <v>教育，学習支援業</v>
          </cell>
          <cell r="F35" t="str">
            <v>教育，学習支援業</v>
          </cell>
        </row>
        <row r="36">
          <cell r="B36" t="str">
            <v>P</v>
          </cell>
          <cell r="D36" t="str">
            <v>医療，福祉</v>
          </cell>
          <cell r="F36" t="str">
            <v>医療，福祉</v>
          </cell>
        </row>
        <row r="37">
          <cell r="B37" t="str">
            <v>Q</v>
          </cell>
          <cell r="D37" t="str">
            <v>複合サービス事業</v>
          </cell>
          <cell r="F37" t="str">
            <v>複合サービス事業</v>
          </cell>
        </row>
        <row r="38">
          <cell r="B38" t="str">
            <v>R</v>
          </cell>
          <cell r="D38" t="str">
            <v>サービス業（他に分類されないもの）</v>
          </cell>
          <cell r="F38" t="str">
            <v>サービス業（他に分類されないもの）</v>
          </cell>
        </row>
        <row r="39">
          <cell r="B39" t="str">
            <v>E09,10</v>
          </cell>
          <cell r="D39" t="str">
            <v>食料品・たばこ</v>
          </cell>
          <cell r="F39" t="str">
            <v>食料品・たばこ</v>
          </cell>
        </row>
        <row r="40">
          <cell r="B40" t="str">
            <v>E11</v>
          </cell>
          <cell r="D40" t="str">
            <v>繊維工業</v>
          </cell>
          <cell r="F40" t="str">
            <v>繊維工業</v>
          </cell>
        </row>
        <row r="41">
          <cell r="B41" t="str">
            <v>E12</v>
          </cell>
          <cell r="D41" t="str">
            <v>木材・木製品</v>
          </cell>
          <cell r="F41" t="str">
            <v>木材・木製品</v>
          </cell>
        </row>
        <row r="42">
          <cell r="B42" t="str">
            <v>E13</v>
          </cell>
          <cell r="D42" t="str">
            <v>家具・装備品</v>
          </cell>
          <cell r="F42" t="str">
            <v>家具・装備品</v>
          </cell>
          <cell r="H42" t="str">
            <v>x</v>
          </cell>
          <cell r="I42" t="str">
            <v>x</v>
          </cell>
        </row>
        <row r="43">
          <cell r="B43" t="str">
            <v>E15</v>
          </cell>
          <cell r="D43" t="str">
            <v>印刷・同関連業</v>
          </cell>
          <cell r="F43" t="str">
            <v>印刷・同関連業</v>
          </cell>
          <cell r="I43" t="str">
            <v>x</v>
          </cell>
        </row>
        <row r="44">
          <cell r="B44" t="str">
            <v>E16,17</v>
          </cell>
          <cell r="D44" t="str">
            <v>化学、石油・石炭</v>
          </cell>
          <cell r="F44" t="str">
            <v>化学、石油・石炭</v>
          </cell>
        </row>
        <row r="45">
          <cell r="B45" t="str">
            <v>E18</v>
          </cell>
          <cell r="D45" t="str">
            <v>プラスチック製品</v>
          </cell>
          <cell r="F45" t="str">
            <v>プラスチック製品</v>
          </cell>
        </row>
        <row r="46">
          <cell r="B46" t="str">
            <v>E19</v>
          </cell>
          <cell r="D46" t="str">
            <v>ゴム製品</v>
          </cell>
          <cell r="F46" t="str">
            <v>ゴム製品</v>
          </cell>
        </row>
        <row r="47">
          <cell r="B47" t="str">
            <v>E21</v>
          </cell>
          <cell r="D47" t="str">
            <v>窯業・土石製品</v>
          </cell>
          <cell r="F47" t="str">
            <v>窯業・土石製品</v>
          </cell>
        </row>
        <row r="48">
          <cell r="B48" t="str">
            <v>E24</v>
          </cell>
          <cell r="D48" t="str">
            <v>金属製品製造業</v>
          </cell>
          <cell r="F48" t="str">
            <v>金属製品製造業</v>
          </cell>
        </row>
        <row r="49">
          <cell r="B49" t="str">
            <v>E27</v>
          </cell>
          <cell r="D49" t="str">
            <v>業務用機械器具</v>
          </cell>
          <cell r="F49" t="str">
            <v>業務用機械器具</v>
          </cell>
        </row>
        <row r="50">
          <cell r="B50" t="str">
            <v>E28</v>
          </cell>
          <cell r="D50" t="str">
            <v>電子・デバイス</v>
          </cell>
          <cell r="F50" t="str">
            <v>電子・デバイス</v>
          </cell>
        </row>
        <row r="51">
          <cell r="B51" t="str">
            <v>E29</v>
          </cell>
          <cell r="D51" t="str">
            <v>電気機械器具</v>
          </cell>
          <cell r="F51" t="str">
            <v>電気機械器具</v>
          </cell>
        </row>
        <row r="52">
          <cell r="B52" t="str">
            <v>E31</v>
          </cell>
          <cell r="D52" t="str">
            <v>輸送用機械器具</v>
          </cell>
          <cell r="F52" t="str">
            <v>輸送用機械器具</v>
          </cell>
        </row>
        <row r="53">
          <cell r="B53" t="str">
            <v>ES</v>
          </cell>
          <cell r="D53" t="str">
            <v>Ｅ一括分１</v>
          </cell>
          <cell r="F53" t="str">
            <v>はん用・生産用機械器具</v>
          </cell>
        </row>
        <row r="54">
          <cell r="B54" t="str">
            <v>R91</v>
          </cell>
          <cell r="D54" t="str">
            <v>職業紹介・派遣業</v>
          </cell>
          <cell r="F54" t="str">
            <v>職業紹介・労働者派遣業</v>
          </cell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3049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  <cell r="E10">
            <v>185694</v>
          </cell>
          <cell r="F10">
            <v>2517</v>
          </cell>
          <cell r="G10">
            <v>3296</v>
          </cell>
          <cell r="H10">
            <v>184915</v>
          </cell>
          <cell r="I10">
            <v>46011</v>
          </cell>
          <cell r="J10">
            <v>24.9</v>
          </cell>
        </row>
        <row r="11">
          <cell r="C11" t="str">
            <v>鉱業，採石業，砂利採取業</v>
          </cell>
          <cell r="E11" t="str">
            <v>-</v>
          </cell>
          <cell r="F11" t="str">
            <v>-</v>
          </cell>
          <cell r="G11" t="str">
            <v>-</v>
          </cell>
          <cell r="H11" t="str">
            <v>-</v>
          </cell>
          <cell r="I11" t="str">
            <v>-</v>
          </cell>
          <cell r="J11" t="str">
            <v>-</v>
          </cell>
        </row>
        <row r="12">
          <cell r="C12" t="str">
            <v>建設業</v>
          </cell>
          <cell r="E12">
            <v>6174</v>
          </cell>
          <cell r="F12">
            <v>77</v>
          </cell>
          <cell r="G12">
            <v>10</v>
          </cell>
          <cell r="H12">
            <v>6241</v>
          </cell>
          <cell r="I12">
            <v>137</v>
          </cell>
          <cell r="J12">
            <v>2.2000000000000002</v>
          </cell>
        </row>
        <row r="13">
          <cell r="C13" t="str">
            <v>製造業</v>
          </cell>
          <cell r="E13">
            <v>36702</v>
          </cell>
          <cell r="F13">
            <v>231</v>
          </cell>
          <cell r="G13">
            <v>506</v>
          </cell>
          <cell r="H13">
            <v>36427</v>
          </cell>
          <cell r="I13">
            <v>3394</v>
          </cell>
          <cell r="J13">
            <v>9.3000000000000007</v>
          </cell>
        </row>
        <row r="14">
          <cell r="C14" t="str">
            <v>電気・ガス・熱供給・水道業</v>
          </cell>
          <cell r="E14">
            <v>2193</v>
          </cell>
          <cell r="F14">
            <v>4</v>
          </cell>
          <cell r="G14">
            <v>8</v>
          </cell>
          <cell r="H14">
            <v>2189</v>
          </cell>
          <cell r="I14">
            <v>158</v>
          </cell>
          <cell r="J14">
            <v>7.2</v>
          </cell>
        </row>
        <row r="15">
          <cell r="C15" t="str">
            <v>情報通信業</v>
          </cell>
          <cell r="E15">
            <v>3829</v>
          </cell>
          <cell r="F15">
            <v>46</v>
          </cell>
          <cell r="G15">
            <v>56</v>
          </cell>
          <cell r="H15">
            <v>3819</v>
          </cell>
          <cell r="I15">
            <v>125</v>
          </cell>
          <cell r="J15">
            <v>3.3</v>
          </cell>
        </row>
        <row r="16">
          <cell r="C16" t="str">
            <v>運輸業，郵便業</v>
          </cell>
          <cell r="E16">
            <v>10846</v>
          </cell>
          <cell r="F16">
            <v>54</v>
          </cell>
          <cell r="G16">
            <v>108</v>
          </cell>
          <cell r="H16">
            <v>10792</v>
          </cell>
          <cell r="I16">
            <v>1169</v>
          </cell>
          <cell r="J16">
            <v>10.8</v>
          </cell>
        </row>
        <row r="17">
          <cell r="C17" t="str">
            <v>卸売業，小売業</v>
          </cell>
          <cell r="E17">
            <v>22599</v>
          </cell>
          <cell r="F17">
            <v>294</v>
          </cell>
          <cell r="G17">
            <v>432</v>
          </cell>
          <cell r="H17">
            <v>22461</v>
          </cell>
          <cell r="I17">
            <v>13612</v>
          </cell>
          <cell r="J17">
            <v>60.6</v>
          </cell>
        </row>
        <row r="18">
          <cell r="C18" t="str">
            <v>金融業，保険業</v>
          </cell>
          <cell r="E18" t="str">
            <v>#2887</v>
          </cell>
          <cell r="F18" t="str">
            <v>#0</v>
          </cell>
          <cell r="G18" t="str">
            <v>#0</v>
          </cell>
          <cell r="H18" t="str">
            <v>#2887</v>
          </cell>
          <cell r="I18" t="str">
            <v>#0</v>
          </cell>
          <cell r="J18" t="str">
            <v>#0</v>
          </cell>
        </row>
        <row r="19">
          <cell r="C19" t="str">
            <v>不動産業，物品賃貸業</v>
          </cell>
          <cell r="E19">
            <v>1153</v>
          </cell>
          <cell r="F19">
            <v>0</v>
          </cell>
          <cell r="G19">
            <v>8</v>
          </cell>
          <cell r="H19">
            <v>1145</v>
          </cell>
          <cell r="I19">
            <v>287</v>
          </cell>
          <cell r="J19">
            <v>25.1</v>
          </cell>
        </row>
        <row r="20">
          <cell r="C20" t="str">
            <v>学術研究，専門・技術サービス業</v>
          </cell>
          <cell r="E20">
            <v>1770</v>
          </cell>
          <cell r="F20">
            <v>11</v>
          </cell>
          <cell r="G20">
            <v>1</v>
          </cell>
          <cell r="H20">
            <v>1780</v>
          </cell>
          <cell r="I20">
            <v>112</v>
          </cell>
          <cell r="J20">
            <v>6.3</v>
          </cell>
        </row>
        <row r="21">
          <cell r="C21" t="str">
            <v>宿泊業，飲食サービス業</v>
          </cell>
          <cell r="E21">
            <v>7173</v>
          </cell>
          <cell r="F21">
            <v>214</v>
          </cell>
          <cell r="G21">
            <v>165</v>
          </cell>
          <cell r="H21">
            <v>7222</v>
          </cell>
          <cell r="I21">
            <v>5626</v>
          </cell>
          <cell r="J21">
            <v>77.900000000000006</v>
          </cell>
        </row>
        <row r="22">
          <cell r="C22" t="str">
            <v>生活関連サービス業，娯楽業</v>
          </cell>
          <cell r="E22">
            <v>4187</v>
          </cell>
          <cell r="F22">
            <v>49</v>
          </cell>
          <cell r="G22">
            <v>72</v>
          </cell>
          <cell r="H22">
            <v>4164</v>
          </cell>
          <cell r="I22">
            <v>1050</v>
          </cell>
          <cell r="J22">
            <v>25.2</v>
          </cell>
        </row>
        <row r="23">
          <cell r="C23" t="str">
            <v>教育，学習支援業</v>
          </cell>
          <cell r="E23">
            <v>16139</v>
          </cell>
          <cell r="F23">
            <v>333</v>
          </cell>
          <cell r="G23">
            <v>190</v>
          </cell>
          <cell r="H23">
            <v>16282</v>
          </cell>
          <cell r="I23">
            <v>2784</v>
          </cell>
          <cell r="J23">
            <v>17.100000000000001</v>
          </cell>
        </row>
        <row r="24">
          <cell r="C24" t="str">
            <v>医療，福祉</v>
          </cell>
          <cell r="E24">
            <v>49689</v>
          </cell>
          <cell r="F24">
            <v>494</v>
          </cell>
          <cell r="G24">
            <v>1015</v>
          </cell>
          <cell r="H24">
            <v>49168</v>
          </cell>
          <cell r="I24">
            <v>11838</v>
          </cell>
          <cell r="J24">
            <v>24.1</v>
          </cell>
        </row>
        <row r="25">
          <cell r="C25" t="str">
            <v>複合サービス事業</v>
          </cell>
          <cell r="E25">
            <v>2862</v>
          </cell>
          <cell r="F25">
            <v>101</v>
          </cell>
          <cell r="G25">
            <v>17</v>
          </cell>
          <cell r="H25">
            <v>2946</v>
          </cell>
          <cell r="I25">
            <v>157</v>
          </cell>
          <cell r="J25">
            <v>5.3</v>
          </cell>
        </row>
        <row r="26">
          <cell r="C26" t="str">
            <v>サービス業（他に分類されないもの）</v>
          </cell>
          <cell r="E26">
            <v>17491</v>
          </cell>
          <cell r="F26">
            <v>609</v>
          </cell>
          <cell r="G26">
            <v>708</v>
          </cell>
          <cell r="H26">
            <v>17392</v>
          </cell>
          <cell r="I26">
            <v>5562</v>
          </cell>
          <cell r="J26">
            <v>32</v>
          </cell>
        </row>
        <row r="27">
          <cell r="C27" t="str">
            <v>食料品・たばこ</v>
          </cell>
          <cell r="E27">
            <v>11827</v>
          </cell>
          <cell r="F27">
            <v>95</v>
          </cell>
          <cell r="G27">
            <v>192</v>
          </cell>
          <cell r="H27">
            <v>11730</v>
          </cell>
          <cell r="I27">
            <v>1827</v>
          </cell>
          <cell r="J27">
            <v>15.6</v>
          </cell>
        </row>
        <row r="28">
          <cell r="C28" t="str">
            <v>繊維工業</v>
          </cell>
          <cell r="E28">
            <v>3349</v>
          </cell>
          <cell r="F28">
            <v>10</v>
          </cell>
          <cell r="G28">
            <v>67</v>
          </cell>
          <cell r="H28">
            <v>3292</v>
          </cell>
          <cell r="I28">
            <v>134</v>
          </cell>
          <cell r="J28">
            <v>4.0999999999999996</v>
          </cell>
        </row>
        <row r="29">
          <cell r="C29" t="str">
            <v>木材・木製品</v>
          </cell>
          <cell r="E29">
            <v>1312</v>
          </cell>
          <cell r="F29">
            <v>20</v>
          </cell>
          <cell r="G29">
            <v>8</v>
          </cell>
          <cell r="H29">
            <v>1324</v>
          </cell>
          <cell r="I29">
            <v>171</v>
          </cell>
          <cell r="J29">
            <v>12.9</v>
          </cell>
        </row>
        <row r="30">
          <cell r="C30" t="str">
            <v>家具・装備品</v>
          </cell>
          <cell r="E30" t="str">
            <v>#147</v>
          </cell>
          <cell r="F30" t="str">
            <v>#0</v>
          </cell>
          <cell r="G30" t="str">
            <v>#5</v>
          </cell>
          <cell r="H30" t="str">
            <v>#142</v>
          </cell>
          <cell r="I30" t="str">
            <v>#27</v>
          </cell>
          <cell r="J30" t="str">
            <v>#19</v>
          </cell>
        </row>
        <row r="31">
          <cell r="C31" t="str">
            <v>パルプ・紙</v>
          </cell>
          <cell r="E31" t="str">
            <v>#653</v>
          </cell>
          <cell r="F31" t="str">
            <v>#0</v>
          </cell>
          <cell r="G31" t="str">
            <v>#0</v>
          </cell>
          <cell r="H31" t="str">
            <v>#653</v>
          </cell>
          <cell r="I31" t="str">
            <v>#9</v>
          </cell>
          <cell r="J31" t="str">
            <v>#1.4</v>
          </cell>
        </row>
        <row r="32">
          <cell r="C32" t="str">
            <v>印刷・同関連業</v>
          </cell>
          <cell r="E32" t="str">
            <v>#273</v>
          </cell>
          <cell r="F32" t="str">
            <v>#4</v>
          </cell>
          <cell r="G32" t="str">
            <v>#4</v>
          </cell>
          <cell r="H32" t="str">
            <v>#273</v>
          </cell>
          <cell r="I32" t="str">
            <v>#11</v>
          </cell>
          <cell r="J32" t="str">
            <v>#4</v>
          </cell>
        </row>
        <row r="33">
          <cell r="C33" t="str">
            <v>化学、石油・石炭</v>
          </cell>
          <cell r="E33">
            <v>2604</v>
          </cell>
          <cell r="F33">
            <v>0</v>
          </cell>
          <cell r="G33">
            <v>31</v>
          </cell>
          <cell r="H33">
            <v>2573</v>
          </cell>
          <cell r="I33">
            <v>41</v>
          </cell>
          <cell r="J33">
            <v>1.6</v>
          </cell>
        </row>
        <row r="34">
          <cell r="C34" t="str">
            <v>プラスチック製品</v>
          </cell>
          <cell r="E34">
            <v>1814</v>
          </cell>
          <cell r="F34">
            <v>21</v>
          </cell>
          <cell r="G34">
            <v>29</v>
          </cell>
          <cell r="H34">
            <v>1806</v>
          </cell>
          <cell r="I34">
            <v>497</v>
          </cell>
          <cell r="J34">
            <v>27.5</v>
          </cell>
        </row>
        <row r="35">
          <cell r="C35" t="str">
            <v>ゴム製品</v>
          </cell>
          <cell r="E35">
            <v>2068</v>
          </cell>
          <cell r="F35">
            <v>3</v>
          </cell>
          <cell r="G35">
            <v>11</v>
          </cell>
          <cell r="H35">
            <v>2060</v>
          </cell>
          <cell r="I35">
            <v>32</v>
          </cell>
          <cell r="J35">
            <v>1.6</v>
          </cell>
        </row>
        <row r="36">
          <cell r="C36" t="str">
            <v>窯業・土石製品</v>
          </cell>
          <cell r="E36">
            <v>374</v>
          </cell>
          <cell r="F36">
            <v>0</v>
          </cell>
          <cell r="G36">
            <v>1</v>
          </cell>
          <cell r="H36">
            <v>373</v>
          </cell>
          <cell r="I36">
            <v>48</v>
          </cell>
          <cell r="J36">
            <v>12.9</v>
          </cell>
        </row>
        <row r="37">
          <cell r="C37" t="str">
            <v>鉄鋼業</v>
          </cell>
          <cell r="E37" t="str">
            <v>#252</v>
          </cell>
          <cell r="F37" t="str">
            <v>#2</v>
          </cell>
          <cell r="G37" t="str">
            <v>#9</v>
          </cell>
          <cell r="H37" t="str">
            <v>#245</v>
          </cell>
          <cell r="I37" t="str">
            <v>#2</v>
          </cell>
          <cell r="J37" t="str">
            <v>#0.8</v>
          </cell>
        </row>
        <row r="38">
          <cell r="C38" t="str">
            <v>非鉄金属製造業</v>
          </cell>
          <cell r="E38" t="str">
            <v>-</v>
          </cell>
          <cell r="F38" t="str">
            <v>-</v>
          </cell>
          <cell r="G38" t="str">
            <v>-</v>
          </cell>
          <cell r="H38" t="str">
            <v>-</v>
          </cell>
          <cell r="I38" t="str">
            <v>-</v>
          </cell>
          <cell r="J38" t="str">
            <v>-</v>
          </cell>
        </row>
        <row r="39">
          <cell r="C39" t="str">
            <v>金属製品製造業</v>
          </cell>
          <cell r="E39">
            <v>1198</v>
          </cell>
          <cell r="F39">
            <v>23</v>
          </cell>
          <cell r="G39">
            <v>24</v>
          </cell>
          <cell r="H39">
            <v>1197</v>
          </cell>
          <cell r="I39">
            <v>224</v>
          </cell>
          <cell r="J39">
            <v>18.7</v>
          </cell>
        </row>
        <row r="40">
          <cell r="C40" t="str">
            <v>はん用機械器具</v>
          </cell>
          <cell r="E40" t="str">
            <v>-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</row>
        <row r="41">
          <cell r="C41" t="str">
            <v>生産用機械器具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</row>
        <row r="42">
          <cell r="C42" t="str">
            <v>業務用機械器具</v>
          </cell>
          <cell r="E42">
            <v>1811</v>
          </cell>
          <cell r="F42">
            <v>7</v>
          </cell>
          <cell r="G42">
            <v>10</v>
          </cell>
          <cell r="H42">
            <v>1808</v>
          </cell>
          <cell r="I42">
            <v>46</v>
          </cell>
          <cell r="J42">
            <v>2.5</v>
          </cell>
        </row>
        <row r="43">
          <cell r="C43" t="str">
            <v>電子・デバイス</v>
          </cell>
          <cell r="E43">
            <v>3441</v>
          </cell>
          <cell r="F43">
            <v>6</v>
          </cell>
          <cell r="G43">
            <v>25</v>
          </cell>
          <cell r="H43">
            <v>3422</v>
          </cell>
          <cell r="I43">
            <v>210</v>
          </cell>
          <cell r="J43">
            <v>6.1</v>
          </cell>
        </row>
        <row r="44">
          <cell r="C44" t="str">
            <v>電気機械器具</v>
          </cell>
          <cell r="E44">
            <v>1031</v>
          </cell>
          <cell r="F44">
            <v>10</v>
          </cell>
          <cell r="G44">
            <v>17</v>
          </cell>
          <cell r="H44">
            <v>1024</v>
          </cell>
          <cell r="I44">
            <v>40</v>
          </cell>
          <cell r="J44">
            <v>3.9</v>
          </cell>
        </row>
        <row r="45">
          <cell r="C45" t="str">
            <v>情報通信機械器具</v>
          </cell>
          <cell r="E45">
            <v>131</v>
          </cell>
          <cell r="F45">
            <v>2</v>
          </cell>
          <cell r="G45">
            <v>5</v>
          </cell>
          <cell r="H45">
            <v>128</v>
          </cell>
          <cell r="I45">
            <v>11</v>
          </cell>
          <cell r="J45">
            <v>8.6</v>
          </cell>
        </row>
        <row r="46">
          <cell r="C46" t="str">
            <v>輸送用機械器具</v>
          </cell>
          <cell r="E46">
            <v>2198</v>
          </cell>
          <cell r="F46">
            <v>11</v>
          </cell>
          <cell r="G46">
            <v>57</v>
          </cell>
          <cell r="H46">
            <v>2152</v>
          </cell>
          <cell r="I46">
            <v>6</v>
          </cell>
          <cell r="J46">
            <v>0.3</v>
          </cell>
        </row>
        <row r="47">
          <cell r="C47" t="str">
            <v>その他の製造業</v>
          </cell>
          <cell r="E47">
            <v>498</v>
          </cell>
          <cell r="F47">
            <v>2</v>
          </cell>
          <cell r="G47">
            <v>11</v>
          </cell>
          <cell r="H47">
            <v>489</v>
          </cell>
          <cell r="I47">
            <v>27</v>
          </cell>
          <cell r="J47">
            <v>5.5</v>
          </cell>
        </row>
        <row r="48">
          <cell r="C48" t="str">
            <v>Ｅ一括分１</v>
          </cell>
          <cell r="E48">
            <v>1721</v>
          </cell>
          <cell r="F48">
            <v>15</v>
          </cell>
          <cell r="G48">
            <v>0</v>
          </cell>
          <cell r="H48">
            <v>1736</v>
          </cell>
          <cell r="I48">
            <v>31</v>
          </cell>
          <cell r="J48">
            <v>1.8</v>
          </cell>
        </row>
        <row r="49">
          <cell r="C49" t="str">
            <v>Ｅ一括分２</v>
          </cell>
          <cell r="E49" t="str">
            <v>-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</row>
        <row r="50">
          <cell r="C50" t="str">
            <v>Ｅ一括分３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</row>
        <row r="51">
          <cell r="C51" t="str">
            <v>卸売業</v>
          </cell>
          <cell r="E51">
            <v>4973</v>
          </cell>
          <cell r="F51">
            <v>131</v>
          </cell>
          <cell r="G51">
            <v>20</v>
          </cell>
          <cell r="H51">
            <v>5084</v>
          </cell>
          <cell r="I51">
            <v>1159</v>
          </cell>
          <cell r="J51">
            <v>22.8</v>
          </cell>
        </row>
        <row r="52">
          <cell r="C52" t="str">
            <v>小売業</v>
          </cell>
          <cell r="E52">
            <v>17626</v>
          </cell>
          <cell r="F52">
            <v>163</v>
          </cell>
          <cell r="G52">
            <v>412</v>
          </cell>
          <cell r="H52">
            <v>17377</v>
          </cell>
          <cell r="I52">
            <v>12453</v>
          </cell>
          <cell r="J52">
            <v>71.7</v>
          </cell>
        </row>
        <row r="53">
          <cell r="C53" t="str">
            <v>宿泊業</v>
          </cell>
          <cell r="E53">
            <v>2585</v>
          </cell>
          <cell r="F53">
            <v>46</v>
          </cell>
          <cell r="G53">
            <v>53</v>
          </cell>
          <cell r="H53">
            <v>2578</v>
          </cell>
          <cell r="I53">
            <v>1536</v>
          </cell>
          <cell r="J53">
            <v>59.6</v>
          </cell>
        </row>
        <row r="54">
          <cell r="C54" t="str">
            <v>Ｍ一括分</v>
          </cell>
          <cell r="E54">
            <v>4588</v>
          </cell>
          <cell r="F54">
            <v>168</v>
          </cell>
          <cell r="G54">
            <v>112</v>
          </cell>
          <cell r="H54">
            <v>4644</v>
          </cell>
          <cell r="I54">
            <v>4090</v>
          </cell>
          <cell r="J54">
            <v>88.1</v>
          </cell>
        </row>
        <row r="55">
          <cell r="C55" t="str">
            <v>医療業</v>
          </cell>
          <cell r="E55">
            <v>28373</v>
          </cell>
          <cell r="F55">
            <v>436</v>
          </cell>
          <cell r="G55">
            <v>641</v>
          </cell>
          <cell r="H55">
            <v>28168</v>
          </cell>
          <cell r="I55">
            <v>5901</v>
          </cell>
          <cell r="J55">
            <v>20.9</v>
          </cell>
        </row>
        <row r="56">
          <cell r="C56" t="str">
            <v>Ｐ一括分</v>
          </cell>
          <cell r="E56">
            <v>21316</v>
          </cell>
          <cell r="F56">
            <v>58</v>
          </cell>
          <cell r="G56">
            <v>374</v>
          </cell>
          <cell r="H56">
            <v>21000</v>
          </cell>
          <cell r="I56">
            <v>5937</v>
          </cell>
          <cell r="J56">
            <v>28.3</v>
          </cell>
        </row>
        <row r="57">
          <cell r="C57" t="str">
            <v>職業紹介・派遣業</v>
          </cell>
          <cell r="E57">
            <v>3676</v>
          </cell>
          <cell r="F57">
            <v>234</v>
          </cell>
          <cell r="G57">
            <v>288</v>
          </cell>
          <cell r="H57">
            <v>3622</v>
          </cell>
          <cell r="I57">
            <v>623</v>
          </cell>
          <cell r="J57">
            <v>17.2</v>
          </cell>
        </row>
        <row r="58">
          <cell r="C58" t="str">
            <v>その他の事業サービス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</row>
        <row r="59">
          <cell r="C59" t="str">
            <v>Ｒ一括分</v>
          </cell>
          <cell r="E59">
            <v>13815</v>
          </cell>
          <cell r="F59">
            <v>375</v>
          </cell>
          <cell r="G59">
            <v>420</v>
          </cell>
          <cell r="H59">
            <v>13770</v>
          </cell>
          <cell r="I59">
            <v>4939</v>
          </cell>
          <cell r="J59">
            <v>35.9</v>
          </cell>
        </row>
        <row r="60">
          <cell r="C60" t="str">
            <v>特掲産業１</v>
          </cell>
          <cell r="E60" t="str">
            <v>#2169</v>
          </cell>
          <cell r="F60" t="str">
            <v>#9</v>
          </cell>
          <cell r="G60" t="str">
            <v>#47</v>
          </cell>
          <cell r="H60" t="str">
            <v>#2131</v>
          </cell>
          <cell r="I60" t="str">
            <v>#641</v>
          </cell>
          <cell r="J60" t="str">
            <v>#30.1</v>
          </cell>
        </row>
        <row r="61">
          <cell r="C61" t="str">
            <v>特掲産業２</v>
          </cell>
          <cell r="E61" t="str">
            <v>#101</v>
          </cell>
          <cell r="F61" t="str">
            <v>#1</v>
          </cell>
          <cell r="G61" t="str">
            <v>#7</v>
          </cell>
          <cell r="H61" t="str">
            <v>#95</v>
          </cell>
          <cell r="I61" t="str">
            <v>#32</v>
          </cell>
          <cell r="J61" t="str">
            <v>#33.7</v>
          </cell>
        </row>
        <row r="62">
          <cell r="C62" t="str">
            <v>特掲産業３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</row>
        <row r="63">
          <cell r="C63" t="str">
            <v>特掲産業４</v>
          </cell>
          <cell r="E63" t="str">
            <v>-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</row>
        <row r="64">
          <cell r="C64" t="str">
            <v>特掲産業５</v>
          </cell>
          <cell r="E64" t="str">
            <v>-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</row>
        <row r="65">
          <cell r="C65" t="str">
            <v>特掲積上産業１</v>
          </cell>
          <cell r="E65" t="str">
            <v>-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</row>
        <row r="66">
          <cell r="C66" t="str">
            <v>特掲積上産業２</v>
          </cell>
          <cell r="E66" t="str">
            <v>-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</row>
        <row r="220">
          <cell r="C220" t="str">
            <v>調査産業計</v>
          </cell>
          <cell r="E220">
            <v>355254</v>
          </cell>
          <cell r="F220">
            <v>6495</v>
          </cell>
          <cell r="G220">
            <v>6328</v>
          </cell>
          <cell r="H220">
            <v>355421</v>
          </cell>
          <cell r="I220">
            <v>103643</v>
          </cell>
          <cell r="J220">
            <v>29.2</v>
          </cell>
        </row>
        <row r="221">
          <cell r="C221" t="str">
            <v>鉱業，採石業，砂利採取業</v>
          </cell>
          <cell r="E221" t="str">
            <v>-</v>
          </cell>
          <cell r="F221" t="str">
            <v>-</v>
          </cell>
          <cell r="G221" t="str">
            <v>-</v>
          </cell>
          <cell r="H221" t="str">
            <v>-</v>
          </cell>
          <cell r="I221" t="str">
            <v>-</v>
          </cell>
          <cell r="J221" t="str">
            <v>-</v>
          </cell>
        </row>
        <row r="222">
          <cell r="C222" t="str">
            <v>建設業</v>
          </cell>
          <cell r="E222">
            <v>20872</v>
          </cell>
          <cell r="F222">
            <v>77</v>
          </cell>
          <cell r="G222">
            <v>10</v>
          </cell>
          <cell r="H222">
            <v>20939</v>
          </cell>
          <cell r="I222">
            <v>932</v>
          </cell>
          <cell r="J222">
            <v>4.5</v>
          </cell>
        </row>
        <row r="223">
          <cell r="C223" t="str">
            <v>製造業</v>
          </cell>
          <cell r="E223">
            <v>48090</v>
          </cell>
          <cell r="F223">
            <v>554</v>
          </cell>
          <cell r="G223">
            <v>675</v>
          </cell>
          <cell r="H223">
            <v>47969</v>
          </cell>
          <cell r="I223">
            <v>7791</v>
          </cell>
          <cell r="J223">
            <v>16.2</v>
          </cell>
        </row>
        <row r="224">
          <cell r="C224" t="str">
            <v>電気・ガス・熱供給・水道業</v>
          </cell>
          <cell r="E224">
            <v>2989</v>
          </cell>
          <cell r="F224">
            <v>33</v>
          </cell>
          <cell r="G224">
            <v>8</v>
          </cell>
          <cell r="H224">
            <v>3014</v>
          </cell>
          <cell r="I224">
            <v>158</v>
          </cell>
          <cell r="J224">
            <v>5.2</v>
          </cell>
        </row>
        <row r="225">
          <cell r="C225" t="str">
            <v>情報通信業</v>
          </cell>
          <cell r="E225">
            <v>4995</v>
          </cell>
          <cell r="F225">
            <v>46</v>
          </cell>
          <cell r="G225">
            <v>98</v>
          </cell>
          <cell r="H225">
            <v>4943</v>
          </cell>
          <cell r="I225">
            <v>162</v>
          </cell>
          <cell r="J225">
            <v>3.3</v>
          </cell>
        </row>
        <row r="226">
          <cell r="C226" t="str">
            <v>運輸業，郵便業</v>
          </cell>
          <cell r="E226">
            <v>17415</v>
          </cell>
          <cell r="F226">
            <v>54</v>
          </cell>
          <cell r="G226">
            <v>212</v>
          </cell>
          <cell r="H226">
            <v>17257</v>
          </cell>
          <cell r="I226">
            <v>1273</v>
          </cell>
          <cell r="J226">
            <v>7.4</v>
          </cell>
        </row>
        <row r="227">
          <cell r="C227" t="str">
            <v>卸売業，小売業</v>
          </cell>
          <cell r="E227">
            <v>66826</v>
          </cell>
          <cell r="F227">
            <v>2069</v>
          </cell>
          <cell r="G227">
            <v>1395</v>
          </cell>
          <cell r="H227">
            <v>67500</v>
          </cell>
          <cell r="I227">
            <v>31223</v>
          </cell>
          <cell r="J227">
            <v>46.3</v>
          </cell>
        </row>
        <row r="228">
          <cell r="C228" t="str">
            <v>金融業，保険業</v>
          </cell>
          <cell r="E228">
            <v>8210</v>
          </cell>
          <cell r="F228">
            <v>0</v>
          </cell>
          <cell r="G228">
            <v>0</v>
          </cell>
          <cell r="H228">
            <v>8210</v>
          </cell>
          <cell r="I228">
            <v>934</v>
          </cell>
          <cell r="J228">
            <v>11.4</v>
          </cell>
        </row>
        <row r="229">
          <cell r="C229" t="str">
            <v>不動産業，物品賃貸業</v>
          </cell>
          <cell r="E229">
            <v>3541</v>
          </cell>
          <cell r="F229">
            <v>46</v>
          </cell>
          <cell r="G229">
            <v>98</v>
          </cell>
          <cell r="H229">
            <v>3489</v>
          </cell>
          <cell r="I229">
            <v>1842</v>
          </cell>
          <cell r="J229">
            <v>52.8</v>
          </cell>
        </row>
        <row r="230">
          <cell r="C230" t="str">
            <v>学術研究，専門・技術サービス業</v>
          </cell>
          <cell r="E230">
            <v>6415</v>
          </cell>
          <cell r="F230">
            <v>84</v>
          </cell>
          <cell r="G230">
            <v>1</v>
          </cell>
          <cell r="H230">
            <v>6498</v>
          </cell>
          <cell r="I230">
            <v>813</v>
          </cell>
          <cell r="J230">
            <v>12.5</v>
          </cell>
        </row>
        <row r="231">
          <cell r="C231" t="str">
            <v>宿泊業，飲食サービス業</v>
          </cell>
          <cell r="E231">
            <v>23968</v>
          </cell>
          <cell r="F231">
            <v>977</v>
          </cell>
          <cell r="G231">
            <v>619</v>
          </cell>
          <cell r="H231">
            <v>24326</v>
          </cell>
          <cell r="I231">
            <v>19840</v>
          </cell>
          <cell r="J231">
            <v>81.599999999999994</v>
          </cell>
        </row>
        <row r="232">
          <cell r="C232" t="str">
            <v>生活関連サービス業，娯楽業</v>
          </cell>
          <cell r="E232">
            <v>10218</v>
          </cell>
          <cell r="F232">
            <v>265</v>
          </cell>
          <cell r="G232">
            <v>182</v>
          </cell>
          <cell r="H232">
            <v>10301</v>
          </cell>
          <cell r="I232">
            <v>4056</v>
          </cell>
          <cell r="J232">
            <v>39.4</v>
          </cell>
        </row>
        <row r="233">
          <cell r="C233" t="str">
            <v>教育，学習支援業</v>
          </cell>
          <cell r="E233">
            <v>27572</v>
          </cell>
          <cell r="F233">
            <v>445</v>
          </cell>
          <cell r="G233">
            <v>357</v>
          </cell>
          <cell r="H233">
            <v>27660</v>
          </cell>
          <cell r="I233">
            <v>4451</v>
          </cell>
          <cell r="J233">
            <v>16.100000000000001</v>
          </cell>
        </row>
        <row r="234">
          <cell r="C234" t="str">
            <v>医療，福祉</v>
          </cell>
          <cell r="E234">
            <v>84018</v>
          </cell>
          <cell r="F234">
            <v>1068</v>
          </cell>
          <cell r="G234">
            <v>1664</v>
          </cell>
          <cell r="H234">
            <v>83422</v>
          </cell>
          <cell r="I234">
            <v>22812</v>
          </cell>
          <cell r="J234">
            <v>27.3</v>
          </cell>
        </row>
        <row r="235">
          <cell r="C235" t="str">
            <v>複合サービス事業</v>
          </cell>
          <cell r="E235">
            <v>4628</v>
          </cell>
          <cell r="F235">
            <v>101</v>
          </cell>
          <cell r="G235">
            <v>17</v>
          </cell>
          <cell r="H235">
            <v>4712</v>
          </cell>
          <cell r="I235">
            <v>530</v>
          </cell>
          <cell r="J235">
            <v>11.2</v>
          </cell>
        </row>
        <row r="236">
          <cell r="C236" t="str">
            <v>サービス業（他に分類されないもの）</v>
          </cell>
          <cell r="E236">
            <v>25497</v>
          </cell>
          <cell r="F236">
            <v>676</v>
          </cell>
          <cell r="G236">
            <v>992</v>
          </cell>
          <cell r="H236">
            <v>25181</v>
          </cell>
          <cell r="I236">
            <v>6826</v>
          </cell>
          <cell r="J236">
            <v>27.1</v>
          </cell>
        </row>
        <row r="237">
          <cell r="C237" t="str">
            <v>食料品・たばこ</v>
          </cell>
          <cell r="E237">
            <v>17587</v>
          </cell>
          <cell r="F237">
            <v>252</v>
          </cell>
          <cell r="G237">
            <v>344</v>
          </cell>
          <cell r="H237">
            <v>17495</v>
          </cell>
          <cell r="I237">
            <v>5192</v>
          </cell>
          <cell r="J237">
            <v>29.7</v>
          </cell>
        </row>
        <row r="238">
          <cell r="C238" t="str">
            <v>繊維工業</v>
          </cell>
          <cell r="E238">
            <v>3971</v>
          </cell>
          <cell r="F238">
            <v>10</v>
          </cell>
          <cell r="G238">
            <v>67</v>
          </cell>
          <cell r="H238">
            <v>3914</v>
          </cell>
          <cell r="I238">
            <v>309</v>
          </cell>
          <cell r="J238">
            <v>7.9</v>
          </cell>
        </row>
        <row r="239">
          <cell r="C239" t="str">
            <v>木材・木製品</v>
          </cell>
          <cell r="E239">
            <v>2697</v>
          </cell>
          <cell r="F239">
            <v>20</v>
          </cell>
          <cell r="G239">
            <v>8</v>
          </cell>
          <cell r="H239">
            <v>2709</v>
          </cell>
          <cell r="I239">
            <v>675</v>
          </cell>
          <cell r="J239">
            <v>24.9</v>
          </cell>
        </row>
        <row r="240">
          <cell r="C240" t="str">
            <v>家具・装備品</v>
          </cell>
          <cell r="E240" t="str">
            <v>#147</v>
          </cell>
          <cell r="F240" t="str">
            <v>#0</v>
          </cell>
          <cell r="G240" t="str">
            <v>#5</v>
          </cell>
          <cell r="H240" t="str">
            <v>#142</v>
          </cell>
          <cell r="I240" t="str">
            <v>#27</v>
          </cell>
          <cell r="J240" t="str">
            <v>#19</v>
          </cell>
        </row>
        <row r="241">
          <cell r="C241" t="str">
            <v>パルプ・紙</v>
          </cell>
          <cell r="E241">
            <v>838</v>
          </cell>
          <cell r="F241">
            <v>0</v>
          </cell>
          <cell r="G241">
            <v>0</v>
          </cell>
          <cell r="H241">
            <v>838</v>
          </cell>
          <cell r="I241">
            <v>39</v>
          </cell>
          <cell r="J241">
            <v>4.7</v>
          </cell>
        </row>
        <row r="242">
          <cell r="C242" t="str">
            <v>印刷・同関連業</v>
          </cell>
          <cell r="E242">
            <v>724</v>
          </cell>
          <cell r="F242">
            <v>4</v>
          </cell>
          <cell r="G242">
            <v>4</v>
          </cell>
          <cell r="H242">
            <v>724</v>
          </cell>
          <cell r="I242">
            <v>49</v>
          </cell>
          <cell r="J242">
            <v>6.8</v>
          </cell>
        </row>
        <row r="243">
          <cell r="C243" t="str">
            <v>化学、石油・石炭</v>
          </cell>
          <cell r="E243">
            <v>2604</v>
          </cell>
          <cell r="F243">
            <v>0</v>
          </cell>
          <cell r="G243">
            <v>31</v>
          </cell>
          <cell r="H243">
            <v>2573</v>
          </cell>
          <cell r="I243">
            <v>41</v>
          </cell>
          <cell r="J243">
            <v>1.6</v>
          </cell>
        </row>
        <row r="244">
          <cell r="C244" t="str">
            <v>プラスチック製品</v>
          </cell>
          <cell r="E244">
            <v>1814</v>
          </cell>
          <cell r="F244">
            <v>21</v>
          </cell>
          <cell r="G244">
            <v>29</v>
          </cell>
          <cell r="H244">
            <v>1806</v>
          </cell>
          <cell r="I244">
            <v>497</v>
          </cell>
          <cell r="J244">
            <v>27.5</v>
          </cell>
        </row>
        <row r="245">
          <cell r="C245" t="str">
            <v>ゴム製品</v>
          </cell>
          <cell r="E245">
            <v>2068</v>
          </cell>
          <cell r="F245">
            <v>3</v>
          </cell>
          <cell r="G245">
            <v>11</v>
          </cell>
          <cell r="H245">
            <v>2060</v>
          </cell>
          <cell r="I245">
            <v>32</v>
          </cell>
          <cell r="J245">
            <v>1.6</v>
          </cell>
        </row>
        <row r="246">
          <cell r="C246" t="str">
            <v>窯業・土石製品</v>
          </cell>
          <cell r="E246">
            <v>1772</v>
          </cell>
          <cell r="F246">
            <v>63</v>
          </cell>
          <cell r="G246">
            <v>1</v>
          </cell>
          <cell r="H246">
            <v>1834</v>
          </cell>
          <cell r="I246">
            <v>48</v>
          </cell>
          <cell r="J246">
            <v>2.6</v>
          </cell>
        </row>
        <row r="247">
          <cell r="C247" t="str">
            <v>鉄鋼業</v>
          </cell>
          <cell r="E247">
            <v>328</v>
          </cell>
          <cell r="F247">
            <v>2</v>
          </cell>
          <cell r="G247">
            <v>9</v>
          </cell>
          <cell r="H247">
            <v>321</v>
          </cell>
          <cell r="I247">
            <v>32</v>
          </cell>
          <cell r="J247">
            <v>10</v>
          </cell>
        </row>
        <row r="248">
          <cell r="C248" t="str">
            <v>非鉄金属製造業</v>
          </cell>
          <cell r="E248" t="str">
            <v>-</v>
          </cell>
          <cell r="F248" t="str">
            <v>-</v>
          </cell>
          <cell r="G248" t="str">
            <v>-</v>
          </cell>
          <cell r="H248" t="str">
            <v>-</v>
          </cell>
          <cell r="I248" t="str">
            <v>-</v>
          </cell>
          <cell r="J248" t="str">
            <v>-</v>
          </cell>
        </row>
        <row r="249">
          <cell r="C249" t="str">
            <v>金属製品製造業</v>
          </cell>
          <cell r="E249">
            <v>2056</v>
          </cell>
          <cell r="F249">
            <v>23</v>
          </cell>
          <cell r="G249">
            <v>41</v>
          </cell>
          <cell r="H249">
            <v>2038</v>
          </cell>
          <cell r="I249">
            <v>479</v>
          </cell>
          <cell r="J249">
            <v>23.5</v>
          </cell>
        </row>
        <row r="250">
          <cell r="C250" t="str">
            <v>はん用機械器具</v>
          </cell>
          <cell r="E250" t="str">
            <v>-</v>
          </cell>
          <cell r="F250" t="str">
            <v>-</v>
          </cell>
          <cell r="G250" t="str">
            <v>-</v>
          </cell>
          <cell r="H250" t="str">
            <v>-</v>
          </cell>
          <cell r="I250" t="str">
            <v>-</v>
          </cell>
          <cell r="J250" t="str">
            <v>-</v>
          </cell>
        </row>
        <row r="251">
          <cell r="C251" t="str">
            <v>生産用機械器具</v>
          </cell>
          <cell r="E251" t="str">
            <v>-</v>
          </cell>
          <cell r="F251" t="str">
            <v>-</v>
          </cell>
          <cell r="G251" t="str">
            <v>-</v>
          </cell>
          <cell r="H251" t="str">
            <v>-</v>
          </cell>
          <cell r="I251" t="str">
            <v>-</v>
          </cell>
          <cell r="J251" t="str">
            <v>-</v>
          </cell>
        </row>
        <row r="252">
          <cell r="C252" t="str">
            <v>業務用機械器具</v>
          </cell>
          <cell r="E252">
            <v>1811</v>
          </cell>
          <cell r="F252">
            <v>7</v>
          </cell>
          <cell r="G252">
            <v>10</v>
          </cell>
          <cell r="H252">
            <v>1808</v>
          </cell>
          <cell r="I252">
            <v>46</v>
          </cell>
          <cell r="J252">
            <v>2.5</v>
          </cell>
        </row>
        <row r="253">
          <cell r="C253" t="str">
            <v>電子・デバイス</v>
          </cell>
          <cell r="E253">
            <v>3441</v>
          </cell>
          <cell r="F253">
            <v>6</v>
          </cell>
          <cell r="G253">
            <v>25</v>
          </cell>
          <cell r="H253">
            <v>3422</v>
          </cell>
          <cell r="I253">
            <v>210</v>
          </cell>
          <cell r="J253">
            <v>6.1</v>
          </cell>
        </row>
        <row r="254">
          <cell r="C254" t="str">
            <v>電気機械器具</v>
          </cell>
          <cell r="E254">
            <v>1031</v>
          </cell>
          <cell r="F254">
            <v>10</v>
          </cell>
          <cell r="G254">
            <v>17</v>
          </cell>
          <cell r="H254">
            <v>1024</v>
          </cell>
          <cell r="I254">
            <v>40</v>
          </cell>
          <cell r="J254">
            <v>3.9</v>
          </cell>
        </row>
        <row r="255">
          <cell r="C255" t="str">
            <v>情報通信機械器具</v>
          </cell>
          <cell r="E255">
            <v>131</v>
          </cell>
          <cell r="F255">
            <v>2</v>
          </cell>
          <cell r="G255">
            <v>5</v>
          </cell>
          <cell r="H255">
            <v>128</v>
          </cell>
          <cell r="I255">
            <v>11</v>
          </cell>
          <cell r="J255">
            <v>8.6</v>
          </cell>
        </row>
        <row r="256">
          <cell r="C256" t="str">
            <v>輸送用機械器具</v>
          </cell>
          <cell r="E256">
            <v>2198</v>
          </cell>
          <cell r="F256">
            <v>11</v>
          </cell>
          <cell r="G256">
            <v>57</v>
          </cell>
          <cell r="H256">
            <v>2152</v>
          </cell>
          <cell r="I256">
            <v>6</v>
          </cell>
          <cell r="J256">
            <v>0.3</v>
          </cell>
        </row>
        <row r="257">
          <cell r="C257" t="str">
            <v>その他の製造業</v>
          </cell>
          <cell r="E257">
            <v>498</v>
          </cell>
          <cell r="F257">
            <v>2</v>
          </cell>
          <cell r="G257">
            <v>11</v>
          </cell>
          <cell r="H257">
            <v>489</v>
          </cell>
          <cell r="I257">
            <v>27</v>
          </cell>
          <cell r="J257">
            <v>5.5</v>
          </cell>
        </row>
        <row r="258">
          <cell r="C258" t="str">
            <v>Ｅ一括分１</v>
          </cell>
          <cell r="E258">
            <v>2374</v>
          </cell>
          <cell r="F258">
            <v>118</v>
          </cell>
          <cell r="G258">
            <v>0</v>
          </cell>
          <cell r="H258">
            <v>2492</v>
          </cell>
          <cell r="I258">
            <v>31</v>
          </cell>
          <cell r="J258">
            <v>1.2</v>
          </cell>
        </row>
        <row r="259">
          <cell r="C259" t="str">
            <v>Ｅ一括分２</v>
          </cell>
          <cell r="E259" t="str">
            <v>-</v>
          </cell>
          <cell r="F259" t="str">
            <v>-</v>
          </cell>
          <cell r="G259" t="str">
            <v>-</v>
          </cell>
          <cell r="H259" t="str">
            <v>-</v>
          </cell>
          <cell r="I259" t="str">
            <v>-</v>
          </cell>
          <cell r="J259" t="str">
            <v>-</v>
          </cell>
        </row>
        <row r="260">
          <cell r="C260" t="str">
            <v>Ｅ一括分３</v>
          </cell>
          <cell r="E260" t="str">
            <v>-</v>
          </cell>
          <cell r="F260" t="str">
            <v>-</v>
          </cell>
          <cell r="G260" t="str">
            <v>-</v>
          </cell>
          <cell r="H260" t="str">
            <v>-</v>
          </cell>
          <cell r="I260" t="str">
            <v>-</v>
          </cell>
          <cell r="J260" t="str">
            <v>-</v>
          </cell>
        </row>
        <row r="261">
          <cell r="C261" t="str">
            <v>卸売業</v>
          </cell>
          <cell r="E261">
            <v>16335</v>
          </cell>
          <cell r="F261">
            <v>348</v>
          </cell>
          <cell r="G261">
            <v>165</v>
          </cell>
          <cell r="H261">
            <v>16518</v>
          </cell>
          <cell r="I261">
            <v>1850</v>
          </cell>
          <cell r="J261">
            <v>11.2</v>
          </cell>
        </row>
        <row r="262">
          <cell r="C262" t="str">
            <v>小売業</v>
          </cell>
          <cell r="E262">
            <v>50491</v>
          </cell>
          <cell r="F262">
            <v>1721</v>
          </cell>
          <cell r="G262">
            <v>1230</v>
          </cell>
          <cell r="H262">
            <v>50982</v>
          </cell>
          <cell r="I262">
            <v>29373</v>
          </cell>
          <cell r="J262">
            <v>57.6</v>
          </cell>
        </row>
        <row r="263">
          <cell r="C263" t="str">
            <v>宿泊業</v>
          </cell>
          <cell r="E263">
            <v>3655</v>
          </cell>
          <cell r="F263">
            <v>46</v>
          </cell>
          <cell r="G263">
            <v>53</v>
          </cell>
          <cell r="H263">
            <v>3648</v>
          </cell>
          <cell r="I263">
            <v>2022</v>
          </cell>
          <cell r="J263">
            <v>55.4</v>
          </cell>
        </row>
        <row r="264">
          <cell r="C264" t="str">
            <v>Ｍ一括分</v>
          </cell>
          <cell r="E264">
            <v>20313</v>
          </cell>
          <cell r="F264">
            <v>931</v>
          </cell>
          <cell r="G264">
            <v>566</v>
          </cell>
          <cell r="H264">
            <v>20678</v>
          </cell>
          <cell r="I264">
            <v>17818</v>
          </cell>
          <cell r="J264">
            <v>86.2</v>
          </cell>
        </row>
        <row r="265">
          <cell r="C265" t="str">
            <v>医療業</v>
          </cell>
          <cell r="E265">
            <v>38995</v>
          </cell>
          <cell r="F265">
            <v>630</v>
          </cell>
          <cell r="G265">
            <v>847</v>
          </cell>
          <cell r="H265">
            <v>38778</v>
          </cell>
          <cell r="I265">
            <v>8866</v>
          </cell>
          <cell r="J265">
            <v>22.9</v>
          </cell>
        </row>
        <row r="266">
          <cell r="C266" t="str">
            <v>Ｐ一括分</v>
          </cell>
          <cell r="E266">
            <v>45023</v>
          </cell>
          <cell r="F266">
            <v>438</v>
          </cell>
          <cell r="G266">
            <v>817</v>
          </cell>
          <cell r="H266">
            <v>44644</v>
          </cell>
          <cell r="I266">
            <v>13946</v>
          </cell>
          <cell r="J266">
            <v>31.2</v>
          </cell>
        </row>
        <row r="267">
          <cell r="C267" t="str">
            <v>職業紹介・派遣業</v>
          </cell>
          <cell r="E267">
            <v>4076</v>
          </cell>
          <cell r="F267">
            <v>234</v>
          </cell>
          <cell r="G267">
            <v>288</v>
          </cell>
          <cell r="H267">
            <v>4022</v>
          </cell>
          <cell r="I267">
            <v>623</v>
          </cell>
          <cell r="J267">
            <v>15.5</v>
          </cell>
        </row>
        <row r="268">
          <cell r="C268" t="str">
            <v>その他の事業サービス</v>
          </cell>
          <cell r="E268" t="str">
            <v>-</v>
          </cell>
          <cell r="F268" t="str">
            <v>-</v>
          </cell>
          <cell r="G268" t="str">
            <v>-</v>
          </cell>
          <cell r="H268" t="str">
            <v>-</v>
          </cell>
          <cell r="I268" t="str">
            <v>-</v>
          </cell>
          <cell r="J268" t="str">
            <v>-</v>
          </cell>
        </row>
        <row r="269">
          <cell r="C269" t="str">
            <v>Ｒ一括分</v>
          </cell>
          <cell r="E269">
            <v>21421</v>
          </cell>
          <cell r="F269">
            <v>442</v>
          </cell>
          <cell r="G269">
            <v>704</v>
          </cell>
          <cell r="H269">
            <v>21159</v>
          </cell>
          <cell r="I269">
            <v>6203</v>
          </cell>
          <cell r="J269">
            <v>29.3</v>
          </cell>
        </row>
        <row r="270">
          <cell r="C270" t="str">
            <v>特掲産業１</v>
          </cell>
          <cell r="E270">
            <v>4384</v>
          </cell>
          <cell r="F270">
            <v>452</v>
          </cell>
          <cell r="G270">
            <v>490</v>
          </cell>
          <cell r="H270">
            <v>4346</v>
          </cell>
          <cell r="I270">
            <v>1527</v>
          </cell>
          <cell r="J270">
            <v>35.1</v>
          </cell>
        </row>
        <row r="271">
          <cell r="C271" t="str">
            <v>特掲産業２</v>
          </cell>
          <cell r="E271">
            <v>1709</v>
          </cell>
          <cell r="F271">
            <v>1</v>
          </cell>
          <cell r="G271">
            <v>157</v>
          </cell>
          <cell r="H271">
            <v>1553</v>
          </cell>
          <cell r="I271">
            <v>182</v>
          </cell>
          <cell r="J271">
            <v>11.7</v>
          </cell>
        </row>
        <row r="272">
          <cell r="C272" t="str">
            <v>特掲産業３</v>
          </cell>
          <cell r="E272" t="str">
            <v>-</v>
          </cell>
          <cell r="F272" t="str">
            <v>-</v>
          </cell>
          <cell r="G272" t="str">
            <v>-</v>
          </cell>
          <cell r="H272" t="str">
            <v>-</v>
          </cell>
          <cell r="I272" t="str">
            <v>-</v>
          </cell>
          <cell r="J272" t="str">
            <v>-</v>
          </cell>
        </row>
        <row r="273">
          <cell r="C273" t="str">
            <v>特掲産業４</v>
          </cell>
          <cell r="E273" t="str">
            <v>-</v>
          </cell>
          <cell r="F273" t="str">
            <v>-</v>
          </cell>
          <cell r="G273" t="str">
            <v>-</v>
          </cell>
          <cell r="H273" t="str">
            <v>-</v>
          </cell>
          <cell r="I273" t="str">
            <v>-</v>
          </cell>
          <cell r="J273" t="str">
            <v>-</v>
          </cell>
        </row>
        <row r="274">
          <cell r="C274" t="str">
            <v>特掲産業５</v>
          </cell>
          <cell r="E274" t="str">
            <v>-</v>
          </cell>
          <cell r="F274" t="str">
            <v>-</v>
          </cell>
          <cell r="G274" t="str">
            <v>-</v>
          </cell>
          <cell r="H274" t="str">
            <v>-</v>
          </cell>
          <cell r="I274" t="str">
            <v>-</v>
          </cell>
          <cell r="J274" t="str">
            <v>-</v>
          </cell>
        </row>
        <row r="275">
          <cell r="C275" t="str">
            <v>特掲積上産業１</v>
          </cell>
          <cell r="E275" t="str">
            <v>-</v>
          </cell>
          <cell r="F275" t="str">
            <v>-</v>
          </cell>
          <cell r="G275" t="str">
            <v>-</v>
          </cell>
          <cell r="H275" t="str">
            <v>-</v>
          </cell>
          <cell r="I275" t="str">
            <v>-</v>
          </cell>
          <cell r="J275" t="str">
            <v>-</v>
          </cell>
        </row>
        <row r="276">
          <cell r="C276" t="str">
            <v>特掲積上産業２</v>
          </cell>
          <cell r="E276" t="str">
            <v>-</v>
          </cell>
          <cell r="F276" t="str">
            <v>-</v>
          </cell>
          <cell r="G276" t="str">
            <v>-</v>
          </cell>
          <cell r="H276" t="str">
            <v>-</v>
          </cell>
          <cell r="I276" t="str">
            <v>-</v>
          </cell>
          <cell r="J276" t="str">
            <v>-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</row>
      </sheetData>
      <sheetData sheetId="21"/>
      <sheetData sheetId="22"/>
      <sheetData sheetId="23"/>
      <sheetData sheetId="24">
        <row r="7">
          <cell r="C7">
            <v>1.8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6</v>
          </cell>
        </row>
        <row r="23">
          <cell r="B23" t="str">
            <v>TL</v>
          </cell>
          <cell r="D23" t="str">
            <v>調査産業計</v>
          </cell>
          <cell r="F23" t="str">
            <v>調査産業計</v>
          </cell>
          <cell r="H23"/>
          <cell r="I23"/>
        </row>
        <row r="24">
          <cell r="B24" t="str">
            <v>D</v>
          </cell>
          <cell r="D24" t="str">
            <v>建設業</v>
          </cell>
          <cell r="F24" t="str">
            <v>建設業</v>
          </cell>
          <cell r="H24"/>
          <cell r="I24"/>
        </row>
        <row r="25">
          <cell r="B25" t="str">
            <v>E</v>
          </cell>
          <cell r="D25" t="str">
            <v>製造業</v>
          </cell>
          <cell r="F25" t="str">
            <v>製造業</v>
          </cell>
          <cell r="H25"/>
          <cell r="I25"/>
        </row>
        <row r="26">
          <cell r="B26" t="str">
            <v>F</v>
          </cell>
          <cell r="D26" t="str">
            <v>電気・ガス・熱供給・水道業</v>
          </cell>
          <cell r="F26" t="str">
            <v>電気・ガス・熱供給・水道業</v>
          </cell>
          <cell r="H26"/>
          <cell r="I26"/>
        </row>
        <row r="27">
          <cell r="B27" t="str">
            <v>G</v>
          </cell>
          <cell r="D27" t="str">
            <v>情報通信業</v>
          </cell>
          <cell r="F27" t="str">
            <v>情報通信業</v>
          </cell>
          <cell r="H27"/>
          <cell r="I27"/>
        </row>
        <row r="28">
          <cell r="B28" t="str">
            <v>H</v>
          </cell>
          <cell r="D28" t="str">
            <v>運輸業，郵便業</v>
          </cell>
          <cell r="F28" t="str">
            <v>運輸業，郵便業</v>
          </cell>
          <cell r="H28"/>
          <cell r="I28"/>
        </row>
        <row r="29">
          <cell r="B29" t="str">
            <v>I</v>
          </cell>
          <cell r="D29" t="str">
            <v>卸売業，小売業</v>
          </cell>
          <cell r="F29" t="str">
            <v>卸売業，小売業</v>
          </cell>
          <cell r="H29"/>
          <cell r="I29"/>
        </row>
        <row r="30">
          <cell r="B30" t="str">
            <v>J</v>
          </cell>
          <cell r="D30" t="str">
            <v>金融業，保険業</v>
          </cell>
          <cell r="F30" t="str">
            <v>金融業，保険業</v>
          </cell>
          <cell r="H30"/>
          <cell r="I30"/>
        </row>
        <row r="31">
          <cell r="B31" t="str">
            <v>K</v>
          </cell>
          <cell r="D31" t="str">
            <v>不動産業，物品賃貸業</v>
          </cell>
          <cell r="F31" t="str">
            <v>不動産業，物品賃貸業</v>
          </cell>
          <cell r="H31"/>
          <cell r="I31"/>
        </row>
        <row r="32">
          <cell r="B32" t="str">
            <v>L</v>
          </cell>
          <cell r="D32" t="str">
            <v>学術研究，専門・技術サービス業</v>
          </cell>
          <cell r="F32" t="str">
            <v>学術研究，専門・技術サービス業</v>
          </cell>
          <cell r="H32"/>
          <cell r="I32"/>
        </row>
        <row r="33">
          <cell r="B33" t="str">
            <v>M</v>
          </cell>
          <cell r="D33" t="str">
            <v>宿泊業，飲食サービス業</v>
          </cell>
          <cell r="F33" t="str">
            <v>宿泊業，飲食サービス業</v>
          </cell>
          <cell r="H33"/>
          <cell r="I33"/>
        </row>
        <row r="34">
          <cell r="B34" t="str">
            <v>N</v>
          </cell>
          <cell r="D34" t="str">
            <v>生活関連サービス業，娯楽業</v>
          </cell>
          <cell r="F34" t="str">
            <v>生活関連サービス業，娯楽業</v>
          </cell>
          <cell r="H34"/>
          <cell r="I34"/>
        </row>
        <row r="35">
          <cell r="B35" t="str">
            <v>O</v>
          </cell>
          <cell r="D35" t="str">
            <v>教育，学習支援業</v>
          </cell>
          <cell r="F35" t="str">
            <v>教育，学習支援業</v>
          </cell>
          <cell r="H35"/>
          <cell r="I35"/>
        </row>
        <row r="36">
          <cell r="B36" t="str">
            <v>P</v>
          </cell>
          <cell r="D36" t="str">
            <v>医療，福祉</v>
          </cell>
          <cell r="F36" t="str">
            <v>医療，福祉</v>
          </cell>
          <cell r="H36"/>
          <cell r="I36"/>
        </row>
        <row r="37">
          <cell r="B37" t="str">
            <v>Q</v>
          </cell>
          <cell r="D37" t="str">
            <v>複合サービス事業</v>
          </cell>
          <cell r="F37" t="str">
            <v>複合サービス事業</v>
          </cell>
          <cell r="H37"/>
          <cell r="I37"/>
        </row>
        <row r="38">
          <cell r="B38" t="str">
            <v>R</v>
          </cell>
          <cell r="D38" t="str">
            <v>サービス業（他に分類されないもの）</v>
          </cell>
          <cell r="F38" t="str">
            <v>サービス業（他に分類されないもの）</v>
          </cell>
          <cell r="H38"/>
          <cell r="I38"/>
        </row>
        <row r="39">
          <cell r="B39" t="str">
            <v>E09,10</v>
          </cell>
          <cell r="D39" t="str">
            <v>食料品・たばこ</v>
          </cell>
          <cell r="F39" t="str">
            <v>食料品・たばこ</v>
          </cell>
          <cell r="H39"/>
          <cell r="I39"/>
        </row>
        <row r="40">
          <cell r="B40" t="str">
            <v>E11</v>
          </cell>
          <cell r="D40" t="str">
            <v>繊維工業</v>
          </cell>
          <cell r="F40" t="str">
            <v>繊維工業</v>
          </cell>
          <cell r="H40"/>
          <cell r="I40"/>
        </row>
        <row r="41">
          <cell r="B41" t="str">
            <v>E12</v>
          </cell>
          <cell r="D41" t="str">
            <v>木材・木製品</v>
          </cell>
          <cell r="F41" t="str">
            <v>木材・木製品</v>
          </cell>
          <cell r="H41"/>
          <cell r="I41"/>
        </row>
        <row r="42">
          <cell r="B42" t="str">
            <v>E13</v>
          </cell>
          <cell r="D42" t="str">
            <v>家具・装備品</v>
          </cell>
          <cell r="F42" t="str">
            <v>家具・装備品</v>
          </cell>
          <cell r="H42" t="str">
            <v>x</v>
          </cell>
          <cell r="I42" t="str">
            <v>x</v>
          </cell>
        </row>
        <row r="43">
          <cell r="B43" t="str">
            <v>E15</v>
          </cell>
          <cell r="D43" t="str">
            <v>印刷・同関連業</v>
          </cell>
          <cell r="F43" t="str">
            <v>印刷・同関連業</v>
          </cell>
          <cell r="H43"/>
          <cell r="I43"/>
        </row>
        <row r="44">
          <cell r="B44" t="str">
            <v>E16,17</v>
          </cell>
          <cell r="D44" t="str">
            <v>化学、石油・石炭</v>
          </cell>
          <cell r="F44" t="str">
            <v>化学、石油・石炭</v>
          </cell>
          <cell r="H44"/>
          <cell r="I44"/>
        </row>
        <row r="45">
          <cell r="B45" t="str">
            <v>E18</v>
          </cell>
          <cell r="D45" t="str">
            <v>プラスチック製品</v>
          </cell>
          <cell r="F45" t="str">
            <v>プラスチック製品</v>
          </cell>
          <cell r="H45"/>
          <cell r="I45"/>
        </row>
        <row r="46">
          <cell r="B46" t="str">
            <v>E19</v>
          </cell>
          <cell r="D46" t="str">
            <v>ゴム製品</v>
          </cell>
          <cell r="F46" t="str">
            <v>ゴム製品</v>
          </cell>
          <cell r="H46"/>
          <cell r="I46"/>
        </row>
        <row r="47">
          <cell r="B47" t="str">
            <v>E21</v>
          </cell>
          <cell r="D47" t="str">
            <v>窯業・土石製品</v>
          </cell>
          <cell r="F47" t="str">
            <v>窯業・土石製品</v>
          </cell>
          <cell r="H47"/>
          <cell r="I47"/>
        </row>
        <row r="48">
          <cell r="B48" t="str">
            <v>E24</v>
          </cell>
          <cell r="D48" t="str">
            <v>金属製品製造業</v>
          </cell>
          <cell r="F48" t="str">
            <v>金属製品製造業</v>
          </cell>
          <cell r="H48"/>
          <cell r="I48"/>
        </row>
        <row r="49">
          <cell r="B49" t="str">
            <v>E27</v>
          </cell>
          <cell r="D49" t="str">
            <v>業務用機械器具</v>
          </cell>
          <cell r="F49" t="str">
            <v>業務用機械器具</v>
          </cell>
          <cell r="H49"/>
          <cell r="I49"/>
        </row>
        <row r="50">
          <cell r="B50" t="str">
            <v>E28</v>
          </cell>
          <cell r="D50" t="str">
            <v>電子・デバイス</v>
          </cell>
          <cell r="F50" t="str">
            <v>電子・デバイス</v>
          </cell>
          <cell r="H50"/>
          <cell r="I50"/>
        </row>
        <row r="51">
          <cell r="B51" t="str">
            <v>E29</v>
          </cell>
          <cell r="D51" t="str">
            <v>電気機械器具</v>
          </cell>
          <cell r="F51" t="str">
            <v>電気機械器具</v>
          </cell>
          <cell r="H51"/>
          <cell r="I51"/>
        </row>
        <row r="52">
          <cell r="B52" t="str">
            <v>E31</v>
          </cell>
          <cell r="D52" t="str">
            <v>輸送用機械器具</v>
          </cell>
          <cell r="F52" t="str">
            <v>輸送用機械器具</v>
          </cell>
          <cell r="H52"/>
          <cell r="I52"/>
        </row>
        <row r="53">
          <cell r="B53" t="str">
            <v>ES</v>
          </cell>
          <cell r="D53" t="str">
            <v>Ｅ一括分１</v>
          </cell>
          <cell r="F53" t="str">
            <v>はん用・生産用機械器具</v>
          </cell>
          <cell r="H53"/>
          <cell r="I53"/>
        </row>
        <row r="54">
          <cell r="B54" t="str">
            <v>R91</v>
          </cell>
          <cell r="D54" t="str">
            <v>職業紹介・派遣業</v>
          </cell>
          <cell r="F54" t="str">
            <v>職業紹介・労働者派遣業</v>
          </cell>
          <cell r="H54"/>
          <cell r="I54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153496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  <cell r="E10">
            <v>186967</v>
          </cell>
          <cell r="F10">
            <v>2793</v>
          </cell>
          <cell r="G10">
            <v>2459</v>
          </cell>
          <cell r="H10">
            <v>187301</v>
          </cell>
          <cell r="I10">
            <v>45974</v>
          </cell>
          <cell r="J10">
            <v>24.5</v>
          </cell>
        </row>
        <row r="11">
          <cell r="C11" t="str">
            <v>鉱業，採石業，砂利採取業</v>
          </cell>
          <cell r="E11" t="str">
            <v>-</v>
          </cell>
          <cell r="F11" t="str">
            <v>-</v>
          </cell>
          <cell r="G11" t="str">
            <v>-</v>
          </cell>
          <cell r="H11" t="str">
            <v>-</v>
          </cell>
          <cell r="I11" t="str">
            <v>-</v>
          </cell>
          <cell r="J11" t="str">
            <v>-</v>
          </cell>
        </row>
        <row r="12">
          <cell r="C12" t="str">
            <v>建設業</v>
          </cell>
          <cell r="E12">
            <v>6241</v>
          </cell>
          <cell r="F12">
            <v>43</v>
          </cell>
          <cell r="G12">
            <v>43</v>
          </cell>
          <cell r="H12">
            <v>6241</v>
          </cell>
          <cell r="I12">
            <v>132</v>
          </cell>
          <cell r="J12">
            <v>2.1</v>
          </cell>
        </row>
        <row r="13">
          <cell r="C13" t="str">
            <v>製造業</v>
          </cell>
          <cell r="E13">
            <v>36610</v>
          </cell>
          <cell r="F13">
            <v>475</v>
          </cell>
          <cell r="G13">
            <v>348</v>
          </cell>
          <cell r="H13">
            <v>36737</v>
          </cell>
          <cell r="I13">
            <v>3754</v>
          </cell>
          <cell r="J13">
            <v>10.199999999999999</v>
          </cell>
        </row>
        <row r="14">
          <cell r="C14" t="str">
            <v>電気・ガス・熱供給・水道業</v>
          </cell>
          <cell r="E14">
            <v>2189</v>
          </cell>
          <cell r="F14">
            <v>0</v>
          </cell>
          <cell r="G14">
            <v>4</v>
          </cell>
          <cell r="H14">
            <v>2185</v>
          </cell>
          <cell r="I14">
            <v>158</v>
          </cell>
          <cell r="J14">
            <v>7.2</v>
          </cell>
        </row>
        <row r="15">
          <cell r="C15" t="str">
            <v>情報通信業</v>
          </cell>
          <cell r="E15">
            <v>3819</v>
          </cell>
          <cell r="F15">
            <v>13</v>
          </cell>
          <cell r="G15">
            <v>14</v>
          </cell>
          <cell r="H15">
            <v>3818</v>
          </cell>
          <cell r="I15">
            <v>127</v>
          </cell>
          <cell r="J15">
            <v>3.3</v>
          </cell>
        </row>
        <row r="16">
          <cell r="C16" t="str">
            <v>運輸業，郵便業</v>
          </cell>
          <cell r="E16">
            <v>10792</v>
          </cell>
          <cell r="F16">
            <v>70</v>
          </cell>
          <cell r="G16">
            <v>53</v>
          </cell>
          <cell r="H16">
            <v>10809</v>
          </cell>
          <cell r="I16">
            <v>1322</v>
          </cell>
          <cell r="J16">
            <v>12.2</v>
          </cell>
        </row>
        <row r="17">
          <cell r="C17" t="str">
            <v>卸売業，小売業</v>
          </cell>
          <cell r="E17">
            <v>22461</v>
          </cell>
          <cell r="F17">
            <v>504</v>
          </cell>
          <cell r="G17">
            <v>346</v>
          </cell>
          <cell r="H17">
            <v>22619</v>
          </cell>
          <cell r="I17">
            <v>13494</v>
          </cell>
          <cell r="J17">
            <v>59.7</v>
          </cell>
        </row>
        <row r="18">
          <cell r="C18" t="str">
            <v>金融業，保険業</v>
          </cell>
          <cell r="E18">
            <v>3389</v>
          </cell>
          <cell r="F18">
            <v>0</v>
          </cell>
          <cell r="G18">
            <v>0</v>
          </cell>
          <cell r="H18">
            <v>3389</v>
          </cell>
          <cell r="I18">
            <v>10</v>
          </cell>
          <cell r="J18">
            <v>0.3</v>
          </cell>
        </row>
        <row r="19">
          <cell r="C19" t="str">
            <v>不動産業，物品賃貸業</v>
          </cell>
          <cell r="E19">
            <v>1145</v>
          </cell>
          <cell r="F19">
            <v>25</v>
          </cell>
          <cell r="G19">
            <v>18</v>
          </cell>
          <cell r="H19">
            <v>1152</v>
          </cell>
          <cell r="I19">
            <v>295</v>
          </cell>
          <cell r="J19">
            <v>25.6</v>
          </cell>
        </row>
        <row r="20">
          <cell r="C20" t="str">
            <v>学術研究，専門・技術サービス業</v>
          </cell>
          <cell r="E20">
            <v>1780</v>
          </cell>
          <cell r="F20">
            <v>3</v>
          </cell>
          <cell r="G20">
            <v>15</v>
          </cell>
          <cell r="H20">
            <v>1768</v>
          </cell>
          <cell r="I20">
            <v>95</v>
          </cell>
          <cell r="J20">
            <v>5.4</v>
          </cell>
        </row>
        <row r="21">
          <cell r="C21" t="str">
            <v>宿泊業，飲食サービス業</v>
          </cell>
          <cell r="E21">
            <v>8589</v>
          </cell>
          <cell r="F21">
            <v>423</v>
          </cell>
          <cell r="G21">
            <v>169</v>
          </cell>
          <cell r="H21">
            <v>8843</v>
          </cell>
          <cell r="I21">
            <v>6468</v>
          </cell>
          <cell r="J21">
            <v>73.099999999999994</v>
          </cell>
        </row>
        <row r="22">
          <cell r="C22" t="str">
            <v>生活関連サービス業，娯楽業</v>
          </cell>
          <cell r="E22">
            <v>4164</v>
          </cell>
          <cell r="F22">
            <v>88</v>
          </cell>
          <cell r="G22">
            <v>53</v>
          </cell>
          <cell r="H22">
            <v>4199</v>
          </cell>
          <cell r="I22">
            <v>1060</v>
          </cell>
          <cell r="J22">
            <v>25.2</v>
          </cell>
        </row>
        <row r="23">
          <cell r="C23" t="str">
            <v>教育，学習支援業</v>
          </cell>
          <cell r="E23">
            <v>16282</v>
          </cell>
          <cell r="F23">
            <v>140</v>
          </cell>
          <cell r="G23">
            <v>34</v>
          </cell>
          <cell r="H23">
            <v>16388</v>
          </cell>
          <cell r="I23">
            <v>2964</v>
          </cell>
          <cell r="J23">
            <v>18.100000000000001</v>
          </cell>
        </row>
        <row r="24">
          <cell r="C24" t="str">
            <v>医療，福祉</v>
          </cell>
          <cell r="E24">
            <v>49168</v>
          </cell>
          <cell r="F24">
            <v>409</v>
          </cell>
          <cell r="G24">
            <v>620</v>
          </cell>
          <cell r="H24">
            <v>48957</v>
          </cell>
          <cell r="I24">
            <v>10282</v>
          </cell>
          <cell r="J24">
            <v>21</v>
          </cell>
        </row>
        <row r="25">
          <cell r="C25" t="str">
            <v>複合サービス事業</v>
          </cell>
          <cell r="E25">
            <v>2946</v>
          </cell>
          <cell r="F25">
            <v>38</v>
          </cell>
          <cell r="G25">
            <v>90</v>
          </cell>
          <cell r="H25">
            <v>2894</v>
          </cell>
          <cell r="I25">
            <v>146</v>
          </cell>
          <cell r="J25">
            <v>5</v>
          </cell>
        </row>
        <row r="26">
          <cell r="C26" t="str">
            <v>サービス業（他に分類されないもの）</v>
          </cell>
          <cell r="E26">
            <v>17392</v>
          </cell>
          <cell r="F26">
            <v>562</v>
          </cell>
          <cell r="G26">
            <v>652</v>
          </cell>
          <cell r="H26">
            <v>17302</v>
          </cell>
          <cell r="I26">
            <v>5667</v>
          </cell>
          <cell r="J26">
            <v>32.799999999999997</v>
          </cell>
        </row>
        <row r="27">
          <cell r="C27" t="str">
            <v>食料品・たばこ</v>
          </cell>
          <cell r="E27">
            <v>11730</v>
          </cell>
          <cell r="F27">
            <v>267</v>
          </cell>
          <cell r="G27">
            <v>164</v>
          </cell>
          <cell r="H27">
            <v>11833</v>
          </cell>
          <cell r="I27">
            <v>1973</v>
          </cell>
          <cell r="J27">
            <v>16.7</v>
          </cell>
        </row>
        <row r="28">
          <cell r="C28" t="str">
            <v>繊維工業</v>
          </cell>
          <cell r="E28">
            <v>3292</v>
          </cell>
          <cell r="F28">
            <v>40</v>
          </cell>
          <cell r="G28">
            <v>25</v>
          </cell>
          <cell r="H28">
            <v>3307</v>
          </cell>
          <cell r="I28">
            <v>358</v>
          </cell>
          <cell r="J28">
            <v>10.8</v>
          </cell>
        </row>
        <row r="29">
          <cell r="C29" t="str">
            <v>木材・木製品</v>
          </cell>
          <cell r="E29">
            <v>1324</v>
          </cell>
          <cell r="F29">
            <v>12</v>
          </cell>
          <cell r="G29">
            <v>2</v>
          </cell>
          <cell r="H29">
            <v>1334</v>
          </cell>
          <cell r="I29">
            <v>136</v>
          </cell>
          <cell r="J29">
            <v>10.199999999999999</v>
          </cell>
        </row>
        <row r="30">
          <cell r="C30" t="str">
            <v>家具・装備品</v>
          </cell>
          <cell r="E30" t="str">
            <v>#142</v>
          </cell>
          <cell r="F30" t="str">
            <v>#0</v>
          </cell>
          <cell r="G30" t="str">
            <v>#0</v>
          </cell>
          <cell r="H30" t="str">
            <v>#142</v>
          </cell>
          <cell r="I30" t="str">
            <v>#27</v>
          </cell>
          <cell r="J30" t="str">
            <v>#19</v>
          </cell>
        </row>
        <row r="31">
          <cell r="C31" t="str">
            <v>パルプ・紙</v>
          </cell>
          <cell r="E31" t="str">
            <v>#653</v>
          </cell>
          <cell r="F31" t="str">
            <v>#14</v>
          </cell>
          <cell r="G31" t="str">
            <v>#0</v>
          </cell>
          <cell r="H31" t="str">
            <v>#667</v>
          </cell>
          <cell r="I31" t="str">
            <v>#9</v>
          </cell>
          <cell r="J31" t="str">
            <v>#1.3</v>
          </cell>
        </row>
        <row r="32">
          <cell r="C32" t="str">
            <v>印刷・同関連業</v>
          </cell>
          <cell r="E32">
            <v>456</v>
          </cell>
          <cell r="F32">
            <v>6</v>
          </cell>
          <cell r="G32">
            <v>4</v>
          </cell>
          <cell r="H32">
            <v>458</v>
          </cell>
          <cell r="I32">
            <v>164</v>
          </cell>
          <cell r="J32">
            <v>35.799999999999997</v>
          </cell>
        </row>
        <row r="33">
          <cell r="C33" t="str">
            <v>化学、石油・石炭</v>
          </cell>
          <cell r="E33">
            <v>2573</v>
          </cell>
          <cell r="F33">
            <v>27</v>
          </cell>
          <cell r="G33">
            <v>16</v>
          </cell>
          <cell r="H33">
            <v>2584</v>
          </cell>
          <cell r="I33">
            <v>41</v>
          </cell>
          <cell r="J33">
            <v>1.6</v>
          </cell>
        </row>
        <row r="34">
          <cell r="C34" t="str">
            <v>プラスチック製品</v>
          </cell>
          <cell r="E34">
            <v>1806</v>
          </cell>
          <cell r="F34">
            <v>30</v>
          </cell>
          <cell r="G34">
            <v>17</v>
          </cell>
          <cell r="H34">
            <v>1819</v>
          </cell>
          <cell r="I34">
            <v>409</v>
          </cell>
          <cell r="J34">
            <v>22.5</v>
          </cell>
        </row>
        <row r="35">
          <cell r="C35" t="str">
            <v>ゴム製品</v>
          </cell>
          <cell r="E35">
            <v>2060</v>
          </cell>
          <cell r="F35">
            <v>5</v>
          </cell>
          <cell r="G35">
            <v>13</v>
          </cell>
          <cell r="H35">
            <v>2052</v>
          </cell>
          <cell r="I35">
            <v>28</v>
          </cell>
          <cell r="J35">
            <v>1.4</v>
          </cell>
        </row>
        <row r="36">
          <cell r="C36" t="str">
            <v>窯業・土石製品</v>
          </cell>
          <cell r="E36">
            <v>373</v>
          </cell>
          <cell r="F36">
            <v>0</v>
          </cell>
          <cell r="G36">
            <v>0</v>
          </cell>
          <cell r="H36">
            <v>373</v>
          </cell>
          <cell r="I36">
            <v>48</v>
          </cell>
          <cell r="J36">
            <v>12.9</v>
          </cell>
        </row>
        <row r="37">
          <cell r="C37" t="str">
            <v>鉄鋼業</v>
          </cell>
          <cell r="E37" t="str">
            <v>#245</v>
          </cell>
          <cell r="F37" t="str">
            <v>#0</v>
          </cell>
          <cell r="G37" t="str">
            <v>#0</v>
          </cell>
          <cell r="H37" t="str">
            <v>#245</v>
          </cell>
          <cell r="I37" t="str">
            <v>#2</v>
          </cell>
          <cell r="J37" t="str">
            <v>#0.8</v>
          </cell>
        </row>
        <row r="38">
          <cell r="C38" t="str">
            <v>非鉄金属製造業</v>
          </cell>
          <cell r="E38" t="str">
            <v>-</v>
          </cell>
          <cell r="F38" t="str">
            <v>-</v>
          </cell>
          <cell r="G38" t="str">
            <v>-</v>
          </cell>
          <cell r="H38" t="str">
            <v>-</v>
          </cell>
          <cell r="I38" t="str">
            <v>-</v>
          </cell>
          <cell r="J38" t="str">
            <v>-</v>
          </cell>
        </row>
        <row r="39">
          <cell r="C39" t="str">
            <v>金属製品製造業</v>
          </cell>
          <cell r="E39">
            <v>1197</v>
          </cell>
          <cell r="F39">
            <v>11</v>
          </cell>
          <cell r="G39">
            <v>24</v>
          </cell>
          <cell r="H39">
            <v>1184</v>
          </cell>
          <cell r="I39">
            <v>175</v>
          </cell>
          <cell r="J39">
            <v>14.8</v>
          </cell>
        </row>
        <row r="40">
          <cell r="C40" t="str">
            <v>はん用機械器具</v>
          </cell>
          <cell r="E40" t="str">
            <v>-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</row>
        <row r="41">
          <cell r="C41" t="str">
            <v>生産用機械器具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</row>
        <row r="42">
          <cell r="C42" t="str">
            <v>業務用機械器具</v>
          </cell>
          <cell r="E42">
            <v>1808</v>
          </cell>
          <cell r="F42">
            <v>15</v>
          </cell>
          <cell r="G42">
            <v>1</v>
          </cell>
          <cell r="H42">
            <v>1822</v>
          </cell>
          <cell r="I42">
            <v>44</v>
          </cell>
          <cell r="J42">
            <v>2.4</v>
          </cell>
        </row>
        <row r="43">
          <cell r="C43" t="str">
            <v>電子・デバイス</v>
          </cell>
          <cell r="E43">
            <v>3422</v>
          </cell>
          <cell r="F43">
            <v>12</v>
          </cell>
          <cell r="G43">
            <v>19</v>
          </cell>
          <cell r="H43">
            <v>3415</v>
          </cell>
          <cell r="I43">
            <v>213</v>
          </cell>
          <cell r="J43">
            <v>6.2</v>
          </cell>
        </row>
        <row r="44">
          <cell r="C44" t="str">
            <v>電気機械器具</v>
          </cell>
          <cell r="E44">
            <v>1024</v>
          </cell>
          <cell r="F44">
            <v>3</v>
          </cell>
          <cell r="G44">
            <v>4</v>
          </cell>
          <cell r="H44">
            <v>1023</v>
          </cell>
          <cell r="I44">
            <v>40</v>
          </cell>
          <cell r="J44">
            <v>3.9</v>
          </cell>
        </row>
        <row r="45">
          <cell r="C45" t="str">
            <v>情報通信機械器具</v>
          </cell>
          <cell r="E45">
            <v>128</v>
          </cell>
          <cell r="F45">
            <v>1</v>
          </cell>
          <cell r="G45">
            <v>4</v>
          </cell>
          <cell r="H45">
            <v>125</v>
          </cell>
          <cell r="I45">
            <v>8</v>
          </cell>
          <cell r="J45">
            <v>6.4</v>
          </cell>
        </row>
        <row r="46">
          <cell r="C46" t="str">
            <v>輸送用機械器具</v>
          </cell>
          <cell r="E46">
            <v>2152</v>
          </cell>
          <cell r="F46">
            <v>9</v>
          </cell>
          <cell r="G46">
            <v>37</v>
          </cell>
          <cell r="H46">
            <v>2124</v>
          </cell>
          <cell r="I46">
            <v>9</v>
          </cell>
          <cell r="J46">
            <v>0.4</v>
          </cell>
        </row>
        <row r="47">
          <cell r="C47" t="str">
            <v>その他の製造業</v>
          </cell>
          <cell r="E47">
            <v>489</v>
          </cell>
          <cell r="F47">
            <v>5</v>
          </cell>
          <cell r="G47">
            <v>6</v>
          </cell>
          <cell r="H47">
            <v>488</v>
          </cell>
          <cell r="I47">
            <v>27</v>
          </cell>
          <cell r="J47">
            <v>5.5</v>
          </cell>
        </row>
        <row r="48">
          <cell r="C48" t="str">
            <v>Ｅ一括分１</v>
          </cell>
          <cell r="E48">
            <v>1736</v>
          </cell>
          <cell r="F48">
            <v>18</v>
          </cell>
          <cell r="G48">
            <v>12</v>
          </cell>
          <cell r="H48">
            <v>1742</v>
          </cell>
          <cell r="I48">
            <v>43</v>
          </cell>
          <cell r="J48">
            <v>2.5</v>
          </cell>
        </row>
        <row r="49">
          <cell r="C49" t="str">
            <v>Ｅ一括分２</v>
          </cell>
          <cell r="E49" t="str">
            <v>-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</row>
        <row r="50">
          <cell r="C50" t="str">
            <v>Ｅ一括分３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</row>
        <row r="51">
          <cell r="C51" t="str">
            <v>卸売業</v>
          </cell>
          <cell r="E51">
            <v>5084</v>
          </cell>
          <cell r="F51">
            <v>147</v>
          </cell>
          <cell r="G51">
            <v>65</v>
          </cell>
          <cell r="H51">
            <v>5166</v>
          </cell>
          <cell r="I51">
            <v>1043</v>
          </cell>
          <cell r="J51">
            <v>20.2</v>
          </cell>
        </row>
        <row r="52">
          <cell r="C52" t="str">
            <v>小売業</v>
          </cell>
          <cell r="E52">
            <v>17377</v>
          </cell>
          <cell r="F52">
            <v>357</v>
          </cell>
          <cell r="G52">
            <v>281</v>
          </cell>
          <cell r="H52">
            <v>17453</v>
          </cell>
          <cell r="I52">
            <v>12451</v>
          </cell>
          <cell r="J52">
            <v>71.3</v>
          </cell>
        </row>
        <row r="53">
          <cell r="C53" t="str">
            <v>宿泊業</v>
          </cell>
          <cell r="E53">
            <v>3945</v>
          </cell>
          <cell r="F53">
            <v>176</v>
          </cell>
          <cell r="G53">
            <v>117</v>
          </cell>
          <cell r="H53">
            <v>4004</v>
          </cell>
          <cell r="I53">
            <v>2011</v>
          </cell>
          <cell r="J53">
            <v>50.2</v>
          </cell>
        </row>
        <row r="54">
          <cell r="C54" t="str">
            <v>Ｍ一括分</v>
          </cell>
          <cell r="E54">
            <v>4644</v>
          </cell>
          <cell r="F54">
            <v>247</v>
          </cell>
          <cell r="G54">
            <v>52</v>
          </cell>
          <cell r="H54">
            <v>4839</v>
          </cell>
          <cell r="I54">
            <v>4457</v>
          </cell>
          <cell r="J54">
            <v>92.1</v>
          </cell>
        </row>
        <row r="55">
          <cell r="C55" t="str">
            <v>医療業</v>
          </cell>
          <cell r="E55">
            <v>28168</v>
          </cell>
          <cell r="F55">
            <v>228</v>
          </cell>
          <cell r="G55">
            <v>485</v>
          </cell>
          <cell r="H55">
            <v>27911</v>
          </cell>
          <cell r="I55">
            <v>5720</v>
          </cell>
          <cell r="J55">
            <v>20.5</v>
          </cell>
        </row>
        <row r="56">
          <cell r="C56" t="str">
            <v>Ｐ一括分</v>
          </cell>
          <cell r="E56">
            <v>21000</v>
          </cell>
          <cell r="F56">
            <v>181</v>
          </cell>
          <cell r="G56">
            <v>135</v>
          </cell>
          <cell r="H56">
            <v>21046</v>
          </cell>
          <cell r="I56">
            <v>4562</v>
          </cell>
          <cell r="J56">
            <v>21.7</v>
          </cell>
        </row>
        <row r="57">
          <cell r="C57" t="str">
            <v>職業紹介・派遣業</v>
          </cell>
          <cell r="E57">
            <v>3622</v>
          </cell>
          <cell r="F57">
            <v>229</v>
          </cell>
          <cell r="G57">
            <v>238</v>
          </cell>
          <cell r="H57">
            <v>3613</v>
          </cell>
          <cell r="I57">
            <v>825</v>
          </cell>
          <cell r="J57">
            <v>22.8</v>
          </cell>
        </row>
        <row r="58">
          <cell r="C58" t="str">
            <v>その他の事業サービス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</row>
        <row r="59">
          <cell r="C59" t="str">
            <v>Ｒ一括分</v>
          </cell>
          <cell r="E59">
            <v>13770</v>
          </cell>
          <cell r="F59">
            <v>333</v>
          </cell>
          <cell r="G59">
            <v>414</v>
          </cell>
          <cell r="H59">
            <v>13689</v>
          </cell>
          <cell r="I59">
            <v>4842</v>
          </cell>
          <cell r="J59">
            <v>35.4</v>
          </cell>
        </row>
        <row r="60">
          <cell r="C60" t="str">
            <v>特掲産業１</v>
          </cell>
          <cell r="E60" t="str">
            <v>#2131</v>
          </cell>
          <cell r="F60" t="str">
            <v>#43</v>
          </cell>
          <cell r="G60" t="str">
            <v>#11</v>
          </cell>
          <cell r="H60" t="str">
            <v>#2163</v>
          </cell>
          <cell r="I60" t="str">
            <v>#645</v>
          </cell>
          <cell r="J60" t="str">
            <v>#29.8</v>
          </cell>
        </row>
        <row r="61">
          <cell r="C61" t="str">
            <v>特掲産業２</v>
          </cell>
          <cell r="E61" t="str">
            <v>#95</v>
          </cell>
          <cell r="F61" t="str">
            <v>#0</v>
          </cell>
          <cell r="G61" t="str">
            <v>#8</v>
          </cell>
          <cell r="H61" t="str">
            <v>#87</v>
          </cell>
          <cell r="I61" t="str">
            <v>#23</v>
          </cell>
          <cell r="J61" t="str">
            <v>#26.4</v>
          </cell>
        </row>
        <row r="62">
          <cell r="C62" t="str">
            <v>特掲産業３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</row>
        <row r="63">
          <cell r="C63" t="str">
            <v>特掲産業４</v>
          </cell>
          <cell r="E63" t="str">
            <v>-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</row>
        <row r="64">
          <cell r="C64" t="str">
            <v>特掲産業５</v>
          </cell>
          <cell r="E64" t="str">
            <v>-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</row>
        <row r="65">
          <cell r="C65" t="str">
            <v>特掲積上産業１</v>
          </cell>
          <cell r="E65" t="str">
            <v>-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</row>
        <row r="66">
          <cell r="C66" t="str">
            <v>特掲積上産業２</v>
          </cell>
          <cell r="E66" t="str">
            <v>-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</row>
        <row r="220">
          <cell r="C220" t="str">
            <v>調査産業計</v>
          </cell>
          <cell r="E220">
            <v>357473</v>
          </cell>
          <cell r="F220">
            <v>9186</v>
          </cell>
          <cell r="G220">
            <v>5913</v>
          </cell>
          <cell r="H220">
            <v>360746</v>
          </cell>
          <cell r="I220">
            <v>106759</v>
          </cell>
          <cell r="J220">
            <v>29.6</v>
          </cell>
        </row>
        <row r="221">
          <cell r="C221" t="str">
            <v>鉱業，採石業，砂利採取業</v>
          </cell>
          <cell r="E221" t="str">
            <v>-</v>
          </cell>
          <cell r="F221" t="str">
            <v>-</v>
          </cell>
          <cell r="G221" t="str">
            <v>-</v>
          </cell>
          <cell r="H221" t="str">
            <v>-</v>
          </cell>
          <cell r="I221" t="str">
            <v>-</v>
          </cell>
          <cell r="J221" t="str">
            <v>-</v>
          </cell>
        </row>
        <row r="222">
          <cell r="C222" t="str">
            <v>建設業</v>
          </cell>
          <cell r="E222">
            <v>20939</v>
          </cell>
          <cell r="F222">
            <v>106</v>
          </cell>
          <cell r="G222">
            <v>277</v>
          </cell>
          <cell r="H222">
            <v>20768</v>
          </cell>
          <cell r="I222">
            <v>804</v>
          </cell>
          <cell r="J222">
            <v>3.9</v>
          </cell>
        </row>
        <row r="223">
          <cell r="C223" t="str">
            <v>製造業</v>
          </cell>
          <cell r="E223">
            <v>48152</v>
          </cell>
          <cell r="F223">
            <v>880</v>
          </cell>
          <cell r="G223">
            <v>508</v>
          </cell>
          <cell r="H223">
            <v>48524</v>
          </cell>
          <cell r="I223">
            <v>8420</v>
          </cell>
          <cell r="J223">
            <v>17.399999999999999</v>
          </cell>
        </row>
        <row r="224">
          <cell r="C224" t="str">
            <v>電気・ガス・熱供給・水道業</v>
          </cell>
          <cell r="E224">
            <v>3014</v>
          </cell>
          <cell r="F224">
            <v>0</v>
          </cell>
          <cell r="G224">
            <v>4</v>
          </cell>
          <cell r="H224">
            <v>3010</v>
          </cell>
          <cell r="I224">
            <v>158</v>
          </cell>
          <cell r="J224">
            <v>5.2</v>
          </cell>
        </row>
        <row r="225">
          <cell r="C225" t="str">
            <v>情報通信業</v>
          </cell>
          <cell r="E225">
            <v>4943</v>
          </cell>
          <cell r="F225">
            <v>13</v>
          </cell>
          <cell r="G225">
            <v>14</v>
          </cell>
          <cell r="H225">
            <v>4942</v>
          </cell>
          <cell r="I225">
            <v>154</v>
          </cell>
          <cell r="J225">
            <v>3.1</v>
          </cell>
        </row>
        <row r="226">
          <cell r="C226" t="str">
            <v>運輸業，郵便業</v>
          </cell>
          <cell r="E226">
            <v>17257</v>
          </cell>
          <cell r="F226">
            <v>165</v>
          </cell>
          <cell r="G226">
            <v>53</v>
          </cell>
          <cell r="H226">
            <v>17369</v>
          </cell>
          <cell r="I226">
            <v>1412</v>
          </cell>
          <cell r="J226">
            <v>8.1</v>
          </cell>
        </row>
        <row r="227">
          <cell r="C227" t="str">
            <v>卸売業，小売業</v>
          </cell>
          <cell r="E227">
            <v>67500</v>
          </cell>
          <cell r="F227">
            <v>2820</v>
          </cell>
          <cell r="G227">
            <v>1463</v>
          </cell>
          <cell r="H227">
            <v>68857</v>
          </cell>
          <cell r="I227">
            <v>31142</v>
          </cell>
          <cell r="J227">
            <v>45.2</v>
          </cell>
        </row>
        <row r="228">
          <cell r="C228" t="str">
            <v>金融業，保険業</v>
          </cell>
          <cell r="E228">
            <v>8712</v>
          </cell>
          <cell r="F228">
            <v>0</v>
          </cell>
          <cell r="G228">
            <v>23</v>
          </cell>
          <cell r="H228">
            <v>8689</v>
          </cell>
          <cell r="I228">
            <v>739</v>
          </cell>
          <cell r="J228">
            <v>8.5</v>
          </cell>
        </row>
        <row r="229">
          <cell r="C229" t="str">
            <v>不動産業，物品賃貸業</v>
          </cell>
          <cell r="E229">
            <v>3489</v>
          </cell>
          <cell r="F229">
            <v>25</v>
          </cell>
          <cell r="G229">
            <v>293</v>
          </cell>
          <cell r="H229">
            <v>3221</v>
          </cell>
          <cell r="I229">
            <v>1667</v>
          </cell>
          <cell r="J229">
            <v>51.8</v>
          </cell>
        </row>
        <row r="230">
          <cell r="C230" t="str">
            <v>学術研究，専門・技術サービス業</v>
          </cell>
          <cell r="E230">
            <v>6498</v>
          </cell>
          <cell r="F230">
            <v>3</v>
          </cell>
          <cell r="G230">
            <v>161</v>
          </cell>
          <cell r="H230">
            <v>6340</v>
          </cell>
          <cell r="I230">
            <v>796</v>
          </cell>
          <cell r="J230">
            <v>12.6</v>
          </cell>
        </row>
        <row r="231">
          <cell r="C231" t="str">
            <v>宿泊業，飲食サービス業</v>
          </cell>
          <cell r="E231">
            <v>25693</v>
          </cell>
          <cell r="F231">
            <v>2304</v>
          </cell>
          <cell r="G231">
            <v>765</v>
          </cell>
          <cell r="H231">
            <v>27232</v>
          </cell>
          <cell r="I231">
            <v>22912</v>
          </cell>
          <cell r="J231">
            <v>84.1</v>
          </cell>
        </row>
        <row r="232">
          <cell r="C232" t="str">
            <v>生活関連サービス業，娯楽業</v>
          </cell>
          <cell r="E232">
            <v>10301</v>
          </cell>
          <cell r="F232">
            <v>233</v>
          </cell>
          <cell r="G232">
            <v>53</v>
          </cell>
          <cell r="H232">
            <v>10481</v>
          </cell>
          <cell r="I232">
            <v>3533</v>
          </cell>
          <cell r="J232">
            <v>33.700000000000003</v>
          </cell>
        </row>
        <row r="233">
          <cell r="C233" t="str">
            <v>教育，学習支援業</v>
          </cell>
          <cell r="E233">
            <v>27660</v>
          </cell>
          <cell r="F233">
            <v>196</v>
          </cell>
          <cell r="G233">
            <v>34</v>
          </cell>
          <cell r="H233">
            <v>27822</v>
          </cell>
          <cell r="I233">
            <v>5605</v>
          </cell>
          <cell r="J233">
            <v>20.100000000000001</v>
          </cell>
        </row>
        <row r="234">
          <cell r="C234" t="str">
            <v>医療，福祉</v>
          </cell>
          <cell r="E234">
            <v>83422</v>
          </cell>
          <cell r="F234">
            <v>1770</v>
          </cell>
          <cell r="G234">
            <v>1297</v>
          </cell>
          <cell r="H234">
            <v>83895</v>
          </cell>
          <cell r="I234">
            <v>21999</v>
          </cell>
          <cell r="J234">
            <v>26.2</v>
          </cell>
        </row>
        <row r="235">
          <cell r="C235" t="str">
            <v>複合サービス事業</v>
          </cell>
          <cell r="E235">
            <v>4712</v>
          </cell>
          <cell r="F235">
            <v>38</v>
          </cell>
          <cell r="G235">
            <v>90</v>
          </cell>
          <cell r="H235">
            <v>4660</v>
          </cell>
          <cell r="I235">
            <v>519</v>
          </cell>
          <cell r="J235">
            <v>11.1</v>
          </cell>
        </row>
        <row r="236">
          <cell r="C236" t="str">
            <v>サービス業（他に分類されないもの）</v>
          </cell>
          <cell r="E236">
            <v>25181</v>
          </cell>
          <cell r="F236">
            <v>633</v>
          </cell>
          <cell r="G236">
            <v>878</v>
          </cell>
          <cell r="H236">
            <v>24936</v>
          </cell>
          <cell r="I236">
            <v>6899</v>
          </cell>
          <cell r="J236">
            <v>27.7</v>
          </cell>
        </row>
        <row r="237">
          <cell r="C237" t="str">
            <v>食料品・たばこ</v>
          </cell>
          <cell r="E237">
            <v>17495</v>
          </cell>
          <cell r="F237">
            <v>609</v>
          </cell>
          <cell r="G237">
            <v>227</v>
          </cell>
          <cell r="H237">
            <v>17877</v>
          </cell>
          <cell r="I237">
            <v>5685</v>
          </cell>
          <cell r="J237">
            <v>31.8</v>
          </cell>
        </row>
        <row r="238">
          <cell r="C238" t="str">
            <v>繊維工業</v>
          </cell>
          <cell r="E238">
            <v>3914</v>
          </cell>
          <cell r="F238">
            <v>40</v>
          </cell>
          <cell r="G238">
            <v>44</v>
          </cell>
          <cell r="H238">
            <v>3910</v>
          </cell>
          <cell r="I238">
            <v>533</v>
          </cell>
          <cell r="J238">
            <v>13.6</v>
          </cell>
        </row>
        <row r="239">
          <cell r="C239" t="str">
            <v>木材・木製品</v>
          </cell>
          <cell r="E239">
            <v>2709</v>
          </cell>
          <cell r="F239">
            <v>75</v>
          </cell>
          <cell r="G239">
            <v>65</v>
          </cell>
          <cell r="H239">
            <v>2719</v>
          </cell>
          <cell r="I239">
            <v>577</v>
          </cell>
          <cell r="J239">
            <v>21.2</v>
          </cell>
        </row>
        <row r="240">
          <cell r="C240" t="str">
            <v>家具・装備品</v>
          </cell>
          <cell r="E240" t="str">
            <v>#142</v>
          </cell>
          <cell r="F240" t="str">
            <v>#0</v>
          </cell>
          <cell r="G240" t="str">
            <v>#0</v>
          </cell>
          <cell r="H240" t="str">
            <v>#142</v>
          </cell>
          <cell r="I240" t="str">
            <v>#27</v>
          </cell>
          <cell r="J240" t="str">
            <v>#19</v>
          </cell>
        </row>
        <row r="241">
          <cell r="C241" t="str">
            <v>パルプ・紙</v>
          </cell>
          <cell r="E241">
            <v>838</v>
          </cell>
          <cell r="F241">
            <v>14</v>
          </cell>
          <cell r="G241">
            <v>15</v>
          </cell>
          <cell r="H241">
            <v>837</v>
          </cell>
          <cell r="I241">
            <v>39</v>
          </cell>
          <cell r="J241">
            <v>4.7</v>
          </cell>
        </row>
        <row r="242">
          <cell r="C242" t="str">
            <v>印刷・同関連業</v>
          </cell>
          <cell r="E242">
            <v>907</v>
          </cell>
          <cell r="F242">
            <v>6</v>
          </cell>
          <cell r="G242">
            <v>4</v>
          </cell>
          <cell r="H242">
            <v>909</v>
          </cell>
          <cell r="I242">
            <v>202</v>
          </cell>
          <cell r="J242">
            <v>22.2</v>
          </cell>
        </row>
        <row r="243">
          <cell r="C243" t="str">
            <v>化学、石油・石炭</v>
          </cell>
          <cell r="E243">
            <v>2573</v>
          </cell>
          <cell r="F243">
            <v>27</v>
          </cell>
          <cell r="G243">
            <v>16</v>
          </cell>
          <cell r="H243">
            <v>2584</v>
          </cell>
          <cell r="I243">
            <v>41</v>
          </cell>
          <cell r="J243">
            <v>1.6</v>
          </cell>
        </row>
        <row r="244">
          <cell r="C244" t="str">
            <v>プラスチック製品</v>
          </cell>
          <cell r="E244">
            <v>1806</v>
          </cell>
          <cell r="F244">
            <v>30</v>
          </cell>
          <cell r="G244">
            <v>17</v>
          </cell>
          <cell r="H244">
            <v>1819</v>
          </cell>
          <cell r="I244">
            <v>409</v>
          </cell>
          <cell r="J244">
            <v>22.5</v>
          </cell>
        </row>
        <row r="245">
          <cell r="C245" t="str">
            <v>ゴム製品</v>
          </cell>
          <cell r="E245">
            <v>2060</v>
          </cell>
          <cell r="F245">
            <v>5</v>
          </cell>
          <cell r="G245">
            <v>13</v>
          </cell>
          <cell r="H245">
            <v>2052</v>
          </cell>
          <cell r="I245">
            <v>28</v>
          </cell>
          <cell r="J245">
            <v>1.4</v>
          </cell>
        </row>
        <row r="246">
          <cell r="C246" t="str">
            <v>窯業・土石製品</v>
          </cell>
          <cell r="E246">
            <v>1834</v>
          </cell>
          <cell r="F246">
            <v>0</v>
          </cell>
          <cell r="G246">
            <v>0</v>
          </cell>
          <cell r="H246">
            <v>1834</v>
          </cell>
          <cell r="I246">
            <v>48</v>
          </cell>
          <cell r="J246">
            <v>2.6</v>
          </cell>
        </row>
        <row r="247">
          <cell r="C247" t="str">
            <v>鉄鋼業</v>
          </cell>
          <cell r="E247">
            <v>321</v>
          </cell>
          <cell r="F247">
            <v>0</v>
          </cell>
          <cell r="G247">
            <v>0</v>
          </cell>
          <cell r="H247">
            <v>321</v>
          </cell>
          <cell r="I247">
            <v>32</v>
          </cell>
          <cell r="J247">
            <v>10</v>
          </cell>
        </row>
        <row r="248">
          <cell r="C248" t="str">
            <v>非鉄金属製造業</v>
          </cell>
          <cell r="E248" t="str">
            <v>-</v>
          </cell>
          <cell r="F248" t="str">
            <v>-</v>
          </cell>
          <cell r="G248" t="str">
            <v>-</v>
          </cell>
          <cell r="H248" t="str">
            <v>-</v>
          </cell>
          <cell r="I248" t="str">
            <v>-</v>
          </cell>
          <cell r="J248" t="str">
            <v>-</v>
          </cell>
        </row>
        <row r="249">
          <cell r="C249" t="str">
            <v>金属製品製造業</v>
          </cell>
          <cell r="E249">
            <v>2038</v>
          </cell>
          <cell r="F249">
            <v>11</v>
          </cell>
          <cell r="G249">
            <v>24</v>
          </cell>
          <cell r="H249">
            <v>2025</v>
          </cell>
          <cell r="I249">
            <v>415</v>
          </cell>
          <cell r="J249">
            <v>20.5</v>
          </cell>
        </row>
        <row r="250">
          <cell r="C250" t="str">
            <v>はん用機械器具</v>
          </cell>
          <cell r="E250" t="str">
            <v>-</v>
          </cell>
          <cell r="F250" t="str">
            <v>-</v>
          </cell>
          <cell r="G250" t="str">
            <v>-</v>
          </cell>
          <cell r="H250" t="str">
            <v>-</v>
          </cell>
          <cell r="I250" t="str">
            <v>-</v>
          </cell>
          <cell r="J250" t="str">
            <v>-</v>
          </cell>
        </row>
        <row r="251">
          <cell r="C251" t="str">
            <v>生産用機械器具</v>
          </cell>
          <cell r="E251" t="str">
            <v>-</v>
          </cell>
          <cell r="F251" t="str">
            <v>-</v>
          </cell>
          <cell r="G251" t="str">
            <v>-</v>
          </cell>
          <cell r="H251" t="str">
            <v>-</v>
          </cell>
          <cell r="I251" t="str">
            <v>-</v>
          </cell>
          <cell r="J251" t="str">
            <v>-</v>
          </cell>
        </row>
        <row r="252">
          <cell r="C252" t="str">
            <v>業務用機械器具</v>
          </cell>
          <cell r="E252">
            <v>1808</v>
          </cell>
          <cell r="F252">
            <v>15</v>
          </cell>
          <cell r="G252">
            <v>1</v>
          </cell>
          <cell r="H252">
            <v>1822</v>
          </cell>
          <cell r="I252">
            <v>44</v>
          </cell>
          <cell r="J252">
            <v>2.4</v>
          </cell>
        </row>
        <row r="253">
          <cell r="C253" t="str">
            <v>電子・デバイス</v>
          </cell>
          <cell r="E253">
            <v>3422</v>
          </cell>
          <cell r="F253">
            <v>12</v>
          </cell>
          <cell r="G253">
            <v>19</v>
          </cell>
          <cell r="H253">
            <v>3415</v>
          </cell>
          <cell r="I253">
            <v>213</v>
          </cell>
          <cell r="J253">
            <v>6.2</v>
          </cell>
        </row>
        <row r="254">
          <cell r="C254" t="str">
            <v>電気機械器具</v>
          </cell>
          <cell r="E254">
            <v>1024</v>
          </cell>
          <cell r="F254">
            <v>3</v>
          </cell>
          <cell r="G254">
            <v>4</v>
          </cell>
          <cell r="H254">
            <v>1023</v>
          </cell>
          <cell r="I254">
            <v>40</v>
          </cell>
          <cell r="J254">
            <v>3.9</v>
          </cell>
        </row>
        <row r="255">
          <cell r="C255" t="str">
            <v>情報通信機械器具</v>
          </cell>
          <cell r="E255">
            <v>128</v>
          </cell>
          <cell r="F255">
            <v>1</v>
          </cell>
          <cell r="G255">
            <v>4</v>
          </cell>
          <cell r="H255">
            <v>125</v>
          </cell>
          <cell r="I255">
            <v>8</v>
          </cell>
          <cell r="J255">
            <v>6.4</v>
          </cell>
        </row>
        <row r="256">
          <cell r="C256" t="str">
            <v>輸送用機械器具</v>
          </cell>
          <cell r="E256">
            <v>2152</v>
          </cell>
          <cell r="F256">
            <v>9</v>
          </cell>
          <cell r="G256">
            <v>37</v>
          </cell>
          <cell r="H256">
            <v>2124</v>
          </cell>
          <cell r="I256">
            <v>9</v>
          </cell>
          <cell r="J256">
            <v>0.4</v>
          </cell>
        </row>
        <row r="257">
          <cell r="C257" t="str">
            <v>その他の製造業</v>
          </cell>
          <cell r="E257">
            <v>489</v>
          </cell>
          <cell r="F257">
            <v>5</v>
          </cell>
          <cell r="G257">
            <v>6</v>
          </cell>
          <cell r="H257">
            <v>488</v>
          </cell>
          <cell r="I257">
            <v>27</v>
          </cell>
          <cell r="J257">
            <v>5.5</v>
          </cell>
        </row>
        <row r="258">
          <cell r="C258" t="str">
            <v>Ｅ一括分１</v>
          </cell>
          <cell r="E258">
            <v>2492</v>
          </cell>
          <cell r="F258">
            <v>18</v>
          </cell>
          <cell r="G258">
            <v>12</v>
          </cell>
          <cell r="H258">
            <v>2498</v>
          </cell>
          <cell r="I258">
            <v>43</v>
          </cell>
          <cell r="J258">
            <v>1.7</v>
          </cell>
        </row>
        <row r="259">
          <cell r="C259" t="str">
            <v>Ｅ一括分２</v>
          </cell>
          <cell r="E259" t="str">
            <v>-</v>
          </cell>
          <cell r="F259" t="str">
            <v>-</v>
          </cell>
          <cell r="G259" t="str">
            <v>-</v>
          </cell>
          <cell r="H259" t="str">
            <v>-</v>
          </cell>
          <cell r="I259" t="str">
            <v>-</v>
          </cell>
          <cell r="J259" t="str">
            <v>-</v>
          </cell>
        </row>
        <row r="260">
          <cell r="C260" t="str">
            <v>Ｅ一括分３</v>
          </cell>
          <cell r="E260" t="str">
            <v>-</v>
          </cell>
          <cell r="F260" t="str">
            <v>-</v>
          </cell>
          <cell r="G260" t="str">
            <v>-</v>
          </cell>
          <cell r="H260" t="str">
            <v>-</v>
          </cell>
          <cell r="I260" t="str">
            <v>-</v>
          </cell>
          <cell r="J260" t="str">
            <v>-</v>
          </cell>
        </row>
        <row r="261">
          <cell r="C261" t="str">
            <v>卸売業</v>
          </cell>
          <cell r="E261">
            <v>16518</v>
          </cell>
          <cell r="F261">
            <v>643</v>
          </cell>
          <cell r="G261">
            <v>230</v>
          </cell>
          <cell r="H261">
            <v>16931</v>
          </cell>
          <cell r="I261">
            <v>1832</v>
          </cell>
          <cell r="J261">
            <v>10.8</v>
          </cell>
        </row>
        <row r="262">
          <cell r="C262" t="str">
            <v>小売業</v>
          </cell>
          <cell r="E262">
            <v>50982</v>
          </cell>
          <cell r="F262">
            <v>2177</v>
          </cell>
          <cell r="G262">
            <v>1233</v>
          </cell>
          <cell r="H262">
            <v>51926</v>
          </cell>
          <cell r="I262">
            <v>29310</v>
          </cell>
          <cell r="J262">
            <v>56.4</v>
          </cell>
        </row>
        <row r="263">
          <cell r="C263" t="str">
            <v>宿泊業</v>
          </cell>
          <cell r="E263">
            <v>5015</v>
          </cell>
          <cell r="F263">
            <v>371</v>
          </cell>
          <cell r="G263">
            <v>214</v>
          </cell>
          <cell r="H263">
            <v>5172</v>
          </cell>
          <cell r="I263">
            <v>2692</v>
          </cell>
          <cell r="J263">
            <v>52</v>
          </cell>
        </row>
        <row r="264">
          <cell r="C264" t="str">
            <v>Ｍ一括分</v>
          </cell>
          <cell r="E264">
            <v>20678</v>
          </cell>
          <cell r="F264">
            <v>1933</v>
          </cell>
          <cell r="G264">
            <v>551</v>
          </cell>
          <cell r="H264">
            <v>22060</v>
          </cell>
          <cell r="I264">
            <v>20220</v>
          </cell>
          <cell r="J264">
            <v>91.7</v>
          </cell>
        </row>
        <row r="265">
          <cell r="C265" t="str">
            <v>医療業</v>
          </cell>
          <cell r="E265">
            <v>38778</v>
          </cell>
          <cell r="F265">
            <v>228</v>
          </cell>
          <cell r="G265">
            <v>485</v>
          </cell>
          <cell r="H265">
            <v>38521</v>
          </cell>
          <cell r="I265">
            <v>9001</v>
          </cell>
          <cell r="J265">
            <v>23.4</v>
          </cell>
        </row>
        <row r="266">
          <cell r="C266" t="str">
            <v>Ｐ一括分</v>
          </cell>
          <cell r="E266">
            <v>44644</v>
          </cell>
          <cell r="F266">
            <v>1542</v>
          </cell>
          <cell r="G266">
            <v>812</v>
          </cell>
          <cell r="H266">
            <v>45374</v>
          </cell>
          <cell r="I266">
            <v>12998</v>
          </cell>
          <cell r="J266">
            <v>28.6</v>
          </cell>
        </row>
        <row r="267">
          <cell r="C267" t="str">
            <v>職業紹介・派遣業</v>
          </cell>
          <cell r="E267">
            <v>4022</v>
          </cell>
          <cell r="F267">
            <v>229</v>
          </cell>
          <cell r="G267">
            <v>238</v>
          </cell>
          <cell r="H267">
            <v>4013</v>
          </cell>
          <cell r="I267">
            <v>825</v>
          </cell>
          <cell r="J267">
            <v>20.6</v>
          </cell>
        </row>
        <row r="268">
          <cell r="C268" t="str">
            <v>その他の事業サービス</v>
          </cell>
          <cell r="E268" t="str">
            <v>-</v>
          </cell>
          <cell r="F268" t="str">
            <v>-</v>
          </cell>
          <cell r="G268" t="str">
            <v>-</v>
          </cell>
          <cell r="H268" t="str">
            <v>-</v>
          </cell>
          <cell r="I268" t="str">
            <v>-</v>
          </cell>
          <cell r="J268" t="str">
            <v>-</v>
          </cell>
        </row>
        <row r="269">
          <cell r="C269" t="str">
            <v>Ｒ一括分</v>
          </cell>
          <cell r="E269">
            <v>21159</v>
          </cell>
          <cell r="F269">
            <v>404</v>
          </cell>
          <cell r="G269">
            <v>640</v>
          </cell>
          <cell r="H269">
            <v>20923</v>
          </cell>
          <cell r="I269">
            <v>6074</v>
          </cell>
          <cell r="J269">
            <v>29</v>
          </cell>
        </row>
        <row r="270">
          <cell r="C270" t="str">
            <v>特掲産業１</v>
          </cell>
          <cell r="E270">
            <v>4346</v>
          </cell>
          <cell r="F270">
            <v>43</v>
          </cell>
          <cell r="G270">
            <v>11</v>
          </cell>
          <cell r="H270">
            <v>4378</v>
          </cell>
          <cell r="I270">
            <v>1531</v>
          </cell>
          <cell r="J270">
            <v>35</v>
          </cell>
        </row>
        <row r="271">
          <cell r="C271" t="str">
            <v>特掲産業２</v>
          </cell>
          <cell r="E271">
            <v>1553</v>
          </cell>
          <cell r="F271">
            <v>53</v>
          </cell>
          <cell r="G271">
            <v>61</v>
          </cell>
          <cell r="H271">
            <v>1545</v>
          </cell>
          <cell r="I271">
            <v>120</v>
          </cell>
          <cell r="J271">
            <v>7.8</v>
          </cell>
        </row>
        <row r="272">
          <cell r="C272" t="str">
            <v>特掲産業３</v>
          </cell>
          <cell r="E272" t="str">
            <v>-</v>
          </cell>
          <cell r="F272" t="str">
            <v>-</v>
          </cell>
          <cell r="G272" t="str">
            <v>-</v>
          </cell>
          <cell r="H272" t="str">
            <v>-</v>
          </cell>
          <cell r="I272" t="str">
            <v>-</v>
          </cell>
          <cell r="J272" t="str">
            <v>-</v>
          </cell>
        </row>
        <row r="273">
          <cell r="C273" t="str">
            <v>特掲産業４</v>
          </cell>
          <cell r="E273" t="str">
            <v>-</v>
          </cell>
          <cell r="F273" t="str">
            <v>-</v>
          </cell>
          <cell r="G273" t="str">
            <v>-</v>
          </cell>
          <cell r="H273" t="str">
            <v>-</v>
          </cell>
          <cell r="I273" t="str">
            <v>-</v>
          </cell>
          <cell r="J273" t="str">
            <v>-</v>
          </cell>
        </row>
        <row r="274">
          <cell r="C274" t="str">
            <v>特掲産業５</v>
          </cell>
          <cell r="E274" t="str">
            <v>-</v>
          </cell>
          <cell r="F274" t="str">
            <v>-</v>
          </cell>
          <cell r="G274" t="str">
            <v>-</v>
          </cell>
          <cell r="H274" t="str">
            <v>-</v>
          </cell>
          <cell r="I274" t="str">
            <v>-</v>
          </cell>
          <cell r="J274" t="str">
            <v>-</v>
          </cell>
        </row>
        <row r="275">
          <cell r="C275" t="str">
            <v>特掲積上産業１</v>
          </cell>
          <cell r="E275" t="str">
            <v>-</v>
          </cell>
          <cell r="F275" t="str">
            <v>-</v>
          </cell>
          <cell r="G275" t="str">
            <v>-</v>
          </cell>
          <cell r="H275" t="str">
            <v>-</v>
          </cell>
          <cell r="I275" t="str">
            <v>-</v>
          </cell>
          <cell r="J275" t="str">
            <v>-</v>
          </cell>
        </row>
        <row r="276">
          <cell r="C276" t="str">
            <v>特掲積上産業２</v>
          </cell>
          <cell r="E276" t="str">
            <v>-</v>
          </cell>
          <cell r="F276" t="str">
            <v>-</v>
          </cell>
          <cell r="G276" t="str">
            <v>-</v>
          </cell>
          <cell r="H276" t="str">
            <v>-</v>
          </cell>
          <cell r="I276" t="str">
            <v>-</v>
          </cell>
          <cell r="J276" t="str">
            <v>-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</row>
      </sheetData>
      <sheetData sheetId="21"/>
      <sheetData sheetId="22"/>
      <sheetData sheetId="23"/>
      <sheetData sheetId="24">
        <row r="7">
          <cell r="C7">
            <v>1.8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7</v>
          </cell>
        </row>
        <row r="23">
          <cell r="B23" t="str">
            <v>TL</v>
          </cell>
          <cell r="D23" t="str">
            <v>調査産業計</v>
          </cell>
          <cell r="F23" t="str">
            <v>調査産業計</v>
          </cell>
          <cell r="H23"/>
          <cell r="I23"/>
        </row>
        <row r="24">
          <cell r="B24" t="str">
            <v>D</v>
          </cell>
          <cell r="D24" t="str">
            <v>建設業</v>
          </cell>
          <cell r="F24" t="str">
            <v>建設業</v>
          </cell>
          <cell r="H24"/>
          <cell r="I24"/>
        </row>
        <row r="25">
          <cell r="B25" t="str">
            <v>E</v>
          </cell>
          <cell r="D25" t="str">
            <v>製造業</v>
          </cell>
          <cell r="F25" t="str">
            <v>製造業</v>
          </cell>
          <cell r="H25"/>
          <cell r="I25"/>
        </row>
        <row r="26">
          <cell r="B26" t="str">
            <v>F</v>
          </cell>
          <cell r="D26" t="str">
            <v>電気・ガス・熱供給・水道業</v>
          </cell>
          <cell r="F26" t="str">
            <v>電気・ガス・熱供給・水道業</v>
          </cell>
          <cell r="H26"/>
          <cell r="I26"/>
        </row>
        <row r="27">
          <cell r="B27" t="str">
            <v>G</v>
          </cell>
          <cell r="D27" t="str">
            <v>情報通信業</v>
          </cell>
          <cell r="F27" t="str">
            <v>情報通信業</v>
          </cell>
          <cell r="H27"/>
          <cell r="I27"/>
        </row>
        <row r="28">
          <cell r="B28" t="str">
            <v>H</v>
          </cell>
          <cell r="D28" t="str">
            <v>運輸業，郵便業</v>
          </cell>
          <cell r="F28" t="str">
            <v>運輸業，郵便業</v>
          </cell>
          <cell r="H28"/>
          <cell r="I28"/>
        </row>
        <row r="29">
          <cell r="B29" t="str">
            <v>I</v>
          </cell>
          <cell r="D29" t="str">
            <v>卸売業，小売業</v>
          </cell>
          <cell r="F29" t="str">
            <v>卸売業，小売業</v>
          </cell>
          <cell r="H29"/>
          <cell r="I29"/>
        </row>
        <row r="30">
          <cell r="B30" t="str">
            <v>J</v>
          </cell>
          <cell r="D30" t="str">
            <v>金融業，保険業</v>
          </cell>
          <cell r="F30" t="str">
            <v>金融業，保険業</v>
          </cell>
          <cell r="H30"/>
          <cell r="I30" t="str">
            <v>x</v>
          </cell>
        </row>
        <row r="31">
          <cell r="B31" t="str">
            <v>K</v>
          </cell>
          <cell r="D31" t="str">
            <v>不動産業，物品賃貸業</v>
          </cell>
          <cell r="F31" t="str">
            <v>不動産業，物品賃貸業</v>
          </cell>
          <cell r="H31"/>
          <cell r="I31"/>
        </row>
        <row r="32">
          <cell r="B32" t="str">
            <v>L</v>
          </cell>
          <cell r="D32" t="str">
            <v>学術研究，専門・技術サービス業</v>
          </cell>
          <cell r="F32" t="str">
            <v>学術研究，専門・技術サービス業</v>
          </cell>
          <cell r="H32"/>
          <cell r="I32"/>
        </row>
        <row r="33">
          <cell r="B33" t="str">
            <v>M</v>
          </cell>
          <cell r="D33" t="str">
            <v>宿泊業，飲食サービス業</v>
          </cell>
          <cell r="F33" t="str">
            <v>宿泊業，飲食サービス業</v>
          </cell>
          <cell r="H33"/>
          <cell r="I33"/>
        </row>
        <row r="34">
          <cell r="B34" t="str">
            <v>N</v>
          </cell>
          <cell r="D34" t="str">
            <v>生活関連サービス業，娯楽業</v>
          </cell>
          <cell r="F34" t="str">
            <v>生活関連サービス業，娯楽業</v>
          </cell>
          <cell r="H34"/>
          <cell r="I34"/>
        </row>
        <row r="35">
          <cell r="B35" t="str">
            <v>O</v>
          </cell>
          <cell r="D35" t="str">
            <v>教育，学習支援業</v>
          </cell>
          <cell r="F35" t="str">
            <v>教育，学習支援業</v>
          </cell>
          <cell r="H35"/>
          <cell r="I35"/>
        </row>
        <row r="36">
          <cell r="B36" t="str">
            <v>P</v>
          </cell>
          <cell r="D36" t="str">
            <v>医療，福祉</v>
          </cell>
          <cell r="F36" t="str">
            <v>医療，福祉</v>
          </cell>
          <cell r="H36"/>
          <cell r="I36"/>
        </row>
        <row r="37">
          <cell r="B37" t="str">
            <v>Q</v>
          </cell>
          <cell r="D37" t="str">
            <v>複合サービス事業</v>
          </cell>
          <cell r="F37" t="str">
            <v>複合サービス事業</v>
          </cell>
          <cell r="H37"/>
          <cell r="I37"/>
        </row>
        <row r="38">
          <cell r="B38" t="str">
            <v>R</v>
          </cell>
          <cell r="D38" t="str">
            <v>サービス業（他に分類されないもの）</v>
          </cell>
          <cell r="F38" t="str">
            <v>サービス業（他に分類されないもの）</v>
          </cell>
          <cell r="H38"/>
          <cell r="I38"/>
        </row>
        <row r="39">
          <cell r="B39" t="str">
            <v>E09,10</v>
          </cell>
          <cell r="D39" t="str">
            <v>食料品・たばこ</v>
          </cell>
          <cell r="F39" t="str">
            <v>食料品・たばこ</v>
          </cell>
          <cell r="H39"/>
          <cell r="I39"/>
        </row>
        <row r="40">
          <cell r="B40" t="str">
            <v>E11</v>
          </cell>
          <cell r="D40" t="str">
            <v>繊維工業</v>
          </cell>
          <cell r="F40" t="str">
            <v>繊維工業</v>
          </cell>
          <cell r="H40"/>
          <cell r="I40"/>
        </row>
        <row r="41">
          <cell r="B41" t="str">
            <v>E12</v>
          </cell>
          <cell r="D41" t="str">
            <v>木材・木製品</v>
          </cell>
          <cell r="F41" t="str">
            <v>木材・木製品</v>
          </cell>
          <cell r="H41"/>
          <cell r="I41"/>
        </row>
        <row r="42">
          <cell r="B42" t="str">
            <v>E13</v>
          </cell>
          <cell r="D42" t="str">
            <v>家具・装備品</v>
          </cell>
          <cell r="F42" t="str">
            <v>家具・装備品</v>
          </cell>
          <cell r="H42" t="str">
            <v>x</v>
          </cell>
          <cell r="I42" t="str">
            <v>x</v>
          </cell>
        </row>
        <row r="43">
          <cell r="B43" t="str">
            <v>E15</v>
          </cell>
          <cell r="D43" t="str">
            <v>印刷・同関連業</v>
          </cell>
          <cell r="F43" t="str">
            <v>印刷・同関連業</v>
          </cell>
          <cell r="H43"/>
          <cell r="I43"/>
        </row>
        <row r="44">
          <cell r="B44" t="str">
            <v>E16,17</v>
          </cell>
          <cell r="D44" t="str">
            <v>化学、石油・石炭</v>
          </cell>
          <cell r="F44" t="str">
            <v>化学、石油・石炭</v>
          </cell>
          <cell r="H44"/>
          <cell r="I44"/>
        </row>
        <row r="45">
          <cell r="B45" t="str">
            <v>E18</v>
          </cell>
          <cell r="D45" t="str">
            <v>プラスチック製品</v>
          </cell>
          <cell r="F45" t="str">
            <v>プラスチック製品</v>
          </cell>
          <cell r="H45"/>
          <cell r="I45"/>
        </row>
        <row r="46">
          <cell r="B46" t="str">
            <v>E19</v>
          </cell>
          <cell r="D46" t="str">
            <v>ゴム製品</v>
          </cell>
          <cell r="F46" t="str">
            <v>ゴム製品</v>
          </cell>
          <cell r="H46"/>
          <cell r="I46"/>
        </row>
        <row r="47">
          <cell r="B47" t="str">
            <v>E21</v>
          </cell>
          <cell r="D47" t="str">
            <v>窯業・土石製品</v>
          </cell>
          <cell r="F47" t="str">
            <v>窯業・土石製品</v>
          </cell>
          <cell r="H47"/>
          <cell r="I47"/>
        </row>
        <row r="48">
          <cell r="B48" t="str">
            <v>E24</v>
          </cell>
          <cell r="D48" t="str">
            <v>金属製品製造業</v>
          </cell>
          <cell r="F48" t="str">
            <v>金属製品製造業</v>
          </cell>
          <cell r="H48"/>
          <cell r="I48"/>
        </row>
        <row r="49">
          <cell r="B49" t="str">
            <v>E27</v>
          </cell>
          <cell r="D49" t="str">
            <v>業務用機械器具</v>
          </cell>
          <cell r="F49" t="str">
            <v>業務用機械器具</v>
          </cell>
          <cell r="H49"/>
          <cell r="I49"/>
        </row>
        <row r="50">
          <cell r="B50" t="str">
            <v>E28</v>
          </cell>
          <cell r="D50" t="str">
            <v>電子・デバイス</v>
          </cell>
          <cell r="F50" t="str">
            <v>電子・デバイス</v>
          </cell>
          <cell r="H50"/>
          <cell r="I50"/>
        </row>
        <row r="51">
          <cell r="B51" t="str">
            <v>E29</v>
          </cell>
          <cell r="D51" t="str">
            <v>電気機械器具</v>
          </cell>
          <cell r="F51" t="str">
            <v>電気機械器具</v>
          </cell>
          <cell r="H51"/>
          <cell r="I51"/>
        </row>
        <row r="52">
          <cell r="B52" t="str">
            <v>E31</v>
          </cell>
          <cell r="D52" t="str">
            <v>輸送用機械器具</v>
          </cell>
          <cell r="F52" t="str">
            <v>輸送用機械器具</v>
          </cell>
          <cell r="H52"/>
          <cell r="I52"/>
        </row>
        <row r="53">
          <cell r="B53" t="str">
            <v>ES</v>
          </cell>
          <cell r="D53" t="str">
            <v>Ｅ一括分１</v>
          </cell>
          <cell r="F53" t="str">
            <v>はん用・生産用機械器具</v>
          </cell>
          <cell r="H53"/>
          <cell r="I53"/>
        </row>
        <row r="54">
          <cell r="B54" t="str">
            <v>R91</v>
          </cell>
          <cell r="D54" t="str">
            <v>職業紹介・派遣業</v>
          </cell>
          <cell r="F54" t="str">
            <v>職業紹介・労働者派遣業</v>
          </cell>
          <cell r="H54"/>
          <cell r="I54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56539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  <cell r="E10">
            <v>186799</v>
          </cell>
          <cell r="F10">
            <v>3312</v>
          </cell>
          <cell r="G10">
            <v>2830</v>
          </cell>
          <cell r="H10">
            <v>187281</v>
          </cell>
          <cell r="I10">
            <v>48008</v>
          </cell>
          <cell r="J10">
            <v>25.6</v>
          </cell>
        </row>
        <row r="11">
          <cell r="C11" t="str">
            <v>鉱業，採石業，砂利採取業</v>
          </cell>
          <cell r="E11" t="str">
            <v>-</v>
          </cell>
          <cell r="F11" t="str">
            <v>-</v>
          </cell>
          <cell r="G11" t="str">
            <v>-</v>
          </cell>
          <cell r="H11" t="str">
            <v>-</v>
          </cell>
          <cell r="I11" t="str">
            <v>-</v>
          </cell>
          <cell r="J11" t="str">
            <v>-</v>
          </cell>
        </row>
        <row r="12">
          <cell r="C12" t="str">
            <v>建設業</v>
          </cell>
          <cell r="E12">
            <v>6241</v>
          </cell>
          <cell r="F12">
            <v>23</v>
          </cell>
          <cell r="G12">
            <v>17</v>
          </cell>
          <cell r="H12">
            <v>6247</v>
          </cell>
          <cell r="I12">
            <v>126</v>
          </cell>
          <cell r="J12">
            <v>2</v>
          </cell>
        </row>
        <row r="13">
          <cell r="C13" t="str">
            <v>製造業</v>
          </cell>
          <cell r="E13">
            <v>36737</v>
          </cell>
          <cell r="F13">
            <v>432</v>
          </cell>
          <cell r="G13">
            <v>433</v>
          </cell>
          <cell r="H13">
            <v>36736</v>
          </cell>
          <cell r="I13">
            <v>3817</v>
          </cell>
          <cell r="J13">
            <v>10.4</v>
          </cell>
        </row>
        <row r="14">
          <cell r="C14" t="str">
            <v>電気・ガス・熱供給・水道業</v>
          </cell>
          <cell r="E14">
            <v>2185</v>
          </cell>
          <cell r="F14">
            <v>122</v>
          </cell>
          <cell r="G14">
            <v>186</v>
          </cell>
          <cell r="H14">
            <v>2121</v>
          </cell>
          <cell r="I14">
            <v>158</v>
          </cell>
          <cell r="J14">
            <v>7.4</v>
          </cell>
        </row>
        <row r="15">
          <cell r="C15" t="str">
            <v>情報通信業</v>
          </cell>
          <cell r="E15">
            <v>3818</v>
          </cell>
          <cell r="F15">
            <v>43</v>
          </cell>
          <cell r="G15">
            <v>27</v>
          </cell>
          <cell r="H15">
            <v>3834</v>
          </cell>
          <cell r="I15">
            <v>110</v>
          </cell>
          <cell r="J15">
            <v>2.9</v>
          </cell>
        </row>
        <row r="16">
          <cell r="C16" t="str">
            <v>運輸業，郵便業</v>
          </cell>
          <cell r="E16">
            <v>10809</v>
          </cell>
          <cell r="F16">
            <v>86</v>
          </cell>
          <cell r="G16">
            <v>62</v>
          </cell>
          <cell r="H16">
            <v>10833</v>
          </cell>
          <cell r="I16">
            <v>1058</v>
          </cell>
          <cell r="J16">
            <v>9.8000000000000007</v>
          </cell>
        </row>
        <row r="17">
          <cell r="C17" t="str">
            <v>卸売業，小売業</v>
          </cell>
          <cell r="E17">
            <v>22619</v>
          </cell>
          <cell r="F17">
            <v>580</v>
          </cell>
          <cell r="G17">
            <v>353</v>
          </cell>
          <cell r="H17">
            <v>22846</v>
          </cell>
          <cell r="I17">
            <v>13806</v>
          </cell>
          <cell r="J17">
            <v>60.4</v>
          </cell>
        </row>
        <row r="18">
          <cell r="C18" t="str">
            <v>金融業，保険業</v>
          </cell>
          <cell r="E18" t="str">
            <v>#2887</v>
          </cell>
          <cell r="F18" t="str">
            <v>#0</v>
          </cell>
          <cell r="G18" t="str">
            <v>#0</v>
          </cell>
          <cell r="H18" t="str">
            <v>#2887</v>
          </cell>
          <cell r="I18" t="str">
            <v>#0</v>
          </cell>
          <cell r="J18" t="str">
            <v>#0</v>
          </cell>
        </row>
        <row r="19">
          <cell r="C19" t="str">
            <v>不動産業，物品賃貸業</v>
          </cell>
          <cell r="E19">
            <v>1152</v>
          </cell>
          <cell r="F19">
            <v>37</v>
          </cell>
          <cell r="G19">
            <v>0</v>
          </cell>
          <cell r="H19">
            <v>1189</v>
          </cell>
          <cell r="I19">
            <v>332</v>
          </cell>
          <cell r="J19">
            <v>27.9</v>
          </cell>
        </row>
        <row r="20">
          <cell r="C20" t="str">
            <v>学術研究，専門・技術サービス業</v>
          </cell>
          <cell r="E20">
            <v>1768</v>
          </cell>
          <cell r="F20">
            <v>3</v>
          </cell>
          <cell r="G20">
            <v>7</v>
          </cell>
          <cell r="H20">
            <v>1764</v>
          </cell>
          <cell r="I20">
            <v>94</v>
          </cell>
          <cell r="J20">
            <v>5.3</v>
          </cell>
        </row>
        <row r="21">
          <cell r="C21" t="str">
            <v>宿泊業，飲食サービス業</v>
          </cell>
          <cell r="E21">
            <v>8843</v>
          </cell>
          <cell r="F21">
            <v>303</v>
          </cell>
          <cell r="G21">
            <v>232</v>
          </cell>
          <cell r="H21">
            <v>8914</v>
          </cell>
          <cell r="I21">
            <v>6775</v>
          </cell>
          <cell r="J21">
            <v>76</v>
          </cell>
        </row>
        <row r="22">
          <cell r="C22" t="str">
            <v>生活関連サービス業，娯楽業</v>
          </cell>
          <cell r="E22">
            <v>4199</v>
          </cell>
          <cell r="F22">
            <v>323</v>
          </cell>
          <cell r="G22">
            <v>225</v>
          </cell>
          <cell r="H22">
            <v>4297</v>
          </cell>
          <cell r="I22">
            <v>1227</v>
          </cell>
          <cell r="J22">
            <v>28.6</v>
          </cell>
        </row>
        <row r="23">
          <cell r="C23" t="str">
            <v>教育，学習支援業</v>
          </cell>
          <cell r="E23">
            <v>16388</v>
          </cell>
          <cell r="F23">
            <v>42</v>
          </cell>
          <cell r="G23">
            <v>130</v>
          </cell>
          <cell r="H23">
            <v>16300</v>
          </cell>
          <cell r="I23">
            <v>2967</v>
          </cell>
          <cell r="J23">
            <v>18.2</v>
          </cell>
        </row>
        <row r="24">
          <cell r="C24" t="str">
            <v>医療，福祉</v>
          </cell>
          <cell r="E24">
            <v>48957</v>
          </cell>
          <cell r="F24">
            <v>548</v>
          </cell>
          <cell r="G24">
            <v>606</v>
          </cell>
          <cell r="H24">
            <v>48899</v>
          </cell>
          <cell r="I24">
            <v>11754</v>
          </cell>
          <cell r="J24">
            <v>24</v>
          </cell>
        </row>
        <row r="25">
          <cell r="C25" t="str">
            <v>複合サービス事業</v>
          </cell>
          <cell r="E25">
            <v>2894</v>
          </cell>
          <cell r="F25">
            <v>13</v>
          </cell>
          <cell r="G25">
            <v>29</v>
          </cell>
          <cell r="H25">
            <v>2878</v>
          </cell>
          <cell r="I25">
            <v>145</v>
          </cell>
          <cell r="J25">
            <v>5</v>
          </cell>
        </row>
        <row r="26">
          <cell r="C26" t="str">
            <v>サービス業（他に分類されないもの）</v>
          </cell>
          <cell r="E26">
            <v>17302</v>
          </cell>
          <cell r="F26">
            <v>757</v>
          </cell>
          <cell r="G26">
            <v>523</v>
          </cell>
          <cell r="H26">
            <v>17536</v>
          </cell>
          <cell r="I26">
            <v>5639</v>
          </cell>
          <cell r="J26">
            <v>32.200000000000003</v>
          </cell>
        </row>
        <row r="27">
          <cell r="C27" t="str">
            <v>食料品・たばこ</v>
          </cell>
          <cell r="E27">
            <v>11833</v>
          </cell>
          <cell r="F27">
            <v>234</v>
          </cell>
          <cell r="G27">
            <v>197</v>
          </cell>
          <cell r="H27">
            <v>11870</v>
          </cell>
          <cell r="I27">
            <v>2015</v>
          </cell>
          <cell r="J27">
            <v>17</v>
          </cell>
        </row>
        <row r="28">
          <cell r="C28" t="str">
            <v>繊維工業</v>
          </cell>
          <cell r="E28">
            <v>3307</v>
          </cell>
          <cell r="F28">
            <v>34</v>
          </cell>
          <cell r="G28">
            <v>28</v>
          </cell>
          <cell r="H28">
            <v>3313</v>
          </cell>
          <cell r="I28">
            <v>370</v>
          </cell>
          <cell r="J28">
            <v>11.2</v>
          </cell>
        </row>
        <row r="29">
          <cell r="C29" t="str">
            <v>木材・木製品</v>
          </cell>
          <cell r="E29">
            <v>1334</v>
          </cell>
          <cell r="F29">
            <v>21</v>
          </cell>
          <cell r="G29">
            <v>11</v>
          </cell>
          <cell r="H29">
            <v>1344</v>
          </cell>
          <cell r="I29">
            <v>131</v>
          </cell>
          <cell r="J29">
            <v>9.6999999999999993</v>
          </cell>
        </row>
        <row r="30">
          <cell r="C30" t="str">
            <v>家具・装備品</v>
          </cell>
          <cell r="E30" t="str">
            <v>#142</v>
          </cell>
          <cell r="F30" t="str">
            <v>#0</v>
          </cell>
          <cell r="G30" t="str">
            <v>#0</v>
          </cell>
          <cell r="H30" t="str">
            <v>#142</v>
          </cell>
          <cell r="I30" t="str">
            <v>#27</v>
          </cell>
          <cell r="J30" t="str">
            <v>#19</v>
          </cell>
        </row>
        <row r="31">
          <cell r="C31" t="str">
            <v>パルプ・紙</v>
          </cell>
          <cell r="E31" t="str">
            <v>#667</v>
          </cell>
          <cell r="F31" t="str">
            <v>#0</v>
          </cell>
          <cell r="G31" t="str">
            <v>#5</v>
          </cell>
          <cell r="H31" t="str">
            <v>#662</v>
          </cell>
          <cell r="I31" t="str">
            <v>#9</v>
          </cell>
          <cell r="J31" t="str">
            <v>#1.4</v>
          </cell>
        </row>
        <row r="32">
          <cell r="C32" t="str">
            <v>印刷・同関連業</v>
          </cell>
          <cell r="E32">
            <v>458</v>
          </cell>
          <cell r="F32">
            <v>4</v>
          </cell>
          <cell r="G32">
            <v>6</v>
          </cell>
          <cell r="H32">
            <v>456</v>
          </cell>
          <cell r="I32">
            <v>131</v>
          </cell>
          <cell r="J32">
            <v>28.7</v>
          </cell>
        </row>
        <row r="33">
          <cell r="C33" t="str">
            <v>化学、石油・石炭</v>
          </cell>
          <cell r="E33">
            <v>2584</v>
          </cell>
          <cell r="F33">
            <v>20</v>
          </cell>
          <cell r="G33">
            <v>26</v>
          </cell>
          <cell r="H33">
            <v>2578</v>
          </cell>
          <cell r="I33">
            <v>56</v>
          </cell>
          <cell r="J33">
            <v>2.2000000000000002</v>
          </cell>
        </row>
        <row r="34">
          <cell r="C34" t="str">
            <v>プラスチック製品</v>
          </cell>
          <cell r="E34">
            <v>1819</v>
          </cell>
          <cell r="F34">
            <v>17</v>
          </cell>
          <cell r="G34">
            <v>0</v>
          </cell>
          <cell r="H34">
            <v>1836</v>
          </cell>
          <cell r="I34">
            <v>416</v>
          </cell>
          <cell r="J34">
            <v>22.7</v>
          </cell>
        </row>
        <row r="35">
          <cell r="C35" t="str">
            <v>ゴム製品</v>
          </cell>
          <cell r="E35">
            <v>2052</v>
          </cell>
          <cell r="F35">
            <v>1</v>
          </cell>
          <cell r="G35">
            <v>15</v>
          </cell>
          <cell r="H35">
            <v>2038</v>
          </cell>
          <cell r="I35">
            <v>28</v>
          </cell>
          <cell r="J35">
            <v>1.4</v>
          </cell>
        </row>
        <row r="36">
          <cell r="C36" t="str">
            <v>窯業・土石製品</v>
          </cell>
          <cell r="E36">
            <v>373</v>
          </cell>
          <cell r="F36">
            <v>0</v>
          </cell>
          <cell r="G36">
            <v>2</v>
          </cell>
          <cell r="H36">
            <v>371</v>
          </cell>
          <cell r="I36">
            <v>47</v>
          </cell>
          <cell r="J36">
            <v>12.7</v>
          </cell>
        </row>
        <row r="37">
          <cell r="C37" t="str">
            <v>鉄鋼業</v>
          </cell>
          <cell r="E37" t="str">
            <v>#245</v>
          </cell>
          <cell r="F37" t="str">
            <v>#3</v>
          </cell>
          <cell r="G37" t="str">
            <v>#4</v>
          </cell>
          <cell r="H37" t="str">
            <v>#244</v>
          </cell>
          <cell r="I37" t="str">
            <v>#2</v>
          </cell>
          <cell r="J37" t="str">
            <v>#0.8</v>
          </cell>
        </row>
        <row r="38">
          <cell r="C38" t="str">
            <v>非鉄金属製造業</v>
          </cell>
          <cell r="E38" t="str">
            <v>-</v>
          </cell>
          <cell r="F38" t="str">
            <v>-</v>
          </cell>
          <cell r="G38" t="str">
            <v>-</v>
          </cell>
          <cell r="H38" t="str">
            <v>-</v>
          </cell>
          <cell r="I38" t="str">
            <v>-</v>
          </cell>
          <cell r="J38" t="str">
            <v>-</v>
          </cell>
        </row>
        <row r="39">
          <cell r="C39" t="str">
            <v>金属製品製造業</v>
          </cell>
          <cell r="E39">
            <v>1184</v>
          </cell>
          <cell r="F39">
            <v>22</v>
          </cell>
          <cell r="G39">
            <v>27</v>
          </cell>
          <cell r="H39">
            <v>1179</v>
          </cell>
          <cell r="I39">
            <v>196</v>
          </cell>
          <cell r="J39">
            <v>16.600000000000001</v>
          </cell>
        </row>
        <row r="40">
          <cell r="C40" t="str">
            <v>はん用機械器具</v>
          </cell>
          <cell r="E40" t="str">
            <v>-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</row>
        <row r="41">
          <cell r="C41" t="str">
            <v>生産用機械器具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</row>
        <row r="42">
          <cell r="C42" t="str">
            <v>業務用機械器具</v>
          </cell>
          <cell r="E42">
            <v>1822</v>
          </cell>
          <cell r="F42">
            <v>2</v>
          </cell>
          <cell r="G42">
            <v>15</v>
          </cell>
          <cell r="H42">
            <v>1809</v>
          </cell>
          <cell r="I42">
            <v>47</v>
          </cell>
          <cell r="J42">
            <v>2.6</v>
          </cell>
        </row>
        <row r="43">
          <cell r="C43" t="str">
            <v>電子・デバイス</v>
          </cell>
          <cell r="E43">
            <v>3415</v>
          </cell>
          <cell r="F43">
            <v>12</v>
          </cell>
          <cell r="G43">
            <v>47</v>
          </cell>
          <cell r="H43">
            <v>3380</v>
          </cell>
          <cell r="I43">
            <v>212</v>
          </cell>
          <cell r="J43">
            <v>6.3</v>
          </cell>
        </row>
        <row r="44">
          <cell r="C44" t="str">
            <v>電気機械器具</v>
          </cell>
          <cell r="E44">
            <v>1023</v>
          </cell>
          <cell r="F44">
            <v>0</v>
          </cell>
          <cell r="G44">
            <v>5</v>
          </cell>
          <cell r="H44">
            <v>1018</v>
          </cell>
          <cell r="I44">
            <v>41</v>
          </cell>
          <cell r="J44">
            <v>4</v>
          </cell>
        </row>
        <row r="45">
          <cell r="C45" t="str">
            <v>情報通信機械器具</v>
          </cell>
          <cell r="E45">
            <v>125</v>
          </cell>
          <cell r="F45">
            <v>7</v>
          </cell>
          <cell r="G45">
            <v>12</v>
          </cell>
          <cell r="H45">
            <v>120</v>
          </cell>
          <cell r="I45">
            <v>7</v>
          </cell>
          <cell r="J45">
            <v>5.8</v>
          </cell>
        </row>
        <row r="46">
          <cell r="C46" t="str">
            <v>輸送用機械器具</v>
          </cell>
          <cell r="E46">
            <v>2124</v>
          </cell>
          <cell r="F46">
            <v>21</v>
          </cell>
          <cell r="G46">
            <v>8</v>
          </cell>
          <cell r="H46">
            <v>2137</v>
          </cell>
          <cell r="I46">
            <v>12</v>
          </cell>
          <cell r="J46">
            <v>0.6</v>
          </cell>
        </row>
        <row r="47">
          <cell r="C47" t="str">
            <v>その他の製造業</v>
          </cell>
          <cell r="E47">
            <v>488</v>
          </cell>
          <cell r="F47">
            <v>22</v>
          </cell>
          <cell r="G47">
            <v>8</v>
          </cell>
          <cell r="H47">
            <v>502</v>
          </cell>
          <cell r="I47">
            <v>27</v>
          </cell>
          <cell r="J47">
            <v>5.4</v>
          </cell>
        </row>
        <row r="48">
          <cell r="C48" t="str">
            <v>Ｅ一括分１</v>
          </cell>
          <cell r="E48">
            <v>1742</v>
          </cell>
          <cell r="F48">
            <v>12</v>
          </cell>
          <cell r="G48">
            <v>17</v>
          </cell>
          <cell r="H48">
            <v>1737</v>
          </cell>
          <cell r="I48">
            <v>43</v>
          </cell>
          <cell r="J48">
            <v>2.5</v>
          </cell>
        </row>
        <row r="49">
          <cell r="C49" t="str">
            <v>Ｅ一括分２</v>
          </cell>
          <cell r="E49" t="str">
            <v>-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</row>
        <row r="50">
          <cell r="C50" t="str">
            <v>Ｅ一括分３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</row>
        <row r="51">
          <cell r="C51" t="str">
            <v>卸売業</v>
          </cell>
          <cell r="E51">
            <v>5166</v>
          </cell>
          <cell r="F51">
            <v>66</v>
          </cell>
          <cell r="G51">
            <v>154</v>
          </cell>
          <cell r="H51">
            <v>5078</v>
          </cell>
          <cell r="I51">
            <v>1084</v>
          </cell>
          <cell r="J51">
            <v>21.3</v>
          </cell>
        </row>
        <row r="52">
          <cell r="C52" t="str">
            <v>小売業</v>
          </cell>
          <cell r="E52">
            <v>17453</v>
          </cell>
          <cell r="F52">
            <v>514</v>
          </cell>
          <cell r="G52">
            <v>199</v>
          </cell>
          <cell r="H52">
            <v>17768</v>
          </cell>
          <cell r="I52">
            <v>12722</v>
          </cell>
          <cell r="J52">
            <v>71.599999999999994</v>
          </cell>
        </row>
        <row r="53">
          <cell r="C53" t="str">
            <v>宿泊業</v>
          </cell>
          <cell r="E53">
            <v>4004</v>
          </cell>
          <cell r="F53">
            <v>73</v>
          </cell>
          <cell r="G53">
            <v>138</v>
          </cell>
          <cell r="H53">
            <v>3939</v>
          </cell>
          <cell r="I53">
            <v>2149</v>
          </cell>
          <cell r="J53">
            <v>54.6</v>
          </cell>
        </row>
        <row r="54">
          <cell r="C54" t="str">
            <v>Ｍ一括分</v>
          </cell>
          <cell r="E54">
            <v>4839</v>
          </cell>
          <cell r="F54">
            <v>230</v>
          </cell>
          <cell r="G54">
            <v>94</v>
          </cell>
          <cell r="H54">
            <v>4975</v>
          </cell>
          <cell r="I54">
            <v>4626</v>
          </cell>
          <cell r="J54">
            <v>93</v>
          </cell>
        </row>
        <row r="55">
          <cell r="C55" t="str">
            <v>医療業</v>
          </cell>
          <cell r="E55">
            <v>27911</v>
          </cell>
          <cell r="F55">
            <v>197</v>
          </cell>
          <cell r="G55">
            <v>215</v>
          </cell>
          <cell r="H55">
            <v>27893</v>
          </cell>
          <cell r="I55">
            <v>5811</v>
          </cell>
          <cell r="J55">
            <v>20.8</v>
          </cell>
        </row>
        <row r="56">
          <cell r="C56" t="str">
            <v>Ｐ一括分</v>
          </cell>
          <cell r="E56">
            <v>21046</v>
          </cell>
          <cell r="F56">
            <v>351</v>
          </cell>
          <cell r="G56">
            <v>391</v>
          </cell>
          <cell r="H56">
            <v>21006</v>
          </cell>
          <cell r="I56">
            <v>5943</v>
          </cell>
          <cell r="J56">
            <v>28.3</v>
          </cell>
        </row>
        <row r="57">
          <cell r="C57" t="str">
            <v>職業紹介・派遣業</v>
          </cell>
          <cell r="E57">
            <v>3613</v>
          </cell>
          <cell r="F57">
            <v>172</v>
          </cell>
          <cell r="G57">
            <v>218</v>
          </cell>
          <cell r="H57">
            <v>3567</v>
          </cell>
          <cell r="I57">
            <v>783</v>
          </cell>
          <cell r="J57">
            <v>22</v>
          </cell>
        </row>
        <row r="58">
          <cell r="C58" t="str">
            <v>その他の事業サービス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</row>
        <row r="59">
          <cell r="C59" t="str">
            <v>Ｒ一括分</v>
          </cell>
          <cell r="E59">
            <v>13689</v>
          </cell>
          <cell r="F59">
            <v>585</v>
          </cell>
          <cell r="G59">
            <v>305</v>
          </cell>
          <cell r="H59">
            <v>13969</v>
          </cell>
          <cell r="I59">
            <v>4856</v>
          </cell>
          <cell r="J59">
            <v>34.799999999999997</v>
          </cell>
        </row>
        <row r="60">
          <cell r="C60" t="str">
            <v>特掲産業１</v>
          </cell>
          <cell r="E60" t="str">
            <v>#2163</v>
          </cell>
          <cell r="F60" t="str">
            <v>#312</v>
          </cell>
          <cell r="G60" t="str">
            <v>#126</v>
          </cell>
          <cell r="H60" t="str">
            <v>#2349</v>
          </cell>
          <cell r="I60" t="str">
            <v>#827</v>
          </cell>
          <cell r="J60" t="str">
            <v>#35.2</v>
          </cell>
        </row>
        <row r="61">
          <cell r="C61" t="str">
            <v>特掲産業２</v>
          </cell>
          <cell r="E61" t="str">
            <v>#87</v>
          </cell>
          <cell r="F61" t="str">
            <v>#0</v>
          </cell>
          <cell r="G61" t="str">
            <v>#0</v>
          </cell>
          <cell r="H61" t="str">
            <v>#87</v>
          </cell>
          <cell r="I61" t="str">
            <v>#23</v>
          </cell>
          <cell r="J61" t="str">
            <v>#26.4</v>
          </cell>
        </row>
        <row r="62">
          <cell r="C62" t="str">
            <v>特掲産業３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</row>
        <row r="63">
          <cell r="C63" t="str">
            <v>特掲産業４</v>
          </cell>
          <cell r="E63" t="str">
            <v>-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</row>
        <row r="64">
          <cell r="C64" t="str">
            <v>特掲産業５</v>
          </cell>
          <cell r="E64" t="str">
            <v>-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</row>
        <row r="65">
          <cell r="C65" t="str">
            <v>特掲積上産業１</v>
          </cell>
          <cell r="E65" t="str">
            <v>-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</row>
        <row r="66">
          <cell r="C66" t="str">
            <v>特掲積上産業２</v>
          </cell>
          <cell r="E66" t="str">
            <v>-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</row>
        <row r="220">
          <cell r="C220" t="str">
            <v>調査産業計</v>
          </cell>
          <cell r="E220">
            <v>359502</v>
          </cell>
          <cell r="F220">
            <v>7478</v>
          </cell>
          <cell r="G220">
            <v>5081</v>
          </cell>
          <cell r="H220">
            <v>361899</v>
          </cell>
          <cell r="I220">
            <v>109847</v>
          </cell>
          <cell r="J220">
            <v>30.4</v>
          </cell>
        </row>
        <row r="221">
          <cell r="C221" t="str">
            <v>鉱業，採石業，砂利採取業</v>
          </cell>
          <cell r="E221" t="str">
            <v>-</v>
          </cell>
          <cell r="F221" t="str">
            <v>-</v>
          </cell>
          <cell r="G221" t="str">
            <v>-</v>
          </cell>
          <cell r="H221" t="str">
            <v>-</v>
          </cell>
          <cell r="I221" t="str">
            <v>-</v>
          </cell>
          <cell r="J221" t="str">
            <v>-</v>
          </cell>
        </row>
        <row r="222">
          <cell r="C222" t="str">
            <v>建設業</v>
          </cell>
          <cell r="E222">
            <v>20768</v>
          </cell>
          <cell r="F222">
            <v>256</v>
          </cell>
          <cell r="G222">
            <v>17</v>
          </cell>
          <cell r="H222">
            <v>21007</v>
          </cell>
          <cell r="I222">
            <v>1130</v>
          </cell>
          <cell r="J222">
            <v>5.4</v>
          </cell>
        </row>
        <row r="223">
          <cell r="C223" t="str">
            <v>製造業</v>
          </cell>
          <cell r="E223">
            <v>49007</v>
          </cell>
          <cell r="F223">
            <v>467</v>
          </cell>
          <cell r="G223">
            <v>617</v>
          </cell>
          <cell r="H223">
            <v>48857</v>
          </cell>
          <cell r="I223">
            <v>8432</v>
          </cell>
          <cell r="J223">
            <v>17.3</v>
          </cell>
        </row>
        <row r="224">
          <cell r="C224" t="str">
            <v>電気・ガス・熱供給・水道業</v>
          </cell>
          <cell r="E224">
            <v>2185</v>
          </cell>
          <cell r="F224">
            <v>122</v>
          </cell>
          <cell r="G224">
            <v>186</v>
          </cell>
          <cell r="H224">
            <v>2121</v>
          </cell>
          <cell r="I224">
            <v>158</v>
          </cell>
          <cell r="J224">
            <v>7.4</v>
          </cell>
        </row>
        <row r="225">
          <cell r="C225" t="str">
            <v>情報通信業</v>
          </cell>
          <cell r="E225">
            <v>4942</v>
          </cell>
          <cell r="F225">
            <v>43</v>
          </cell>
          <cell r="G225">
            <v>49</v>
          </cell>
          <cell r="H225">
            <v>4936</v>
          </cell>
          <cell r="I225">
            <v>151</v>
          </cell>
          <cell r="J225">
            <v>3.1</v>
          </cell>
        </row>
        <row r="226">
          <cell r="C226" t="str">
            <v>運輸業，郵便業</v>
          </cell>
          <cell r="E226">
            <v>17369</v>
          </cell>
          <cell r="F226">
            <v>166</v>
          </cell>
          <cell r="G226">
            <v>129</v>
          </cell>
          <cell r="H226">
            <v>17406</v>
          </cell>
          <cell r="I226">
            <v>1125</v>
          </cell>
          <cell r="J226">
            <v>6.5</v>
          </cell>
        </row>
        <row r="227">
          <cell r="C227" t="str">
            <v>卸売業，小売業</v>
          </cell>
          <cell r="E227">
            <v>68857</v>
          </cell>
          <cell r="F227">
            <v>2614</v>
          </cell>
          <cell r="G227">
            <v>1232</v>
          </cell>
          <cell r="H227">
            <v>70239</v>
          </cell>
          <cell r="I227">
            <v>34491</v>
          </cell>
          <cell r="J227">
            <v>49.1</v>
          </cell>
        </row>
        <row r="228">
          <cell r="C228" t="str">
            <v>金融業，保険業</v>
          </cell>
          <cell r="E228">
            <v>8187</v>
          </cell>
          <cell r="F228">
            <v>0</v>
          </cell>
          <cell r="G228">
            <v>39</v>
          </cell>
          <cell r="H228">
            <v>8148</v>
          </cell>
          <cell r="I228">
            <v>1100</v>
          </cell>
          <cell r="J228">
            <v>13.5</v>
          </cell>
        </row>
        <row r="229">
          <cell r="C229" t="str">
            <v>不動産業，物品賃貸業</v>
          </cell>
          <cell r="E229">
            <v>3221</v>
          </cell>
          <cell r="F229">
            <v>384</v>
          </cell>
          <cell r="G229">
            <v>374</v>
          </cell>
          <cell r="H229">
            <v>3231</v>
          </cell>
          <cell r="I229">
            <v>2258</v>
          </cell>
          <cell r="J229">
            <v>69.900000000000006</v>
          </cell>
        </row>
        <row r="230">
          <cell r="C230" t="str">
            <v>学術研究，専門・技術サービス業</v>
          </cell>
          <cell r="E230">
            <v>6340</v>
          </cell>
          <cell r="F230">
            <v>152</v>
          </cell>
          <cell r="G230">
            <v>98</v>
          </cell>
          <cell r="H230">
            <v>6394</v>
          </cell>
          <cell r="I230">
            <v>963</v>
          </cell>
          <cell r="J230">
            <v>15.1</v>
          </cell>
        </row>
        <row r="231">
          <cell r="C231" t="str">
            <v>宿泊業，飲食サービス業</v>
          </cell>
          <cell r="E231">
            <v>27232</v>
          </cell>
          <cell r="F231">
            <v>665</v>
          </cell>
          <cell r="G231">
            <v>266</v>
          </cell>
          <cell r="H231">
            <v>27631</v>
          </cell>
          <cell r="I231">
            <v>22486</v>
          </cell>
          <cell r="J231">
            <v>81.400000000000006</v>
          </cell>
        </row>
        <row r="232">
          <cell r="C232" t="str">
            <v>生活関連サービス業，娯楽業</v>
          </cell>
          <cell r="E232">
            <v>10481</v>
          </cell>
          <cell r="F232">
            <v>397</v>
          </cell>
          <cell r="G232">
            <v>375</v>
          </cell>
          <cell r="H232">
            <v>10503</v>
          </cell>
          <cell r="I232">
            <v>4061</v>
          </cell>
          <cell r="J232">
            <v>38.700000000000003</v>
          </cell>
        </row>
        <row r="233">
          <cell r="C233" t="str">
            <v>教育，学習支援業</v>
          </cell>
          <cell r="E233">
            <v>27822</v>
          </cell>
          <cell r="F233">
            <v>170</v>
          </cell>
          <cell r="G233">
            <v>130</v>
          </cell>
          <cell r="H233">
            <v>27862</v>
          </cell>
          <cell r="I233">
            <v>5341</v>
          </cell>
          <cell r="J233">
            <v>19.2</v>
          </cell>
        </row>
        <row r="234">
          <cell r="C234" t="str">
            <v>医療，福祉</v>
          </cell>
          <cell r="E234">
            <v>83895</v>
          </cell>
          <cell r="F234">
            <v>1240</v>
          </cell>
          <cell r="G234">
            <v>953</v>
          </cell>
          <cell r="H234">
            <v>84182</v>
          </cell>
          <cell r="I234">
            <v>20964</v>
          </cell>
          <cell r="J234">
            <v>24.9</v>
          </cell>
        </row>
        <row r="235">
          <cell r="C235" t="str">
            <v>複合サービス事業</v>
          </cell>
          <cell r="E235">
            <v>4660</v>
          </cell>
          <cell r="F235">
            <v>13</v>
          </cell>
          <cell r="G235">
            <v>29</v>
          </cell>
          <cell r="H235">
            <v>4644</v>
          </cell>
          <cell r="I235">
            <v>361</v>
          </cell>
          <cell r="J235">
            <v>7.8</v>
          </cell>
        </row>
        <row r="236">
          <cell r="C236" t="str">
            <v>サービス業（他に分類されないもの）</v>
          </cell>
          <cell r="E236">
            <v>24536</v>
          </cell>
          <cell r="F236">
            <v>789</v>
          </cell>
          <cell r="G236">
            <v>587</v>
          </cell>
          <cell r="H236">
            <v>24738</v>
          </cell>
          <cell r="I236">
            <v>6826</v>
          </cell>
          <cell r="J236">
            <v>27.6</v>
          </cell>
        </row>
        <row r="237">
          <cell r="C237" t="str">
            <v>食料品・たばこ</v>
          </cell>
          <cell r="E237">
            <v>17877</v>
          </cell>
          <cell r="F237">
            <v>234</v>
          </cell>
          <cell r="G237">
            <v>347</v>
          </cell>
          <cell r="H237">
            <v>17764</v>
          </cell>
          <cell r="I237">
            <v>5498</v>
          </cell>
          <cell r="J237">
            <v>31</v>
          </cell>
        </row>
        <row r="238">
          <cell r="C238" t="str">
            <v>繊維工業</v>
          </cell>
          <cell r="E238">
            <v>3910</v>
          </cell>
          <cell r="F238">
            <v>53</v>
          </cell>
          <cell r="G238">
            <v>28</v>
          </cell>
          <cell r="H238">
            <v>3935</v>
          </cell>
          <cell r="I238">
            <v>545</v>
          </cell>
          <cell r="J238">
            <v>13.9</v>
          </cell>
        </row>
        <row r="239">
          <cell r="C239" t="str">
            <v>木材・木製品</v>
          </cell>
          <cell r="E239">
            <v>2719</v>
          </cell>
          <cell r="F239">
            <v>21</v>
          </cell>
          <cell r="G239">
            <v>11</v>
          </cell>
          <cell r="H239">
            <v>2729</v>
          </cell>
          <cell r="I239">
            <v>622</v>
          </cell>
          <cell r="J239">
            <v>22.8</v>
          </cell>
        </row>
        <row r="240">
          <cell r="C240" t="str">
            <v>家具・装備品</v>
          </cell>
          <cell r="E240" t="str">
            <v>#142</v>
          </cell>
          <cell r="F240" t="str">
            <v>#0</v>
          </cell>
          <cell r="G240" t="str">
            <v>#0</v>
          </cell>
          <cell r="H240" t="str">
            <v>#142</v>
          </cell>
          <cell r="I240" t="str">
            <v>#27</v>
          </cell>
          <cell r="J240" t="str">
            <v>#19</v>
          </cell>
        </row>
        <row r="241">
          <cell r="C241" t="str">
            <v>パルプ・紙</v>
          </cell>
          <cell r="E241">
            <v>837</v>
          </cell>
          <cell r="F241">
            <v>0</v>
          </cell>
          <cell r="G241">
            <v>5</v>
          </cell>
          <cell r="H241">
            <v>832</v>
          </cell>
          <cell r="I241">
            <v>17</v>
          </cell>
          <cell r="J241">
            <v>2</v>
          </cell>
        </row>
        <row r="242">
          <cell r="C242" t="str">
            <v>印刷・同関連業</v>
          </cell>
          <cell r="E242">
            <v>909</v>
          </cell>
          <cell r="F242">
            <v>4</v>
          </cell>
          <cell r="G242">
            <v>6</v>
          </cell>
          <cell r="H242">
            <v>907</v>
          </cell>
          <cell r="I242">
            <v>169</v>
          </cell>
          <cell r="J242">
            <v>18.600000000000001</v>
          </cell>
        </row>
        <row r="243">
          <cell r="C243" t="str">
            <v>化学、石油・石炭</v>
          </cell>
          <cell r="E243">
            <v>2720</v>
          </cell>
          <cell r="F243">
            <v>20</v>
          </cell>
          <cell r="G243">
            <v>26</v>
          </cell>
          <cell r="H243">
            <v>2714</v>
          </cell>
          <cell r="I243">
            <v>56</v>
          </cell>
          <cell r="J243">
            <v>2.1</v>
          </cell>
        </row>
        <row r="244">
          <cell r="C244" t="str">
            <v>プラスチック製品</v>
          </cell>
          <cell r="E244">
            <v>1819</v>
          </cell>
          <cell r="F244">
            <v>17</v>
          </cell>
          <cell r="G244">
            <v>0</v>
          </cell>
          <cell r="H244">
            <v>1836</v>
          </cell>
          <cell r="I244">
            <v>416</v>
          </cell>
          <cell r="J244">
            <v>22.7</v>
          </cell>
        </row>
        <row r="245">
          <cell r="C245" t="str">
            <v>ゴム製品</v>
          </cell>
          <cell r="E245">
            <v>2052</v>
          </cell>
          <cell r="F245">
            <v>1</v>
          </cell>
          <cell r="G245">
            <v>15</v>
          </cell>
          <cell r="H245">
            <v>2038</v>
          </cell>
          <cell r="I245">
            <v>28</v>
          </cell>
          <cell r="J245">
            <v>1.4</v>
          </cell>
        </row>
        <row r="246">
          <cell r="C246" t="str">
            <v>窯業・土石製品</v>
          </cell>
          <cell r="E246">
            <v>1834</v>
          </cell>
          <cell r="F246">
            <v>0</v>
          </cell>
          <cell r="G246">
            <v>36</v>
          </cell>
          <cell r="H246">
            <v>1798</v>
          </cell>
          <cell r="I246">
            <v>47</v>
          </cell>
          <cell r="J246">
            <v>2.6</v>
          </cell>
        </row>
        <row r="247">
          <cell r="C247" t="str">
            <v>鉄鋼業</v>
          </cell>
          <cell r="E247" t="str">
            <v>#245</v>
          </cell>
          <cell r="F247" t="str">
            <v>#3</v>
          </cell>
          <cell r="G247" t="str">
            <v>#4</v>
          </cell>
          <cell r="H247" t="str">
            <v>#244</v>
          </cell>
          <cell r="I247" t="str">
            <v>#2</v>
          </cell>
          <cell r="J247" t="str">
            <v>#0.8</v>
          </cell>
        </row>
        <row r="248">
          <cell r="C248" t="str">
            <v>非鉄金属製造業</v>
          </cell>
          <cell r="E248" t="str">
            <v>-</v>
          </cell>
          <cell r="F248" t="str">
            <v>-</v>
          </cell>
          <cell r="G248" t="str">
            <v>-</v>
          </cell>
          <cell r="H248" t="str">
            <v>-</v>
          </cell>
          <cell r="I248" t="str">
            <v>-</v>
          </cell>
          <cell r="J248" t="str">
            <v>-</v>
          </cell>
        </row>
        <row r="249">
          <cell r="C249" t="str">
            <v>金属製品製造業</v>
          </cell>
          <cell r="E249">
            <v>2025</v>
          </cell>
          <cell r="F249">
            <v>22</v>
          </cell>
          <cell r="G249">
            <v>27</v>
          </cell>
          <cell r="H249">
            <v>2020</v>
          </cell>
          <cell r="I249">
            <v>436</v>
          </cell>
          <cell r="J249">
            <v>21.6</v>
          </cell>
        </row>
        <row r="250">
          <cell r="C250" t="str">
            <v>はん用機械器具</v>
          </cell>
          <cell r="E250" t="str">
            <v>-</v>
          </cell>
          <cell r="F250" t="str">
            <v>-</v>
          </cell>
          <cell r="G250" t="str">
            <v>-</v>
          </cell>
          <cell r="H250" t="str">
            <v>-</v>
          </cell>
          <cell r="I250" t="str">
            <v>-</v>
          </cell>
          <cell r="J250" t="str">
            <v>-</v>
          </cell>
        </row>
        <row r="251">
          <cell r="C251" t="str">
            <v>生産用機械器具</v>
          </cell>
          <cell r="E251" t="str">
            <v>-</v>
          </cell>
          <cell r="F251" t="str">
            <v>-</v>
          </cell>
          <cell r="G251" t="str">
            <v>-</v>
          </cell>
          <cell r="H251" t="str">
            <v>-</v>
          </cell>
          <cell r="I251" t="str">
            <v>-</v>
          </cell>
          <cell r="J251" t="str">
            <v>-</v>
          </cell>
        </row>
        <row r="252">
          <cell r="C252" t="str">
            <v>業務用機械器具</v>
          </cell>
          <cell r="E252">
            <v>1822</v>
          </cell>
          <cell r="F252">
            <v>2</v>
          </cell>
          <cell r="G252">
            <v>15</v>
          </cell>
          <cell r="H252">
            <v>1809</v>
          </cell>
          <cell r="I252">
            <v>47</v>
          </cell>
          <cell r="J252">
            <v>2.6</v>
          </cell>
        </row>
        <row r="253">
          <cell r="C253" t="str">
            <v>電子・デバイス</v>
          </cell>
          <cell r="E253">
            <v>3415</v>
          </cell>
          <cell r="F253">
            <v>12</v>
          </cell>
          <cell r="G253">
            <v>47</v>
          </cell>
          <cell r="H253">
            <v>3380</v>
          </cell>
          <cell r="I253">
            <v>212</v>
          </cell>
          <cell r="J253">
            <v>6.3</v>
          </cell>
        </row>
        <row r="254">
          <cell r="C254" t="str">
            <v>電気機械器具</v>
          </cell>
          <cell r="E254">
            <v>1294</v>
          </cell>
          <cell r="F254">
            <v>0</v>
          </cell>
          <cell r="G254">
            <v>5</v>
          </cell>
          <cell r="H254">
            <v>1289</v>
          </cell>
          <cell r="I254">
            <v>41</v>
          </cell>
          <cell r="J254">
            <v>3.2</v>
          </cell>
        </row>
        <row r="255">
          <cell r="C255" t="str">
            <v>情報通信機械器具</v>
          </cell>
          <cell r="E255">
            <v>125</v>
          </cell>
          <cell r="F255">
            <v>7</v>
          </cell>
          <cell r="G255">
            <v>12</v>
          </cell>
          <cell r="H255">
            <v>120</v>
          </cell>
          <cell r="I255">
            <v>7</v>
          </cell>
          <cell r="J255">
            <v>5.8</v>
          </cell>
        </row>
        <row r="256">
          <cell r="C256" t="str">
            <v>輸送用機械器具</v>
          </cell>
          <cell r="E256">
            <v>2276</v>
          </cell>
          <cell r="F256">
            <v>21</v>
          </cell>
          <cell r="G256">
            <v>8</v>
          </cell>
          <cell r="H256">
            <v>2289</v>
          </cell>
          <cell r="I256">
            <v>63</v>
          </cell>
          <cell r="J256">
            <v>2.8</v>
          </cell>
        </row>
        <row r="257">
          <cell r="C257" t="str">
            <v>その他の製造業</v>
          </cell>
          <cell r="E257">
            <v>488</v>
          </cell>
          <cell r="F257">
            <v>22</v>
          </cell>
          <cell r="G257">
            <v>8</v>
          </cell>
          <cell r="H257">
            <v>502</v>
          </cell>
          <cell r="I257">
            <v>27</v>
          </cell>
          <cell r="J257">
            <v>5.4</v>
          </cell>
        </row>
        <row r="258">
          <cell r="C258" t="str">
            <v>Ｅ一括分１</v>
          </cell>
          <cell r="E258">
            <v>2498</v>
          </cell>
          <cell r="F258">
            <v>28</v>
          </cell>
          <cell r="G258">
            <v>17</v>
          </cell>
          <cell r="H258">
            <v>2509</v>
          </cell>
          <cell r="I258">
            <v>172</v>
          </cell>
          <cell r="J258">
            <v>6.9</v>
          </cell>
        </row>
        <row r="259">
          <cell r="C259" t="str">
            <v>Ｅ一括分２</v>
          </cell>
          <cell r="E259" t="str">
            <v>-</v>
          </cell>
          <cell r="F259" t="str">
            <v>-</v>
          </cell>
          <cell r="G259" t="str">
            <v>-</v>
          </cell>
          <cell r="H259" t="str">
            <v>-</v>
          </cell>
          <cell r="I259" t="str">
            <v>-</v>
          </cell>
          <cell r="J259" t="str">
            <v>-</v>
          </cell>
        </row>
        <row r="260">
          <cell r="C260" t="str">
            <v>Ｅ一括分３</v>
          </cell>
          <cell r="E260" t="str">
            <v>-</v>
          </cell>
          <cell r="F260" t="str">
            <v>-</v>
          </cell>
          <cell r="G260" t="str">
            <v>-</v>
          </cell>
          <cell r="H260" t="str">
            <v>-</v>
          </cell>
          <cell r="I260" t="str">
            <v>-</v>
          </cell>
          <cell r="J260" t="str">
            <v>-</v>
          </cell>
        </row>
        <row r="261">
          <cell r="C261" t="str">
            <v>卸売業</v>
          </cell>
          <cell r="E261">
            <v>16931</v>
          </cell>
          <cell r="F261">
            <v>807</v>
          </cell>
          <cell r="G261">
            <v>360</v>
          </cell>
          <cell r="H261">
            <v>17378</v>
          </cell>
          <cell r="I261">
            <v>1660</v>
          </cell>
          <cell r="J261">
            <v>9.6</v>
          </cell>
        </row>
        <row r="262">
          <cell r="C262" t="str">
            <v>小売業</v>
          </cell>
          <cell r="E262">
            <v>51926</v>
          </cell>
          <cell r="F262">
            <v>1807</v>
          </cell>
          <cell r="G262">
            <v>872</v>
          </cell>
          <cell r="H262">
            <v>52861</v>
          </cell>
          <cell r="I262">
            <v>32831</v>
          </cell>
          <cell r="J262">
            <v>62.1</v>
          </cell>
        </row>
        <row r="263">
          <cell r="C263" t="str">
            <v>宿泊業</v>
          </cell>
          <cell r="E263">
            <v>5172</v>
          </cell>
          <cell r="F263">
            <v>73</v>
          </cell>
          <cell r="G263">
            <v>172</v>
          </cell>
          <cell r="H263">
            <v>5073</v>
          </cell>
          <cell r="I263">
            <v>2493</v>
          </cell>
          <cell r="J263">
            <v>49.1</v>
          </cell>
        </row>
        <row r="264">
          <cell r="C264" t="str">
            <v>Ｍ一括分</v>
          </cell>
          <cell r="E264">
            <v>22060</v>
          </cell>
          <cell r="F264">
            <v>592</v>
          </cell>
          <cell r="G264">
            <v>94</v>
          </cell>
          <cell r="H264">
            <v>22558</v>
          </cell>
          <cell r="I264">
            <v>19993</v>
          </cell>
          <cell r="J264">
            <v>88.6</v>
          </cell>
        </row>
        <row r="265">
          <cell r="C265" t="str">
            <v>医療業</v>
          </cell>
          <cell r="E265">
            <v>38521</v>
          </cell>
          <cell r="F265">
            <v>513</v>
          </cell>
          <cell r="G265">
            <v>293</v>
          </cell>
          <cell r="H265">
            <v>38741</v>
          </cell>
          <cell r="I265">
            <v>8890</v>
          </cell>
          <cell r="J265">
            <v>22.9</v>
          </cell>
        </row>
        <row r="266">
          <cell r="C266" t="str">
            <v>Ｐ一括分</v>
          </cell>
          <cell r="E266">
            <v>45374</v>
          </cell>
          <cell r="F266">
            <v>727</v>
          </cell>
          <cell r="G266">
            <v>660</v>
          </cell>
          <cell r="H266">
            <v>45441</v>
          </cell>
          <cell r="I266">
            <v>12074</v>
          </cell>
          <cell r="J266">
            <v>26.6</v>
          </cell>
        </row>
        <row r="267">
          <cell r="C267" t="str">
            <v>職業紹介・派遣業</v>
          </cell>
          <cell r="E267">
            <v>3613</v>
          </cell>
          <cell r="F267">
            <v>172</v>
          </cell>
          <cell r="G267">
            <v>218</v>
          </cell>
          <cell r="H267">
            <v>3567</v>
          </cell>
          <cell r="I267">
            <v>783</v>
          </cell>
          <cell r="J267">
            <v>22</v>
          </cell>
        </row>
        <row r="268">
          <cell r="C268" t="str">
            <v>その他の事業サービス</v>
          </cell>
          <cell r="E268" t="str">
            <v>-</v>
          </cell>
          <cell r="F268" t="str">
            <v>-</v>
          </cell>
          <cell r="G268" t="str">
            <v>-</v>
          </cell>
          <cell r="H268" t="str">
            <v>-</v>
          </cell>
          <cell r="I268" t="str">
            <v>-</v>
          </cell>
          <cell r="J268" t="str">
            <v>-</v>
          </cell>
        </row>
        <row r="269">
          <cell r="C269" t="str">
            <v>Ｒ一括分</v>
          </cell>
          <cell r="E269">
            <v>20923</v>
          </cell>
          <cell r="F269">
            <v>617</v>
          </cell>
          <cell r="G269">
            <v>369</v>
          </cell>
          <cell r="H269">
            <v>21171</v>
          </cell>
          <cell r="I269">
            <v>6043</v>
          </cell>
          <cell r="J269">
            <v>28.5</v>
          </cell>
        </row>
        <row r="270">
          <cell r="C270" t="str">
            <v>特掲産業１</v>
          </cell>
          <cell r="E270" t="str">
            <v>#2163</v>
          </cell>
          <cell r="F270" t="str">
            <v>#312</v>
          </cell>
          <cell r="G270" t="str">
            <v>#126</v>
          </cell>
          <cell r="H270" t="str">
            <v>#2349</v>
          </cell>
          <cell r="I270" t="str">
            <v>#827</v>
          </cell>
          <cell r="J270" t="str">
            <v>#35.2</v>
          </cell>
        </row>
        <row r="271">
          <cell r="C271" t="str">
            <v>特掲産業２</v>
          </cell>
          <cell r="E271">
            <v>1545</v>
          </cell>
          <cell r="F271">
            <v>0</v>
          </cell>
          <cell r="G271">
            <v>21</v>
          </cell>
          <cell r="H271">
            <v>1524</v>
          </cell>
          <cell r="I271">
            <v>179</v>
          </cell>
          <cell r="J271">
            <v>11.7</v>
          </cell>
        </row>
        <row r="272">
          <cell r="C272" t="str">
            <v>特掲産業３</v>
          </cell>
          <cell r="E272" t="str">
            <v>-</v>
          </cell>
          <cell r="F272" t="str">
            <v>-</v>
          </cell>
          <cell r="G272" t="str">
            <v>-</v>
          </cell>
          <cell r="H272" t="str">
            <v>-</v>
          </cell>
          <cell r="I272" t="str">
            <v>-</v>
          </cell>
          <cell r="J272" t="str">
            <v>-</v>
          </cell>
        </row>
        <row r="273">
          <cell r="C273" t="str">
            <v>特掲産業４</v>
          </cell>
          <cell r="E273" t="str">
            <v>-</v>
          </cell>
          <cell r="F273" t="str">
            <v>-</v>
          </cell>
          <cell r="G273" t="str">
            <v>-</v>
          </cell>
          <cell r="H273" t="str">
            <v>-</v>
          </cell>
          <cell r="I273" t="str">
            <v>-</v>
          </cell>
          <cell r="J273" t="str">
            <v>-</v>
          </cell>
        </row>
        <row r="274">
          <cell r="C274" t="str">
            <v>特掲産業５</v>
          </cell>
          <cell r="E274" t="str">
            <v>-</v>
          </cell>
          <cell r="F274" t="str">
            <v>-</v>
          </cell>
          <cell r="G274" t="str">
            <v>-</v>
          </cell>
          <cell r="H274" t="str">
            <v>-</v>
          </cell>
          <cell r="I274" t="str">
            <v>-</v>
          </cell>
          <cell r="J274" t="str">
            <v>-</v>
          </cell>
        </row>
        <row r="275">
          <cell r="C275" t="str">
            <v>特掲積上産業１</v>
          </cell>
          <cell r="E275" t="str">
            <v>-</v>
          </cell>
          <cell r="F275" t="str">
            <v>-</v>
          </cell>
          <cell r="G275" t="str">
            <v>-</v>
          </cell>
          <cell r="H275" t="str">
            <v>-</v>
          </cell>
          <cell r="I275" t="str">
            <v>-</v>
          </cell>
          <cell r="J275" t="str">
            <v>-</v>
          </cell>
        </row>
        <row r="276">
          <cell r="C276" t="str">
            <v>特掲積上産業２</v>
          </cell>
          <cell r="E276" t="str">
            <v>-</v>
          </cell>
          <cell r="F276" t="str">
            <v>-</v>
          </cell>
          <cell r="G276" t="str">
            <v>-</v>
          </cell>
          <cell r="H276" t="str">
            <v>-</v>
          </cell>
          <cell r="I276" t="str">
            <v>-</v>
          </cell>
          <cell r="J276" t="str">
            <v>-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</row>
      </sheetData>
      <sheetData sheetId="21"/>
      <sheetData sheetId="22"/>
      <sheetData sheetId="23"/>
      <sheetData sheetId="24">
        <row r="7">
          <cell r="C7">
            <v>-0.4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8</v>
          </cell>
        </row>
        <row r="23">
          <cell r="B23" t="str">
            <v>TL</v>
          </cell>
          <cell r="D23" t="str">
            <v>調査産業計</v>
          </cell>
          <cell r="F23" t="str">
            <v>調査産業計</v>
          </cell>
          <cell r="H23"/>
          <cell r="I23"/>
        </row>
        <row r="24">
          <cell r="B24" t="str">
            <v>D</v>
          </cell>
          <cell r="D24" t="str">
            <v>建設業</v>
          </cell>
          <cell r="F24" t="str">
            <v>建設業</v>
          </cell>
          <cell r="H24"/>
          <cell r="I24"/>
        </row>
        <row r="25">
          <cell r="B25" t="str">
            <v>E</v>
          </cell>
          <cell r="D25" t="str">
            <v>製造業</v>
          </cell>
          <cell r="F25" t="str">
            <v>製造業</v>
          </cell>
          <cell r="H25"/>
          <cell r="I25"/>
        </row>
        <row r="26">
          <cell r="B26" t="str">
            <v>F</v>
          </cell>
          <cell r="D26" t="str">
            <v>電気・ガス・熱供給・水道業</v>
          </cell>
          <cell r="F26" t="str">
            <v>電気・ガス・熱供給・水道業</v>
          </cell>
          <cell r="H26"/>
          <cell r="I26"/>
        </row>
        <row r="27">
          <cell r="B27" t="str">
            <v>G</v>
          </cell>
          <cell r="D27" t="str">
            <v>情報通信業</v>
          </cell>
          <cell r="F27" t="str">
            <v>情報通信業</v>
          </cell>
          <cell r="H27"/>
          <cell r="I27"/>
        </row>
        <row r="28">
          <cell r="B28" t="str">
            <v>H</v>
          </cell>
          <cell r="D28" t="str">
            <v>運輸業，郵便業</v>
          </cell>
          <cell r="F28" t="str">
            <v>運輸業，郵便業</v>
          </cell>
          <cell r="H28"/>
          <cell r="I28"/>
        </row>
        <row r="29">
          <cell r="B29" t="str">
            <v>I</v>
          </cell>
          <cell r="D29" t="str">
            <v>卸売業，小売業</v>
          </cell>
          <cell r="F29" t="str">
            <v>卸売業，小売業</v>
          </cell>
          <cell r="H29"/>
          <cell r="I29"/>
        </row>
        <row r="30">
          <cell r="B30" t="str">
            <v>J</v>
          </cell>
          <cell r="D30" t="str">
            <v>金融業，保険業</v>
          </cell>
          <cell r="F30" t="str">
            <v>金融業，保険業</v>
          </cell>
          <cell r="H30"/>
          <cell r="I30" t="str">
            <v>x</v>
          </cell>
        </row>
        <row r="31">
          <cell r="B31" t="str">
            <v>K</v>
          </cell>
          <cell r="D31" t="str">
            <v>不動産業，物品賃貸業</v>
          </cell>
          <cell r="F31" t="str">
            <v>不動産業，物品賃貸業</v>
          </cell>
          <cell r="H31"/>
          <cell r="I31"/>
        </row>
        <row r="32">
          <cell r="B32" t="str">
            <v>L</v>
          </cell>
          <cell r="D32" t="str">
            <v>学術研究，専門・技術サービス業</v>
          </cell>
          <cell r="F32" t="str">
            <v>学術研究，専門・技術サービス業</v>
          </cell>
          <cell r="H32"/>
          <cell r="I32"/>
        </row>
        <row r="33">
          <cell r="B33" t="str">
            <v>M</v>
          </cell>
          <cell r="D33" t="str">
            <v>宿泊業，飲食サービス業</v>
          </cell>
          <cell r="F33" t="str">
            <v>宿泊業，飲食サービス業</v>
          </cell>
          <cell r="H33"/>
          <cell r="I33"/>
        </row>
        <row r="34">
          <cell r="B34" t="str">
            <v>N</v>
          </cell>
          <cell r="D34" t="str">
            <v>生活関連サービス業，娯楽業</v>
          </cell>
          <cell r="F34" t="str">
            <v>生活関連サービス業，娯楽業</v>
          </cell>
          <cell r="H34"/>
          <cell r="I34"/>
        </row>
        <row r="35">
          <cell r="B35" t="str">
            <v>O</v>
          </cell>
          <cell r="D35" t="str">
            <v>教育，学習支援業</v>
          </cell>
          <cell r="F35" t="str">
            <v>教育，学習支援業</v>
          </cell>
          <cell r="H35"/>
          <cell r="I35"/>
        </row>
        <row r="36">
          <cell r="B36" t="str">
            <v>P</v>
          </cell>
          <cell r="D36" t="str">
            <v>医療，福祉</v>
          </cell>
          <cell r="F36" t="str">
            <v>医療，福祉</v>
          </cell>
          <cell r="H36"/>
          <cell r="I36"/>
        </row>
        <row r="37">
          <cell r="B37" t="str">
            <v>Q</v>
          </cell>
          <cell r="D37" t="str">
            <v>複合サービス事業</v>
          </cell>
          <cell r="F37" t="str">
            <v>複合サービス事業</v>
          </cell>
          <cell r="H37"/>
          <cell r="I37"/>
        </row>
        <row r="38">
          <cell r="B38" t="str">
            <v>R</v>
          </cell>
          <cell r="D38" t="str">
            <v>サービス業（他に分類されないもの）</v>
          </cell>
          <cell r="F38" t="str">
            <v>サービス業（他に分類されないもの）</v>
          </cell>
          <cell r="H38"/>
          <cell r="I38"/>
        </row>
        <row r="39">
          <cell r="B39" t="str">
            <v>E09,10</v>
          </cell>
          <cell r="D39" t="str">
            <v>食料品・たばこ</v>
          </cell>
          <cell r="F39" t="str">
            <v>食料品・たばこ</v>
          </cell>
          <cell r="H39"/>
          <cell r="I39"/>
        </row>
        <row r="40">
          <cell r="B40" t="str">
            <v>E11</v>
          </cell>
          <cell r="D40" t="str">
            <v>繊維工業</v>
          </cell>
          <cell r="F40" t="str">
            <v>繊維工業</v>
          </cell>
          <cell r="H40"/>
          <cell r="I40"/>
        </row>
        <row r="41">
          <cell r="B41" t="str">
            <v>E12</v>
          </cell>
          <cell r="D41" t="str">
            <v>木材・木製品</v>
          </cell>
          <cell r="F41" t="str">
            <v>木材・木製品</v>
          </cell>
          <cell r="H41"/>
          <cell r="I41"/>
        </row>
        <row r="42">
          <cell r="B42" t="str">
            <v>E13</v>
          </cell>
          <cell r="D42" t="str">
            <v>家具・装備品</v>
          </cell>
          <cell r="F42" t="str">
            <v>家具・装備品</v>
          </cell>
          <cell r="H42" t="str">
            <v>x</v>
          </cell>
          <cell r="I42" t="str">
            <v>x</v>
          </cell>
        </row>
        <row r="43">
          <cell r="B43" t="str">
            <v>E15</v>
          </cell>
          <cell r="D43" t="str">
            <v>印刷・同関連業</v>
          </cell>
          <cell r="F43" t="str">
            <v>印刷・同関連業</v>
          </cell>
          <cell r="H43"/>
          <cell r="I43"/>
        </row>
        <row r="44">
          <cell r="B44" t="str">
            <v>E16,17</v>
          </cell>
          <cell r="D44" t="str">
            <v>化学、石油・石炭</v>
          </cell>
          <cell r="F44" t="str">
            <v>化学、石油・石炭</v>
          </cell>
          <cell r="H44"/>
          <cell r="I44"/>
        </row>
        <row r="45">
          <cell r="B45" t="str">
            <v>E18</v>
          </cell>
          <cell r="D45" t="str">
            <v>プラスチック製品</v>
          </cell>
          <cell r="F45" t="str">
            <v>プラスチック製品</v>
          </cell>
          <cell r="H45"/>
          <cell r="I45"/>
        </row>
        <row r="46">
          <cell r="B46" t="str">
            <v>E19</v>
          </cell>
          <cell r="D46" t="str">
            <v>ゴム製品</v>
          </cell>
          <cell r="F46" t="str">
            <v>ゴム製品</v>
          </cell>
          <cell r="H46"/>
          <cell r="I46"/>
        </row>
        <row r="47">
          <cell r="B47" t="str">
            <v>E21</v>
          </cell>
          <cell r="D47" t="str">
            <v>窯業・土石製品</v>
          </cell>
          <cell r="F47" t="str">
            <v>窯業・土石製品</v>
          </cell>
          <cell r="H47"/>
          <cell r="I47"/>
        </row>
        <row r="48">
          <cell r="B48" t="str">
            <v>E24</v>
          </cell>
          <cell r="D48" t="str">
            <v>金属製品製造業</v>
          </cell>
          <cell r="F48" t="str">
            <v>金属製品製造業</v>
          </cell>
          <cell r="H48"/>
          <cell r="I48"/>
        </row>
        <row r="49">
          <cell r="B49" t="str">
            <v>E27</v>
          </cell>
          <cell r="D49" t="str">
            <v>業務用機械器具</v>
          </cell>
          <cell r="F49" t="str">
            <v>業務用機械器具</v>
          </cell>
          <cell r="H49"/>
          <cell r="I49"/>
        </row>
        <row r="50">
          <cell r="B50" t="str">
            <v>E28</v>
          </cell>
          <cell r="D50" t="str">
            <v>電子・デバイス</v>
          </cell>
          <cell r="F50" t="str">
            <v>電子・デバイス</v>
          </cell>
          <cell r="H50"/>
          <cell r="I50"/>
        </row>
        <row r="51">
          <cell r="B51" t="str">
            <v>E29</v>
          </cell>
          <cell r="D51" t="str">
            <v>電気機械器具</v>
          </cell>
          <cell r="F51" t="str">
            <v>電気機械器具</v>
          </cell>
          <cell r="H51"/>
          <cell r="I51"/>
        </row>
        <row r="52">
          <cell r="B52" t="str">
            <v>E31</v>
          </cell>
          <cell r="D52" t="str">
            <v>輸送用機械器具</v>
          </cell>
          <cell r="F52" t="str">
            <v>輸送用機械器具</v>
          </cell>
          <cell r="H52"/>
          <cell r="I52"/>
        </row>
        <row r="53">
          <cell r="B53" t="str">
            <v>ES</v>
          </cell>
          <cell r="D53" t="str">
            <v>Ｅ一括分１</v>
          </cell>
          <cell r="F53" t="str">
            <v>はん用・生産用機械器具</v>
          </cell>
          <cell r="H53"/>
          <cell r="I53"/>
        </row>
        <row r="54">
          <cell r="B54" t="str">
            <v>R91</v>
          </cell>
          <cell r="D54" t="str">
            <v>職業紹介・派遣業</v>
          </cell>
          <cell r="F54" t="str">
            <v>職業紹介・労働者派遣業</v>
          </cell>
          <cell r="H54"/>
          <cell r="I54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15231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  <cell r="E10">
            <v>185975</v>
          </cell>
          <cell r="F10">
            <v>2698</v>
          </cell>
          <cell r="G10">
            <v>3070</v>
          </cell>
          <cell r="H10">
            <v>185603</v>
          </cell>
          <cell r="I10">
            <v>47077</v>
          </cell>
          <cell r="J10">
            <v>25.4</v>
          </cell>
        </row>
        <row r="11">
          <cell r="C11" t="str">
            <v>鉱業，採石業，砂利採取業</v>
          </cell>
          <cell r="E11" t="str">
            <v>-</v>
          </cell>
          <cell r="F11" t="str">
            <v>-</v>
          </cell>
          <cell r="G11" t="str">
            <v>-</v>
          </cell>
          <cell r="H11" t="str">
            <v>-</v>
          </cell>
          <cell r="I11" t="str">
            <v>-</v>
          </cell>
          <cell r="J11" t="str">
            <v>-</v>
          </cell>
        </row>
        <row r="12">
          <cell r="C12" t="str">
            <v>建設業</v>
          </cell>
          <cell r="E12">
            <v>6247</v>
          </cell>
          <cell r="F12">
            <v>69</v>
          </cell>
          <cell r="G12">
            <v>19</v>
          </cell>
          <cell r="H12">
            <v>6297</v>
          </cell>
          <cell r="I12">
            <v>119</v>
          </cell>
          <cell r="J12">
            <v>1.9</v>
          </cell>
        </row>
        <row r="13">
          <cell r="C13" t="str">
            <v>製造業</v>
          </cell>
          <cell r="E13">
            <v>36736</v>
          </cell>
          <cell r="F13">
            <v>302</v>
          </cell>
          <cell r="G13">
            <v>418</v>
          </cell>
          <cell r="H13">
            <v>36620</v>
          </cell>
          <cell r="I13">
            <v>3616</v>
          </cell>
          <cell r="J13">
            <v>9.9</v>
          </cell>
        </row>
        <row r="14">
          <cell r="C14" t="str">
            <v>電気・ガス・熱供給・水道業</v>
          </cell>
          <cell r="E14">
            <v>2121</v>
          </cell>
          <cell r="F14">
            <v>180</v>
          </cell>
          <cell r="G14">
            <v>150</v>
          </cell>
          <cell r="H14">
            <v>2151</v>
          </cell>
          <cell r="I14">
            <v>158</v>
          </cell>
          <cell r="J14">
            <v>7.3</v>
          </cell>
        </row>
        <row r="15">
          <cell r="C15" t="str">
            <v>情報通信業</v>
          </cell>
          <cell r="E15">
            <v>3834</v>
          </cell>
          <cell r="F15">
            <v>39</v>
          </cell>
          <cell r="G15">
            <v>109</v>
          </cell>
          <cell r="H15">
            <v>3764</v>
          </cell>
          <cell r="I15">
            <v>151</v>
          </cell>
          <cell r="J15">
            <v>4</v>
          </cell>
        </row>
        <row r="16">
          <cell r="C16" t="str">
            <v>運輸業，郵便業</v>
          </cell>
          <cell r="E16">
            <v>10833</v>
          </cell>
          <cell r="F16">
            <v>71</v>
          </cell>
          <cell r="G16">
            <v>130</v>
          </cell>
          <cell r="H16">
            <v>10774</v>
          </cell>
          <cell r="I16">
            <v>1076</v>
          </cell>
          <cell r="J16">
            <v>10</v>
          </cell>
        </row>
        <row r="17">
          <cell r="C17" t="str">
            <v>卸売業，小売業</v>
          </cell>
          <cell r="E17">
            <v>22846</v>
          </cell>
          <cell r="F17">
            <v>668</v>
          </cell>
          <cell r="G17">
            <v>299</v>
          </cell>
          <cell r="H17">
            <v>23215</v>
          </cell>
          <cell r="I17">
            <v>14256</v>
          </cell>
          <cell r="J17">
            <v>61.4</v>
          </cell>
        </row>
        <row r="18">
          <cell r="C18" t="str">
            <v>金融業，保険業</v>
          </cell>
          <cell r="E18" t="str">
            <v>#2887</v>
          </cell>
          <cell r="F18" t="str">
            <v>#0</v>
          </cell>
          <cell r="G18" t="str">
            <v>#0</v>
          </cell>
          <cell r="H18" t="str">
            <v>#2887</v>
          </cell>
          <cell r="I18" t="str">
            <v>#0</v>
          </cell>
          <cell r="J18" t="str">
            <v>#0</v>
          </cell>
        </row>
        <row r="19">
          <cell r="C19" t="str">
            <v>不動産業，物品賃貸業</v>
          </cell>
          <cell r="E19">
            <v>1189</v>
          </cell>
          <cell r="F19">
            <v>26</v>
          </cell>
          <cell r="G19">
            <v>15</v>
          </cell>
          <cell r="H19">
            <v>1200</v>
          </cell>
          <cell r="I19">
            <v>343</v>
          </cell>
          <cell r="J19">
            <v>28.6</v>
          </cell>
        </row>
        <row r="20">
          <cell r="C20" t="str">
            <v>学術研究，専門・技術サービス業</v>
          </cell>
          <cell r="E20">
            <v>1764</v>
          </cell>
          <cell r="F20">
            <v>2</v>
          </cell>
          <cell r="G20">
            <v>3</v>
          </cell>
          <cell r="H20">
            <v>1763</v>
          </cell>
          <cell r="I20">
            <v>93</v>
          </cell>
          <cell r="J20">
            <v>5.3</v>
          </cell>
        </row>
        <row r="21">
          <cell r="C21" t="str">
            <v>宿泊業，飲食サービス業</v>
          </cell>
          <cell r="E21">
            <v>7608</v>
          </cell>
          <cell r="F21">
            <v>270</v>
          </cell>
          <cell r="G21">
            <v>171</v>
          </cell>
          <cell r="H21">
            <v>7707</v>
          </cell>
          <cell r="I21">
            <v>6270</v>
          </cell>
          <cell r="J21">
            <v>81.400000000000006</v>
          </cell>
        </row>
        <row r="22">
          <cell r="C22" t="str">
            <v>生活関連サービス業，娯楽業</v>
          </cell>
          <cell r="E22">
            <v>4297</v>
          </cell>
          <cell r="F22">
            <v>49</v>
          </cell>
          <cell r="G22">
            <v>59</v>
          </cell>
          <cell r="H22">
            <v>4287</v>
          </cell>
          <cell r="I22">
            <v>1243</v>
          </cell>
          <cell r="J22">
            <v>29</v>
          </cell>
        </row>
        <row r="23">
          <cell r="C23" t="str">
            <v>教育，学習支援業</v>
          </cell>
          <cell r="E23">
            <v>16300</v>
          </cell>
          <cell r="F23">
            <v>118</v>
          </cell>
          <cell r="G23">
            <v>20</v>
          </cell>
          <cell r="H23">
            <v>16398</v>
          </cell>
          <cell r="I23">
            <v>2968</v>
          </cell>
          <cell r="J23">
            <v>18.100000000000001</v>
          </cell>
        </row>
        <row r="24">
          <cell r="C24" t="str">
            <v>医療，福祉</v>
          </cell>
          <cell r="E24">
            <v>48899</v>
          </cell>
          <cell r="F24">
            <v>380</v>
          </cell>
          <cell r="G24">
            <v>835</v>
          </cell>
          <cell r="H24">
            <v>48444</v>
          </cell>
          <cell r="I24">
            <v>11427</v>
          </cell>
          <cell r="J24">
            <v>23.6</v>
          </cell>
        </row>
        <row r="25">
          <cell r="C25" t="str">
            <v>複合サービス事業</v>
          </cell>
          <cell r="E25">
            <v>2878</v>
          </cell>
          <cell r="F25">
            <v>4</v>
          </cell>
          <cell r="G25">
            <v>22</v>
          </cell>
          <cell r="H25">
            <v>2860</v>
          </cell>
          <cell r="I25">
            <v>145</v>
          </cell>
          <cell r="J25">
            <v>5.0999999999999996</v>
          </cell>
        </row>
        <row r="26">
          <cell r="C26" t="str">
            <v>サービス業（他に分類されないもの）</v>
          </cell>
          <cell r="E26">
            <v>17536</v>
          </cell>
          <cell r="F26">
            <v>520</v>
          </cell>
          <cell r="G26">
            <v>820</v>
          </cell>
          <cell r="H26">
            <v>17236</v>
          </cell>
          <cell r="I26">
            <v>5212</v>
          </cell>
          <cell r="J26">
            <v>30.2</v>
          </cell>
        </row>
        <row r="27">
          <cell r="C27" t="str">
            <v>食料品・たばこ</v>
          </cell>
          <cell r="E27">
            <v>11870</v>
          </cell>
          <cell r="F27">
            <v>164</v>
          </cell>
          <cell r="G27">
            <v>167</v>
          </cell>
          <cell r="H27">
            <v>11867</v>
          </cell>
          <cell r="I27">
            <v>1867</v>
          </cell>
          <cell r="J27">
            <v>15.7</v>
          </cell>
        </row>
        <row r="28">
          <cell r="C28" t="str">
            <v>繊維工業</v>
          </cell>
          <cell r="E28">
            <v>3313</v>
          </cell>
          <cell r="F28">
            <v>62</v>
          </cell>
          <cell r="G28">
            <v>53</v>
          </cell>
          <cell r="H28">
            <v>3322</v>
          </cell>
          <cell r="I28">
            <v>144</v>
          </cell>
          <cell r="J28">
            <v>4.3</v>
          </cell>
        </row>
        <row r="29">
          <cell r="C29" t="str">
            <v>木材・木製品</v>
          </cell>
          <cell r="E29">
            <v>1344</v>
          </cell>
          <cell r="F29">
            <v>8</v>
          </cell>
          <cell r="G29">
            <v>17</v>
          </cell>
          <cell r="H29">
            <v>1335</v>
          </cell>
          <cell r="I29">
            <v>138</v>
          </cell>
          <cell r="J29">
            <v>10.3</v>
          </cell>
        </row>
        <row r="30">
          <cell r="C30" t="str">
            <v>家具・装備品</v>
          </cell>
          <cell r="E30" t="str">
            <v>#142</v>
          </cell>
          <cell r="F30" t="str">
            <v>#0</v>
          </cell>
          <cell r="G30" t="str">
            <v>#0</v>
          </cell>
          <cell r="H30" t="str">
            <v>#142</v>
          </cell>
          <cell r="I30" t="str">
            <v>#27</v>
          </cell>
          <cell r="J30" t="str">
            <v>#19</v>
          </cell>
        </row>
        <row r="31">
          <cell r="C31" t="str">
            <v>パルプ・紙</v>
          </cell>
          <cell r="E31" t="str">
            <v>#662</v>
          </cell>
          <cell r="F31" t="str">
            <v>#14</v>
          </cell>
          <cell r="G31" t="str">
            <v>#5</v>
          </cell>
          <cell r="H31" t="str">
            <v>#671</v>
          </cell>
          <cell r="I31" t="str">
            <v>#9</v>
          </cell>
          <cell r="J31" t="str">
            <v>#1.3</v>
          </cell>
        </row>
        <row r="32">
          <cell r="C32" t="str">
            <v>印刷・同関連業</v>
          </cell>
          <cell r="E32">
            <v>456</v>
          </cell>
          <cell r="F32">
            <v>0</v>
          </cell>
          <cell r="G32">
            <v>2</v>
          </cell>
          <cell r="H32">
            <v>454</v>
          </cell>
          <cell r="I32">
            <v>52</v>
          </cell>
          <cell r="J32">
            <v>11.5</v>
          </cell>
        </row>
        <row r="33">
          <cell r="C33" t="str">
            <v>化学、石油・石炭</v>
          </cell>
          <cell r="E33">
            <v>2578</v>
          </cell>
          <cell r="F33">
            <v>0</v>
          </cell>
          <cell r="G33">
            <v>23</v>
          </cell>
          <cell r="H33">
            <v>2555</v>
          </cell>
          <cell r="I33">
            <v>47</v>
          </cell>
          <cell r="J33">
            <v>1.8</v>
          </cell>
        </row>
        <row r="34">
          <cell r="C34" t="str">
            <v>プラスチック製品</v>
          </cell>
          <cell r="E34">
            <v>1836</v>
          </cell>
          <cell r="F34">
            <v>0</v>
          </cell>
          <cell r="G34">
            <v>16</v>
          </cell>
          <cell r="H34">
            <v>1820</v>
          </cell>
          <cell r="I34">
            <v>699</v>
          </cell>
          <cell r="J34">
            <v>38.4</v>
          </cell>
        </row>
        <row r="35">
          <cell r="C35" t="str">
            <v>ゴム製品</v>
          </cell>
          <cell r="E35">
            <v>2038</v>
          </cell>
          <cell r="F35">
            <v>1</v>
          </cell>
          <cell r="G35">
            <v>13</v>
          </cell>
          <cell r="H35">
            <v>2026</v>
          </cell>
          <cell r="I35">
            <v>29</v>
          </cell>
          <cell r="J35">
            <v>1.4</v>
          </cell>
        </row>
        <row r="36">
          <cell r="C36" t="str">
            <v>窯業・土石製品</v>
          </cell>
          <cell r="E36">
            <v>371</v>
          </cell>
          <cell r="F36">
            <v>0</v>
          </cell>
          <cell r="G36">
            <v>2</v>
          </cell>
          <cell r="H36">
            <v>369</v>
          </cell>
          <cell r="I36">
            <v>47</v>
          </cell>
          <cell r="J36">
            <v>12.7</v>
          </cell>
        </row>
        <row r="37">
          <cell r="C37" t="str">
            <v>鉄鋼業</v>
          </cell>
          <cell r="E37" t="str">
            <v>#244</v>
          </cell>
          <cell r="F37" t="str">
            <v>#1</v>
          </cell>
          <cell r="G37" t="str">
            <v>#0</v>
          </cell>
          <cell r="H37" t="str">
            <v>#245</v>
          </cell>
          <cell r="I37" t="str">
            <v>#2</v>
          </cell>
          <cell r="J37" t="str">
            <v>#0.8</v>
          </cell>
        </row>
        <row r="38">
          <cell r="C38" t="str">
            <v>非鉄金属製造業</v>
          </cell>
          <cell r="E38" t="str">
            <v>-</v>
          </cell>
          <cell r="F38" t="str">
            <v>-</v>
          </cell>
          <cell r="G38" t="str">
            <v>-</v>
          </cell>
          <cell r="H38" t="str">
            <v>-</v>
          </cell>
          <cell r="I38" t="str">
            <v>-</v>
          </cell>
          <cell r="J38" t="str">
            <v>-</v>
          </cell>
        </row>
        <row r="39">
          <cell r="C39" t="str">
            <v>金属製品製造業</v>
          </cell>
          <cell r="E39">
            <v>1179</v>
          </cell>
          <cell r="F39">
            <v>13</v>
          </cell>
          <cell r="G39">
            <v>14</v>
          </cell>
          <cell r="H39">
            <v>1178</v>
          </cell>
          <cell r="I39">
            <v>204</v>
          </cell>
          <cell r="J39">
            <v>17.3</v>
          </cell>
        </row>
        <row r="40">
          <cell r="C40" t="str">
            <v>はん用機械器具</v>
          </cell>
          <cell r="E40" t="str">
            <v>-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</row>
        <row r="41">
          <cell r="C41" t="str">
            <v>生産用機械器具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</row>
        <row r="42">
          <cell r="C42" t="str">
            <v>業務用機械器具</v>
          </cell>
          <cell r="E42">
            <v>1809</v>
          </cell>
          <cell r="F42">
            <v>5</v>
          </cell>
          <cell r="G42">
            <v>7</v>
          </cell>
          <cell r="H42">
            <v>1807</v>
          </cell>
          <cell r="I42">
            <v>47</v>
          </cell>
          <cell r="J42">
            <v>2.6</v>
          </cell>
        </row>
        <row r="43">
          <cell r="C43" t="str">
            <v>電子・デバイス</v>
          </cell>
          <cell r="E43">
            <v>3380</v>
          </cell>
          <cell r="F43">
            <v>7</v>
          </cell>
          <cell r="G43">
            <v>33</v>
          </cell>
          <cell r="H43">
            <v>3354</v>
          </cell>
          <cell r="I43">
            <v>205</v>
          </cell>
          <cell r="J43">
            <v>6.1</v>
          </cell>
        </row>
        <row r="44">
          <cell r="C44" t="str">
            <v>電気機械器具</v>
          </cell>
          <cell r="E44">
            <v>1018</v>
          </cell>
          <cell r="F44">
            <v>4</v>
          </cell>
          <cell r="G44">
            <v>8</v>
          </cell>
          <cell r="H44">
            <v>1014</v>
          </cell>
          <cell r="I44">
            <v>37</v>
          </cell>
          <cell r="J44">
            <v>3.6</v>
          </cell>
        </row>
        <row r="45">
          <cell r="C45" t="str">
            <v>情報通信機械器具</v>
          </cell>
          <cell r="E45">
            <v>120</v>
          </cell>
          <cell r="F45">
            <v>8</v>
          </cell>
          <cell r="G45">
            <v>9</v>
          </cell>
          <cell r="H45">
            <v>119</v>
          </cell>
          <cell r="I45">
            <v>7</v>
          </cell>
          <cell r="J45">
            <v>5.9</v>
          </cell>
        </row>
        <row r="46">
          <cell r="C46" t="str">
            <v>輸送用機械器具</v>
          </cell>
          <cell r="E46">
            <v>2137</v>
          </cell>
          <cell r="F46">
            <v>13</v>
          </cell>
          <cell r="G46">
            <v>30</v>
          </cell>
          <cell r="H46">
            <v>2120</v>
          </cell>
          <cell r="I46">
            <v>12</v>
          </cell>
          <cell r="J46">
            <v>0.6</v>
          </cell>
        </row>
        <row r="47">
          <cell r="C47" t="str">
            <v>その他の製造業</v>
          </cell>
          <cell r="E47">
            <v>502</v>
          </cell>
          <cell r="F47">
            <v>2</v>
          </cell>
          <cell r="G47">
            <v>3</v>
          </cell>
          <cell r="H47">
            <v>501</v>
          </cell>
          <cell r="I47">
            <v>27</v>
          </cell>
          <cell r="J47">
            <v>5.4</v>
          </cell>
        </row>
        <row r="48">
          <cell r="C48" t="str">
            <v>Ｅ一括分１</v>
          </cell>
          <cell r="E48">
            <v>1737</v>
          </cell>
          <cell r="F48">
            <v>0</v>
          </cell>
          <cell r="G48">
            <v>16</v>
          </cell>
          <cell r="H48">
            <v>1721</v>
          </cell>
          <cell r="I48">
            <v>16</v>
          </cell>
          <cell r="J48">
            <v>0.9</v>
          </cell>
        </row>
        <row r="49">
          <cell r="C49" t="str">
            <v>Ｅ一括分２</v>
          </cell>
          <cell r="E49" t="str">
            <v>-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</row>
        <row r="50">
          <cell r="C50" t="str">
            <v>Ｅ一括分３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</row>
        <row r="51">
          <cell r="C51" t="str">
            <v>卸売業</v>
          </cell>
          <cell r="E51">
            <v>5078</v>
          </cell>
          <cell r="F51">
            <v>66</v>
          </cell>
          <cell r="G51">
            <v>19</v>
          </cell>
          <cell r="H51">
            <v>5125</v>
          </cell>
          <cell r="I51">
            <v>1209</v>
          </cell>
          <cell r="J51">
            <v>23.6</v>
          </cell>
        </row>
        <row r="52">
          <cell r="C52" t="str">
            <v>小売業</v>
          </cell>
          <cell r="E52">
            <v>17768</v>
          </cell>
          <cell r="F52">
            <v>602</v>
          </cell>
          <cell r="G52">
            <v>280</v>
          </cell>
          <cell r="H52">
            <v>18090</v>
          </cell>
          <cell r="I52">
            <v>13047</v>
          </cell>
          <cell r="J52">
            <v>72.099999999999994</v>
          </cell>
        </row>
        <row r="53">
          <cell r="C53" t="str">
            <v>宿泊業</v>
          </cell>
          <cell r="E53">
            <v>2633</v>
          </cell>
          <cell r="F53">
            <v>125</v>
          </cell>
          <cell r="G53">
            <v>26</v>
          </cell>
          <cell r="H53">
            <v>2732</v>
          </cell>
          <cell r="I53">
            <v>1661</v>
          </cell>
          <cell r="J53">
            <v>60.8</v>
          </cell>
        </row>
        <row r="54">
          <cell r="C54" t="str">
            <v>Ｍ一括分</v>
          </cell>
          <cell r="E54">
            <v>4975</v>
          </cell>
          <cell r="F54">
            <v>145</v>
          </cell>
          <cell r="G54">
            <v>145</v>
          </cell>
          <cell r="H54">
            <v>4975</v>
          </cell>
          <cell r="I54">
            <v>4609</v>
          </cell>
          <cell r="J54">
            <v>92.6</v>
          </cell>
        </row>
        <row r="55">
          <cell r="C55" t="str">
            <v>医療業</v>
          </cell>
          <cell r="E55">
            <v>27893</v>
          </cell>
          <cell r="F55">
            <v>200</v>
          </cell>
          <cell r="G55">
            <v>476</v>
          </cell>
          <cell r="H55">
            <v>27617</v>
          </cell>
          <cell r="I55">
            <v>5668</v>
          </cell>
          <cell r="J55">
            <v>20.5</v>
          </cell>
        </row>
        <row r="56">
          <cell r="C56" t="str">
            <v>Ｐ一括分</v>
          </cell>
          <cell r="E56">
            <v>21006</v>
          </cell>
          <cell r="F56">
            <v>180</v>
          </cell>
          <cell r="G56">
            <v>359</v>
          </cell>
          <cell r="H56">
            <v>20827</v>
          </cell>
          <cell r="I56">
            <v>5759</v>
          </cell>
          <cell r="J56">
            <v>27.7</v>
          </cell>
        </row>
        <row r="57">
          <cell r="C57" t="str">
            <v>職業紹介・派遣業</v>
          </cell>
          <cell r="E57">
            <v>3567</v>
          </cell>
          <cell r="F57">
            <v>343</v>
          </cell>
          <cell r="G57">
            <v>227</v>
          </cell>
          <cell r="H57">
            <v>3683</v>
          </cell>
          <cell r="I57">
            <v>770</v>
          </cell>
          <cell r="J57">
            <v>20.9</v>
          </cell>
        </row>
        <row r="58">
          <cell r="C58" t="str">
            <v>その他の事業サービス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</row>
        <row r="59">
          <cell r="C59" t="str">
            <v>Ｒ一括分</v>
          </cell>
          <cell r="E59">
            <v>13969</v>
          </cell>
          <cell r="F59">
            <v>177</v>
          </cell>
          <cell r="G59">
            <v>593</v>
          </cell>
          <cell r="H59">
            <v>13553</v>
          </cell>
          <cell r="I59">
            <v>4442</v>
          </cell>
          <cell r="J59">
            <v>32.799999999999997</v>
          </cell>
        </row>
        <row r="60">
          <cell r="C60" t="str">
            <v>特掲産業１</v>
          </cell>
          <cell r="E60" t="str">
            <v>#2349</v>
          </cell>
          <cell r="F60" t="str">
            <v>#58</v>
          </cell>
          <cell r="G60" t="str">
            <v>#33</v>
          </cell>
          <cell r="H60" t="str">
            <v>#2374</v>
          </cell>
          <cell r="I60" t="str">
            <v>#882</v>
          </cell>
          <cell r="J60" t="str">
            <v>#37.2</v>
          </cell>
        </row>
        <row r="61">
          <cell r="C61" t="str">
            <v>特掲産業２</v>
          </cell>
          <cell r="E61" t="str">
            <v>#87</v>
          </cell>
          <cell r="F61" t="str">
            <v>#0</v>
          </cell>
          <cell r="G61" t="str">
            <v>#1</v>
          </cell>
          <cell r="H61" t="str">
            <v>#86</v>
          </cell>
          <cell r="I61" t="str">
            <v>#22</v>
          </cell>
          <cell r="J61" t="str">
            <v>#25.6</v>
          </cell>
        </row>
        <row r="62">
          <cell r="C62" t="str">
            <v>特掲産業３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</row>
        <row r="63">
          <cell r="C63" t="str">
            <v>特掲産業４</v>
          </cell>
          <cell r="E63" t="str">
            <v>-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</row>
        <row r="64">
          <cell r="C64" t="str">
            <v>特掲産業５</v>
          </cell>
          <cell r="E64" t="str">
            <v>-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</row>
        <row r="65">
          <cell r="C65" t="str">
            <v>特掲積上産業１</v>
          </cell>
          <cell r="E65" t="str">
            <v>-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</row>
        <row r="66">
          <cell r="C66" t="str">
            <v>特掲積上産業２</v>
          </cell>
          <cell r="E66" t="str">
            <v>-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</row>
        <row r="220">
          <cell r="C220" t="str">
            <v>調査産業計</v>
          </cell>
          <cell r="E220">
            <v>360593</v>
          </cell>
          <cell r="F220">
            <v>7514</v>
          </cell>
          <cell r="G220">
            <v>5608</v>
          </cell>
          <cell r="H220">
            <v>362499</v>
          </cell>
          <cell r="I220">
            <v>109032</v>
          </cell>
          <cell r="J220">
            <v>30.1</v>
          </cell>
        </row>
        <row r="221">
          <cell r="C221" t="str">
            <v>鉱業，採石業，砂利採取業</v>
          </cell>
          <cell r="E221" t="str">
            <v>-</v>
          </cell>
          <cell r="F221" t="str">
            <v>-</v>
          </cell>
          <cell r="G221" t="str">
            <v>-</v>
          </cell>
          <cell r="H221" t="str">
            <v>-</v>
          </cell>
          <cell r="I221" t="str">
            <v>-</v>
          </cell>
          <cell r="J221" t="str">
            <v>-</v>
          </cell>
        </row>
        <row r="222">
          <cell r="C222" t="str">
            <v>建設業</v>
          </cell>
          <cell r="E222">
            <v>21007</v>
          </cell>
          <cell r="F222">
            <v>173</v>
          </cell>
          <cell r="G222">
            <v>219</v>
          </cell>
          <cell r="H222">
            <v>20961</v>
          </cell>
          <cell r="I222">
            <v>1080</v>
          </cell>
          <cell r="J222">
            <v>5.2</v>
          </cell>
        </row>
        <row r="223">
          <cell r="C223" t="str">
            <v>製造業</v>
          </cell>
          <cell r="E223">
            <v>48857</v>
          </cell>
          <cell r="F223">
            <v>504</v>
          </cell>
          <cell r="G223">
            <v>521</v>
          </cell>
          <cell r="H223">
            <v>48840</v>
          </cell>
          <cell r="I223">
            <v>8087</v>
          </cell>
          <cell r="J223">
            <v>16.600000000000001</v>
          </cell>
        </row>
        <row r="224">
          <cell r="C224" t="str">
            <v>電気・ガス・熱供給・水道業</v>
          </cell>
          <cell r="E224">
            <v>2121</v>
          </cell>
          <cell r="F224">
            <v>180</v>
          </cell>
          <cell r="G224">
            <v>150</v>
          </cell>
          <cell r="H224">
            <v>2151</v>
          </cell>
          <cell r="I224">
            <v>158</v>
          </cell>
          <cell r="J224">
            <v>7.3</v>
          </cell>
        </row>
        <row r="225">
          <cell r="C225" t="str">
            <v>情報通信業</v>
          </cell>
          <cell r="E225">
            <v>4936</v>
          </cell>
          <cell r="F225">
            <v>39</v>
          </cell>
          <cell r="G225">
            <v>109</v>
          </cell>
          <cell r="H225">
            <v>4866</v>
          </cell>
          <cell r="I225">
            <v>237</v>
          </cell>
          <cell r="J225">
            <v>4.9000000000000004</v>
          </cell>
        </row>
        <row r="226">
          <cell r="C226" t="str">
            <v>運輸業，郵便業</v>
          </cell>
          <cell r="E226">
            <v>17406</v>
          </cell>
          <cell r="F226">
            <v>139</v>
          </cell>
          <cell r="G226">
            <v>130</v>
          </cell>
          <cell r="H226">
            <v>17415</v>
          </cell>
          <cell r="I226">
            <v>1144</v>
          </cell>
          <cell r="J226">
            <v>6.6</v>
          </cell>
        </row>
        <row r="227">
          <cell r="C227" t="str">
            <v>卸売業，小売業</v>
          </cell>
          <cell r="E227">
            <v>70239</v>
          </cell>
          <cell r="F227">
            <v>2268</v>
          </cell>
          <cell r="G227">
            <v>1149</v>
          </cell>
          <cell r="H227">
            <v>71358</v>
          </cell>
          <cell r="I227">
            <v>35844</v>
          </cell>
          <cell r="J227">
            <v>50.2</v>
          </cell>
        </row>
        <row r="228">
          <cell r="C228" t="str">
            <v>金融業，保険業</v>
          </cell>
          <cell r="E228">
            <v>8148</v>
          </cell>
          <cell r="F228">
            <v>37</v>
          </cell>
          <cell r="G228">
            <v>0</v>
          </cell>
          <cell r="H228">
            <v>8185</v>
          </cell>
          <cell r="I228">
            <v>1144</v>
          </cell>
          <cell r="J228">
            <v>14</v>
          </cell>
        </row>
        <row r="229">
          <cell r="C229" t="str">
            <v>不動産業，物品賃貸業</v>
          </cell>
          <cell r="E229">
            <v>3231</v>
          </cell>
          <cell r="F229">
            <v>218</v>
          </cell>
          <cell r="G229">
            <v>111</v>
          </cell>
          <cell r="H229">
            <v>3338</v>
          </cell>
          <cell r="I229">
            <v>1731</v>
          </cell>
          <cell r="J229">
            <v>51.9</v>
          </cell>
        </row>
        <row r="230">
          <cell r="C230" t="str">
            <v>学術研究，専門・技術サービス業</v>
          </cell>
          <cell r="E230">
            <v>6394</v>
          </cell>
          <cell r="F230">
            <v>2</v>
          </cell>
          <cell r="G230">
            <v>62</v>
          </cell>
          <cell r="H230">
            <v>6334</v>
          </cell>
          <cell r="I230">
            <v>973</v>
          </cell>
          <cell r="J230">
            <v>15.4</v>
          </cell>
        </row>
        <row r="231">
          <cell r="C231" t="str">
            <v>宿泊業，飲食サービス業</v>
          </cell>
          <cell r="E231">
            <v>26325</v>
          </cell>
          <cell r="F231">
            <v>1787</v>
          </cell>
          <cell r="G231">
            <v>568</v>
          </cell>
          <cell r="H231">
            <v>27544</v>
          </cell>
          <cell r="I231">
            <v>23061</v>
          </cell>
          <cell r="J231">
            <v>83.7</v>
          </cell>
        </row>
        <row r="232">
          <cell r="C232" t="str">
            <v>生活関連サービス業，娯楽業</v>
          </cell>
          <cell r="E232">
            <v>10503</v>
          </cell>
          <cell r="F232">
            <v>146</v>
          </cell>
          <cell r="G232">
            <v>152</v>
          </cell>
          <cell r="H232">
            <v>10497</v>
          </cell>
          <cell r="I232">
            <v>3310</v>
          </cell>
          <cell r="J232">
            <v>31.5</v>
          </cell>
        </row>
        <row r="233">
          <cell r="C233" t="str">
            <v>教育，学習支援業</v>
          </cell>
          <cell r="E233">
            <v>27862</v>
          </cell>
          <cell r="F233">
            <v>118</v>
          </cell>
          <cell r="G233">
            <v>212</v>
          </cell>
          <cell r="H233">
            <v>27768</v>
          </cell>
          <cell r="I233">
            <v>4393</v>
          </cell>
          <cell r="J233">
            <v>15.8</v>
          </cell>
        </row>
        <row r="234">
          <cell r="C234" t="str">
            <v>医療，福祉</v>
          </cell>
          <cell r="E234">
            <v>84182</v>
          </cell>
          <cell r="F234">
            <v>1248</v>
          </cell>
          <cell r="G234">
            <v>1281</v>
          </cell>
          <cell r="H234">
            <v>84149</v>
          </cell>
          <cell r="I234">
            <v>21148</v>
          </cell>
          <cell r="J234">
            <v>25.1</v>
          </cell>
        </row>
        <row r="235">
          <cell r="C235" t="str">
            <v>複合サービス事業</v>
          </cell>
          <cell r="E235">
            <v>4644</v>
          </cell>
          <cell r="F235">
            <v>46</v>
          </cell>
          <cell r="G235">
            <v>64</v>
          </cell>
          <cell r="H235">
            <v>4626</v>
          </cell>
          <cell r="I235">
            <v>361</v>
          </cell>
          <cell r="J235">
            <v>7.8</v>
          </cell>
        </row>
        <row r="236">
          <cell r="C236" t="str">
            <v>サービス業（他に分類されないもの）</v>
          </cell>
          <cell r="E236">
            <v>24738</v>
          </cell>
          <cell r="F236">
            <v>609</v>
          </cell>
          <cell r="G236">
            <v>880</v>
          </cell>
          <cell r="H236">
            <v>24467</v>
          </cell>
          <cell r="I236">
            <v>6361</v>
          </cell>
          <cell r="J236">
            <v>26</v>
          </cell>
        </row>
        <row r="237">
          <cell r="C237" t="str">
            <v>食料品・たばこ</v>
          </cell>
          <cell r="E237">
            <v>17764</v>
          </cell>
          <cell r="F237">
            <v>332</v>
          </cell>
          <cell r="G237">
            <v>270</v>
          </cell>
          <cell r="H237">
            <v>17826</v>
          </cell>
          <cell r="I237">
            <v>5313</v>
          </cell>
          <cell r="J237">
            <v>29.8</v>
          </cell>
        </row>
        <row r="238">
          <cell r="C238" t="str">
            <v>繊維工業</v>
          </cell>
          <cell r="E238">
            <v>3935</v>
          </cell>
          <cell r="F238">
            <v>81</v>
          </cell>
          <cell r="G238">
            <v>53</v>
          </cell>
          <cell r="H238">
            <v>3963</v>
          </cell>
          <cell r="I238">
            <v>319</v>
          </cell>
          <cell r="J238">
            <v>8</v>
          </cell>
        </row>
        <row r="239">
          <cell r="C239" t="str">
            <v>木材・木製品</v>
          </cell>
          <cell r="E239">
            <v>2729</v>
          </cell>
          <cell r="F239">
            <v>8</v>
          </cell>
          <cell r="G239">
            <v>17</v>
          </cell>
          <cell r="H239">
            <v>2720</v>
          </cell>
          <cell r="I239">
            <v>629</v>
          </cell>
          <cell r="J239">
            <v>23.1</v>
          </cell>
        </row>
        <row r="240">
          <cell r="C240" t="str">
            <v>家具・装備品</v>
          </cell>
          <cell r="E240" t="str">
            <v>#142</v>
          </cell>
          <cell r="F240" t="str">
            <v>#0</v>
          </cell>
          <cell r="G240" t="str">
            <v>#0</v>
          </cell>
          <cell r="H240" t="str">
            <v>#142</v>
          </cell>
          <cell r="I240" t="str">
            <v>#27</v>
          </cell>
          <cell r="J240" t="str">
            <v>#19</v>
          </cell>
        </row>
        <row r="241">
          <cell r="C241" t="str">
            <v>パルプ・紙</v>
          </cell>
          <cell r="E241">
            <v>832</v>
          </cell>
          <cell r="F241">
            <v>29</v>
          </cell>
          <cell r="G241">
            <v>5</v>
          </cell>
          <cell r="H241">
            <v>856</v>
          </cell>
          <cell r="I241">
            <v>39</v>
          </cell>
          <cell r="J241">
            <v>4.5999999999999996</v>
          </cell>
        </row>
        <row r="242">
          <cell r="C242" t="str">
            <v>印刷・同関連業</v>
          </cell>
          <cell r="E242">
            <v>907</v>
          </cell>
          <cell r="F242">
            <v>0</v>
          </cell>
          <cell r="G242">
            <v>2</v>
          </cell>
          <cell r="H242">
            <v>905</v>
          </cell>
          <cell r="I242">
            <v>90</v>
          </cell>
          <cell r="J242">
            <v>9.9</v>
          </cell>
        </row>
        <row r="243">
          <cell r="C243" t="str">
            <v>化学、石油・石炭</v>
          </cell>
          <cell r="E243">
            <v>2714</v>
          </cell>
          <cell r="F243">
            <v>0</v>
          </cell>
          <cell r="G243">
            <v>23</v>
          </cell>
          <cell r="H243">
            <v>2691</v>
          </cell>
          <cell r="I243">
            <v>47</v>
          </cell>
          <cell r="J243">
            <v>1.7</v>
          </cell>
        </row>
        <row r="244">
          <cell r="C244" t="str">
            <v>プラスチック製品</v>
          </cell>
          <cell r="E244">
            <v>1836</v>
          </cell>
          <cell r="F244">
            <v>0</v>
          </cell>
          <cell r="G244">
            <v>16</v>
          </cell>
          <cell r="H244">
            <v>1820</v>
          </cell>
          <cell r="I244">
            <v>699</v>
          </cell>
          <cell r="J244">
            <v>38.4</v>
          </cell>
        </row>
        <row r="245">
          <cell r="C245" t="str">
            <v>ゴム製品</v>
          </cell>
          <cell r="E245">
            <v>2038</v>
          </cell>
          <cell r="F245">
            <v>1</v>
          </cell>
          <cell r="G245">
            <v>13</v>
          </cell>
          <cell r="H245">
            <v>2026</v>
          </cell>
          <cell r="I245">
            <v>29</v>
          </cell>
          <cell r="J245">
            <v>1.4</v>
          </cell>
        </row>
        <row r="246">
          <cell r="C246" t="str">
            <v>窯業・土石製品</v>
          </cell>
          <cell r="E246">
            <v>1798</v>
          </cell>
          <cell r="F246">
            <v>0</v>
          </cell>
          <cell r="G246">
            <v>2</v>
          </cell>
          <cell r="H246">
            <v>1796</v>
          </cell>
          <cell r="I246">
            <v>47</v>
          </cell>
          <cell r="J246">
            <v>2.6</v>
          </cell>
        </row>
        <row r="247">
          <cell r="C247" t="str">
            <v>鉄鋼業</v>
          </cell>
          <cell r="E247" t="str">
            <v>#244</v>
          </cell>
          <cell r="F247" t="str">
            <v>#1</v>
          </cell>
          <cell r="G247" t="str">
            <v>#0</v>
          </cell>
          <cell r="H247" t="str">
            <v>#245</v>
          </cell>
          <cell r="I247" t="str">
            <v>#2</v>
          </cell>
          <cell r="J247" t="str">
            <v>#0.8</v>
          </cell>
        </row>
        <row r="248">
          <cell r="C248" t="str">
            <v>非鉄金属製造業</v>
          </cell>
          <cell r="E248" t="str">
            <v>-</v>
          </cell>
          <cell r="F248" t="str">
            <v>-</v>
          </cell>
          <cell r="G248" t="str">
            <v>-</v>
          </cell>
          <cell r="H248" t="str">
            <v>-</v>
          </cell>
          <cell r="I248" t="str">
            <v>-</v>
          </cell>
          <cell r="J248" t="str">
            <v>-</v>
          </cell>
        </row>
        <row r="249">
          <cell r="C249" t="str">
            <v>金属製品製造業</v>
          </cell>
          <cell r="E249">
            <v>2020</v>
          </cell>
          <cell r="F249">
            <v>13</v>
          </cell>
          <cell r="G249">
            <v>14</v>
          </cell>
          <cell r="H249">
            <v>2019</v>
          </cell>
          <cell r="I249">
            <v>444</v>
          </cell>
          <cell r="J249">
            <v>22</v>
          </cell>
        </row>
        <row r="250">
          <cell r="C250" t="str">
            <v>はん用機械器具</v>
          </cell>
          <cell r="E250" t="str">
            <v>-</v>
          </cell>
          <cell r="F250" t="str">
            <v>-</v>
          </cell>
          <cell r="G250" t="str">
            <v>-</v>
          </cell>
          <cell r="H250" t="str">
            <v>-</v>
          </cell>
          <cell r="I250" t="str">
            <v>-</v>
          </cell>
          <cell r="J250" t="str">
            <v>-</v>
          </cell>
        </row>
        <row r="251">
          <cell r="C251" t="str">
            <v>生産用機械器具</v>
          </cell>
          <cell r="E251" t="str">
            <v>-</v>
          </cell>
          <cell r="F251" t="str">
            <v>-</v>
          </cell>
          <cell r="G251" t="str">
            <v>-</v>
          </cell>
          <cell r="H251" t="str">
            <v>-</v>
          </cell>
          <cell r="I251" t="str">
            <v>-</v>
          </cell>
          <cell r="J251" t="str">
            <v>-</v>
          </cell>
        </row>
        <row r="252">
          <cell r="C252" t="str">
            <v>業務用機械器具</v>
          </cell>
          <cell r="E252">
            <v>1809</v>
          </cell>
          <cell r="F252">
            <v>5</v>
          </cell>
          <cell r="G252">
            <v>7</v>
          </cell>
          <cell r="H252">
            <v>1807</v>
          </cell>
          <cell r="I252">
            <v>47</v>
          </cell>
          <cell r="J252">
            <v>2.6</v>
          </cell>
        </row>
        <row r="253">
          <cell r="C253" t="str">
            <v>電子・デバイス</v>
          </cell>
          <cell r="E253">
            <v>3380</v>
          </cell>
          <cell r="F253">
            <v>7</v>
          </cell>
          <cell r="G253">
            <v>33</v>
          </cell>
          <cell r="H253">
            <v>3354</v>
          </cell>
          <cell r="I253">
            <v>205</v>
          </cell>
          <cell r="J253">
            <v>6.1</v>
          </cell>
        </row>
        <row r="254">
          <cell r="C254" t="str">
            <v>電気機械器具</v>
          </cell>
          <cell r="E254">
            <v>1289</v>
          </cell>
          <cell r="F254">
            <v>4</v>
          </cell>
          <cell r="G254">
            <v>8</v>
          </cell>
          <cell r="H254">
            <v>1285</v>
          </cell>
          <cell r="I254">
            <v>37</v>
          </cell>
          <cell r="J254">
            <v>2.9</v>
          </cell>
        </row>
        <row r="255">
          <cell r="C255" t="str">
            <v>情報通信機械器具</v>
          </cell>
          <cell r="E255">
            <v>120</v>
          </cell>
          <cell r="F255">
            <v>8</v>
          </cell>
          <cell r="G255">
            <v>9</v>
          </cell>
          <cell r="H255">
            <v>119</v>
          </cell>
          <cell r="I255">
            <v>7</v>
          </cell>
          <cell r="J255">
            <v>5.9</v>
          </cell>
        </row>
        <row r="256">
          <cell r="C256" t="str">
            <v>輸送用機械器具</v>
          </cell>
          <cell r="E256">
            <v>2289</v>
          </cell>
          <cell r="F256">
            <v>13</v>
          </cell>
          <cell r="G256">
            <v>30</v>
          </cell>
          <cell r="H256">
            <v>2272</v>
          </cell>
          <cell r="I256">
            <v>63</v>
          </cell>
          <cell r="J256">
            <v>2.8</v>
          </cell>
        </row>
        <row r="257">
          <cell r="C257" t="str">
            <v>その他の製造業</v>
          </cell>
          <cell r="E257">
            <v>502</v>
          </cell>
          <cell r="F257">
            <v>2</v>
          </cell>
          <cell r="G257">
            <v>3</v>
          </cell>
          <cell r="H257">
            <v>501</v>
          </cell>
          <cell r="I257">
            <v>27</v>
          </cell>
          <cell r="J257">
            <v>5.4</v>
          </cell>
        </row>
        <row r="258">
          <cell r="C258" t="str">
            <v>Ｅ一括分１</v>
          </cell>
          <cell r="E258">
            <v>2509</v>
          </cell>
          <cell r="F258">
            <v>0</v>
          </cell>
          <cell r="G258">
            <v>16</v>
          </cell>
          <cell r="H258">
            <v>2493</v>
          </cell>
          <cell r="I258">
            <v>16</v>
          </cell>
          <cell r="J258">
            <v>0.6</v>
          </cell>
        </row>
        <row r="259">
          <cell r="C259" t="str">
            <v>Ｅ一括分２</v>
          </cell>
          <cell r="E259" t="str">
            <v>-</v>
          </cell>
          <cell r="F259" t="str">
            <v>-</v>
          </cell>
          <cell r="G259" t="str">
            <v>-</v>
          </cell>
          <cell r="H259" t="str">
            <v>-</v>
          </cell>
          <cell r="I259" t="str">
            <v>-</v>
          </cell>
          <cell r="J259" t="str">
            <v>-</v>
          </cell>
        </row>
        <row r="260">
          <cell r="C260" t="str">
            <v>Ｅ一括分３</v>
          </cell>
          <cell r="E260" t="str">
            <v>-</v>
          </cell>
          <cell r="F260" t="str">
            <v>-</v>
          </cell>
          <cell r="G260" t="str">
            <v>-</v>
          </cell>
          <cell r="H260" t="str">
            <v>-</v>
          </cell>
          <cell r="I260" t="str">
            <v>-</v>
          </cell>
          <cell r="J260" t="str">
            <v>-</v>
          </cell>
        </row>
        <row r="261">
          <cell r="C261" t="str">
            <v>卸売業</v>
          </cell>
          <cell r="E261">
            <v>17378</v>
          </cell>
          <cell r="F261">
            <v>245</v>
          </cell>
          <cell r="G261">
            <v>328</v>
          </cell>
          <cell r="H261">
            <v>17295</v>
          </cell>
          <cell r="I261">
            <v>1605</v>
          </cell>
          <cell r="J261">
            <v>9.3000000000000007</v>
          </cell>
        </row>
        <row r="262">
          <cell r="C262" t="str">
            <v>小売業</v>
          </cell>
          <cell r="E262">
            <v>52861</v>
          </cell>
          <cell r="F262">
            <v>2023</v>
          </cell>
          <cell r="G262">
            <v>821</v>
          </cell>
          <cell r="H262">
            <v>54063</v>
          </cell>
          <cell r="I262">
            <v>34239</v>
          </cell>
          <cell r="J262">
            <v>63.3</v>
          </cell>
        </row>
        <row r="263">
          <cell r="C263" t="str">
            <v>宿泊業</v>
          </cell>
          <cell r="E263">
            <v>3767</v>
          </cell>
          <cell r="F263">
            <v>125</v>
          </cell>
          <cell r="G263">
            <v>26</v>
          </cell>
          <cell r="H263">
            <v>3866</v>
          </cell>
          <cell r="I263">
            <v>2361</v>
          </cell>
          <cell r="J263">
            <v>61.1</v>
          </cell>
        </row>
        <row r="264">
          <cell r="C264" t="str">
            <v>Ｍ一括分</v>
          </cell>
          <cell r="E264">
            <v>22558</v>
          </cell>
          <cell r="F264">
            <v>1662</v>
          </cell>
          <cell r="G264">
            <v>542</v>
          </cell>
          <cell r="H264">
            <v>23678</v>
          </cell>
          <cell r="I264">
            <v>20700</v>
          </cell>
          <cell r="J264">
            <v>87.4</v>
          </cell>
        </row>
        <row r="265">
          <cell r="C265" t="str">
            <v>医療業</v>
          </cell>
          <cell r="E265">
            <v>38741</v>
          </cell>
          <cell r="F265">
            <v>407</v>
          </cell>
          <cell r="G265">
            <v>523</v>
          </cell>
          <cell r="H265">
            <v>38625</v>
          </cell>
          <cell r="I265">
            <v>8935</v>
          </cell>
          <cell r="J265">
            <v>23.1</v>
          </cell>
        </row>
        <row r="266">
          <cell r="C266" t="str">
            <v>Ｐ一括分</v>
          </cell>
          <cell r="E266">
            <v>45441</v>
          </cell>
          <cell r="F266">
            <v>841</v>
          </cell>
          <cell r="G266">
            <v>758</v>
          </cell>
          <cell r="H266">
            <v>45524</v>
          </cell>
          <cell r="I266">
            <v>12213</v>
          </cell>
          <cell r="J266">
            <v>26.8</v>
          </cell>
        </row>
        <row r="267">
          <cell r="C267" t="str">
            <v>職業紹介・派遣業</v>
          </cell>
          <cell r="E267">
            <v>3567</v>
          </cell>
          <cell r="F267">
            <v>343</v>
          </cell>
          <cell r="G267">
            <v>227</v>
          </cell>
          <cell r="H267">
            <v>3683</v>
          </cell>
          <cell r="I267">
            <v>770</v>
          </cell>
          <cell r="J267">
            <v>20.9</v>
          </cell>
        </row>
        <row r="268">
          <cell r="C268" t="str">
            <v>その他の事業サービス</v>
          </cell>
          <cell r="E268" t="str">
            <v>-</v>
          </cell>
          <cell r="F268" t="str">
            <v>-</v>
          </cell>
          <cell r="G268" t="str">
            <v>-</v>
          </cell>
          <cell r="H268" t="str">
            <v>-</v>
          </cell>
          <cell r="I268" t="str">
            <v>-</v>
          </cell>
          <cell r="J268" t="str">
            <v>-</v>
          </cell>
        </row>
        <row r="269">
          <cell r="C269" t="str">
            <v>Ｒ一括分</v>
          </cell>
          <cell r="E269">
            <v>21171</v>
          </cell>
          <cell r="F269">
            <v>266</v>
          </cell>
          <cell r="G269">
            <v>653</v>
          </cell>
          <cell r="H269">
            <v>20784</v>
          </cell>
          <cell r="I269">
            <v>5591</v>
          </cell>
          <cell r="J269">
            <v>26.9</v>
          </cell>
        </row>
        <row r="270">
          <cell r="C270" t="str">
            <v>特掲産業１</v>
          </cell>
          <cell r="E270" t="str">
            <v>#2349</v>
          </cell>
          <cell r="F270" t="str">
            <v>#58</v>
          </cell>
          <cell r="G270" t="str">
            <v>#33</v>
          </cell>
          <cell r="H270" t="str">
            <v>#2374</v>
          </cell>
          <cell r="I270" t="str">
            <v>#882</v>
          </cell>
          <cell r="J270" t="str">
            <v>#37.2</v>
          </cell>
        </row>
        <row r="271">
          <cell r="C271" t="str">
            <v>特掲産業２</v>
          </cell>
          <cell r="E271">
            <v>1524</v>
          </cell>
          <cell r="F271">
            <v>0</v>
          </cell>
          <cell r="G271">
            <v>4</v>
          </cell>
          <cell r="H271">
            <v>1520</v>
          </cell>
          <cell r="I271">
            <v>162</v>
          </cell>
          <cell r="J271">
            <v>10.7</v>
          </cell>
        </row>
        <row r="272">
          <cell r="C272" t="str">
            <v>特掲産業３</v>
          </cell>
          <cell r="E272" t="str">
            <v>-</v>
          </cell>
          <cell r="F272" t="str">
            <v>-</v>
          </cell>
          <cell r="G272" t="str">
            <v>-</v>
          </cell>
          <cell r="H272" t="str">
            <v>-</v>
          </cell>
          <cell r="I272" t="str">
            <v>-</v>
          </cell>
          <cell r="J272" t="str">
            <v>-</v>
          </cell>
        </row>
        <row r="273">
          <cell r="C273" t="str">
            <v>特掲産業４</v>
          </cell>
          <cell r="E273" t="str">
            <v>-</v>
          </cell>
          <cell r="F273" t="str">
            <v>-</v>
          </cell>
          <cell r="G273" t="str">
            <v>-</v>
          </cell>
          <cell r="H273" t="str">
            <v>-</v>
          </cell>
          <cell r="I273" t="str">
            <v>-</v>
          </cell>
          <cell r="J273" t="str">
            <v>-</v>
          </cell>
        </row>
        <row r="274">
          <cell r="C274" t="str">
            <v>特掲産業５</v>
          </cell>
          <cell r="E274" t="str">
            <v>-</v>
          </cell>
          <cell r="F274" t="str">
            <v>-</v>
          </cell>
          <cell r="G274" t="str">
            <v>-</v>
          </cell>
          <cell r="H274" t="str">
            <v>-</v>
          </cell>
          <cell r="I274" t="str">
            <v>-</v>
          </cell>
          <cell r="J274" t="str">
            <v>-</v>
          </cell>
        </row>
        <row r="275">
          <cell r="C275" t="str">
            <v>特掲積上産業１</v>
          </cell>
          <cell r="E275" t="str">
            <v>-</v>
          </cell>
          <cell r="F275" t="str">
            <v>-</v>
          </cell>
          <cell r="G275" t="str">
            <v>-</v>
          </cell>
          <cell r="H275" t="str">
            <v>-</v>
          </cell>
          <cell r="I275" t="str">
            <v>-</v>
          </cell>
          <cell r="J275" t="str">
            <v>-</v>
          </cell>
        </row>
        <row r="276">
          <cell r="C276" t="str">
            <v>特掲積上産業２</v>
          </cell>
          <cell r="E276" t="str">
            <v>-</v>
          </cell>
          <cell r="F276" t="str">
            <v>-</v>
          </cell>
          <cell r="G276" t="str">
            <v>-</v>
          </cell>
          <cell r="H276" t="str">
            <v>-</v>
          </cell>
          <cell r="I276" t="str">
            <v>-</v>
          </cell>
          <cell r="J276" t="str">
            <v>-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</row>
      </sheetData>
      <sheetData sheetId="21"/>
      <sheetData sheetId="22"/>
      <sheetData sheetId="23"/>
      <sheetData sheetId="24">
        <row r="7">
          <cell r="C7">
            <v>4.8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9</v>
          </cell>
        </row>
        <row r="23">
          <cell r="B23" t="str">
            <v>TL</v>
          </cell>
          <cell r="D23" t="str">
            <v>調査産業計</v>
          </cell>
          <cell r="F23" t="str">
            <v>調査産業計</v>
          </cell>
          <cell r="H23"/>
          <cell r="I23"/>
        </row>
        <row r="24">
          <cell r="B24" t="str">
            <v>D</v>
          </cell>
          <cell r="D24" t="str">
            <v>建設業</v>
          </cell>
          <cell r="F24" t="str">
            <v>建設業</v>
          </cell>
          <cell r="H24"/>
          <cell r="I24"/>
        </row>
        <row r="25">
          <cell r="B25" t="str">
            <v>E</v>
          </cell>
          <cell r="D25" t="str">
            <v>製造業</v>
          </cell>
          <cell r="F25" t="str">
            <v>製造業</v>
          </cell>
          <cell r="H25"/>
          <cell r="I25"/>
        </row>
        <row r="26">
          <cell r="B26" t="str">
            <v>F</v>
          </cell>
          <cell r="D26" t="str">
            <v>電気・ガス・熱供給・水道業</v>
          </cell>
          <cell r="F26" t="str">
            <v>電気・ガス・熱供給・水道業</v>
          </cell>
          <cell r="H26"/>
          <cell r="I26"/>
        </row>
        <row r="27">
          <cell r="B27" t="str">
            <v>G</v>
          </cell>
          <cell r="D27" t="str">
            <v>情報通信業</v>
          </cell>
          <cell r="F27" t="str">
            <v>情報通信業</v>
          </cell>
          <cell r="H27"/>
          <cell r="I27"/>
        </row>
        <row r="28">
          <cell r="B28" t="str">
            <v>H</v>
          </cell>
          <cell r="D28" t="str">
            <v>運輸業，郵便業</v>
          </cell>
          <cell r="F28" t="str">
            <v>運輸業，郵便業</v>
          </cell>
          <cell r="H28"/>
          <cell r="I28"/>
        </row>
        <row r="29">
          <cell r="B29" t="str">
            <v>I</v>
          </cell>
          <cell r="D29" t="str">
            <v>卸売業，小売業</v>
          </cell>
          <cell r="F29" t="str">
            <v>卸売業，小売業</v>
          </cell>
          <cell r="H29"/>
          <cell r="I29"/>
        </row>
        <row r="30">
          <cell r="B30" t="str">
            <v>J</v>
          </cell>
          <cell r="D30" t="str">
            <v>金融業，保険業</v>
          </cell>
          <cell r="F30" t="str">
            <v>金融業，保険業</v>
          </cell>
          <cell r="H30"/>
          <cell r="I30"/>
        </row>
        <row r="31">
          <cell r="B31" t="str">
            <v>K</v>
          </cell>
          <cell r="D31" t="str">
            <v>不動産業，物品賃貸業</v>
          </cell>
          <cell r="F31" t="str">
            <v>不動産業，物品賃貸業</v>
          </cell>
          <cell r="H31"/>
          <cell r="I31"/>
        </row>
        <row r="32">
          <cell r="B32" t="str">
            <v>L</v>
          </cell>
          <cell r="D32" t="str">
            <v>学術研究，専門・技術サービス業</v>
          </cell>
          <cell r="F32" t="str">
            <v>学術研究，専門・技術サービス業</v>
          </cell>
          <cell r="H32"/>
          <cell r="I32"/>
        </row>
        <row r="33">
          <cell r="B33" t="str">
            <v>M</v>
          </cell>
          <cell r="D33" t="str">
            <v>宿泊業，飲食サービス業</v>
          </cell>
          <cell r="F33" t="str">
            <v>宿泊業，飲食サービス業</v>
          </cell>
          <cell r="H33"/>
          <cell r="I33"/>
        </row>
        <row r="34">
          <cell r="B34" t="str">
            <v>N</v>
          </cell>
          <cell r="D34" t="str">
            <v>生活関連サービス業，娯楽業</v>
          </cell>
          <cell r="F34" t="str">
            <v>生活関連サービス業，娯楽業</v>
          </cell>
          <cell r="H34"/>
          <cell r="I34"/>
        </row>
        <row r="35">
          <cell r="B35" t="str">
            <v>O</v>
          </cell>
          <cell r="D35" t="str">
            <v>教育，学習支援業</v>
          </cell>
          <cell r="F35" t="str">
            <v>教育，学習支援業</v>
          </cell>
          <cell r="H35"/>
          <cell r="I35"/>
        </row>
        <row r="36">
          <cell r="B36" t="str">
            <v>P</v>
          </cell>
          <cell r="D36" t="str">
            <v>医療，福祉</v>
          </cell>
          <cell r="F36" t="str">
            <v>医療，福祉</v>
          </cell>
          <cell r="H36"/>
          <cell r="I36"/>
        </row>
        <row r="37">
          <cell r="B37" t="str">
            <v>Q</v>
          </cell>
          <cell r="D37" t="str">
            <v>複合サービス事業</v>
          </cell>
          <cell r="F37" t="str">
            <v>複合サービス事業</v>
          </cell>
          <cell r="H37"/>
          <cell r="I37"/>
        </row>
        <row r="38">
          <cell r="B38" t="str">
            <v>R</v>
          </cell>
          <cell r="D38" t="str">
            <v>サービス業（他に分類されないもの）</v>
          </cell>
          <cell r="F38" t="str">
            <v>サービス業（他に分類されないもの）</v>
          </cell>
          <cell r="H38"/>
          <cell r="I38"/>
        </row>
        <row r="39">
          <cell r="B39" t="str">
            <v>E09,10</v>
          </cell>
          <cell r="D39" t="str">
            <v>食料品・たばこ</v>
          </cell>
          <cell r="F39" t="str">
            <v>食料品・たばこ</v>
          </cell>
          <cell r="H39"/>
          <cell r="I39"/>
        </row>
        <row r="40">
          <cell r="B40" t="str">
            <v>E11</v>
          </cell>
          <cell r="D40" t="str">
            <v>繊維工業</v>
          </cell>
          <cell r="F40" t="str">
            <v>繊維工業</v>
          </cell>
          <cell r="H40"/>
          <cell r="I40"/>
        </row>
        <row r="41">
          <cell r="B41" t="str">
            <v>E12</v>
          </cell>
          <cell r="D41" t="str">
            <v>木材・木製品</v>
          </cell>
          <cell r="F41" t="str">
            <v>木材・木製品</v>
          </cell>
          <cell r="H41"/>
          <cell r="I41"/>
        </row>
        <row r="42">
          <cell r="B42" t="str">
            <v>E13</v>
          </cell>
          <cell r="D42" t="str">
            <v>家具・装備品</v>
          </cell>
          <cell r="F42" t="str">
            <v>家具・装備品</v>
          </cell>
          <cell r="H42" t="str">
            <v>x</v>
          </cell>
          <cell r="I42" t="str">
            <v>x</v>
          </cell>
        </row>
        <row r="43">
          <cell r="B43" t="str">
            <v>E15</v>
          </cell>
          <cell r="D43" t="str">
            <v>印刷・同関連業</v>
          </cell>
          <cell r="F43" t="str">
            <v>印刷・同関連業</v>
          </cell>
          <cell r="H43"/>
          <cell r="I43"/>
        </row>
        <row r="44">
          <cell r="B44" t="str">
            <v>E16,17</v>
          </cell>
          <cell r="D44" t="str">
            <v>化学、石油・石炭</v>
          </cell>
          <cell r="F44" t="str">
            <v>化学、石油・石炭</v>
          </cell>
          <cell r="H44"/>
          <cell r="I44"/>
        </row>
        <row r="45">
          <cell r="B45" t="str">
            <v>E18</v>
          </cell>
          <cell r="D45" t="str">
            <v>プラスチック製品</v>
          </cell>
          <cell r="F45" t="str">
            <v>プラスチック製品</v>
          </cell>
          <cell r="H45"/>
          <cell r="I45"/>
        </row>
        <row r="46">
          <cell r="B46" t="str">
            <v>E19</v>
          </cell>
          <cell r="D46" t="str">
            <v>ゴム製品</v>
          </cell>
          <cell r="F46" t="str">
            <v>ゴム製品</v>
          </cell>
          <cell r="H46"/>
          <cell r="I46"/>
        </row>
        <row r="47">
          <cell r="B47" t="str">
            <v>E21</v>
          </cell>
          <cell r="D47" t="str">
            <v>窯業・土石製品</v>
          </cell>
          <cell r="F47" t="str">
            <v>窯業・土石製品</v>
          </cell>
          <cell r="H47"/>
          <cell r="I47"/>
        </row>
        <row r="48">
          <cell r="B48" t="str">
            <v>E24</v>
          </cell>
          <cell r="D48" t="str">
            <v>金属製品製造業</v>
          </cell>
          <cell r="F48" t="str">
            <v>金属製品製造業</v>
          </cell>
          <cell r="H48"/>
          <cell r="I48"/>
        </row>
        <row r="49">
          <cell r="B49" t="str">
            <v>E27</v>
          </cell>
          <cell r="D49" t="str">
            <v>業務用機械器具</v>
          </cell>
          <cell r="F49" t="str">
            <v>業務用機械器具</v>
          </cell>
          <cell r="H49"/>
          <cell r="I49"/>
        </row>
        <row r="50">
          <cell r="B50" t="str">
            <v>E28</v>
          </cell>
          <cell r="D50" t="str">
            <v>電子・デバイス</v>
          </cell>
          <cell r="F50" t="str">
            <v>電子・デバイス</v>
          </cell>
          <cell r="H50"/>
          <cell r="I50"/>
        </row>
        <row r="51">
          <cell r="B51" t="str">
            <v>E29</v>
          </cell>
          <cell r="D51" t="str">
            <v>電気機械器具</v>
          </cell>
          <cell r="F51" t="str">
            <v>電気機械器具</v>
          </cell>
          <cell r="H51"/>
          <cell r="I51"/>
        </row>
        <row r="52">
          <cell r="B52" t="str">
            <v>E31</v>
          </cell>
          <cell r="D52" t="str">
            <v>輸送用機械器具</v>
          </cell>
          <cell r="F52" t="str">
            <v>輸送用機械器具</v>
          </cell>
          <cell r="H52"/>
          <cell r="I52"/>
        </row>
        <row r="53">
          <cell r="B53" t="str">
            <v>ES</v>
          </cell>
          <cell r="D53" t="str">
            <v>Ｅ一括分１</v>
          </cell>
          <cell r="F53" t="str">
            <v>はん用・生産用機械器具</v>
          </cell>
          <cell r="H53"/>
          <cell r="I53"/>
        </row>
        <row r="54">
          <cell r="B54" t="str">
            <v>R91</v>
          </cell>
          <cell r="D54" t="str">
            <v>職業紹介・派遣業</v>
          </cell>
          <cell r="F54" t="str">
            <v>職業紹介・労働者派遣業</v>
          </cell>
          <cell r="H54"/>
          <cell r="I54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1194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  <cell r="E10">
            <v>186105</v>
          </cell>
          <cell r="F10">
            <v>2319</v>
          </cell>
          <cell r="G10">
            <v>3155</v>
          </cell>
          <cell r="H10">
            <v>185269</v>
          </cell>
          <cell r="I10">
            <v>47378</v>
          </cell>
          <cell r="J10">
            <v>25.6</v>
          </cell>
        </row>
        <row r="11">
          <cell r="C11" t="str">
            <v>鉱業，採石業，砂利採取業</v>
          </cell>
          <cell r="E11" t="str">
            <v>-</v>
          </cell>
          <cell r="F11" t="str">
            <v>-</v>
          </cell>
          <cell r="G11" t="str">
            <v>-</v>
          </cell>
          <cell r="H11" t="str">
            <v>-</v>
          </cell>
          <cell r="I11" t="str">
            <v>-</v>
          </cell>
          <cell r="J11" t="str">
            <v>-</v>
          </cell>
        </row>
        <row r="12">
          <cell r="C12" t="str">
            <v>建設業</v>
          </cell>
          <cell r="E12">
            <v>6297</v>
          </cell>
          <cell r="F12">
            <v>33</v>
          </cell>
          <cell r="G12">
            <v>33</v>
          </cell>
          <cell r="H12">
            <v>6297</v>
          </cell>
          <cell r="I12">
            <v>127</v>
          </cell>
          <cell r="J12">
            <v>2</v>
          </cell>
        </row>
        <row r="13">
          <cell r="C13" t="str">
            <v>製造業</v>
          </cell>
          <cell r="E13">
            <v>36620</v>
          </cell>
          <cell r="F13">
            <v>340</v>
          </cell>
          <cell r="G13">
            <v>410</v>
          </cell>
          <cell r="H13">
            <v>36550</v>
          </cell>
          <cell r="I13">
            <v>4013</v>
          </cell>
          <cell r="J13">
            <v>11</v>
          </cell>
        </row>
        <row r="14">
          <cell r="C14" t="str">
            <v>電気・ガス・熱供給・水道業</v>
          </cell>
          <cell r="E14">
            <v>2151</v>
          </cell>
          <cell r="F14">
            <v>2</v>
          </cell>
          <cell r="G14">
            <v>32</v>
          </cell>
          <cell r="H14">
            <v>2121</v>
          </cell>
          <cell r="I14">
            <v>158</v>
          </cell>
          <cell r="J14">
            <v>7.4</v>
          </cell>
        </row>
        <row r="15">
          <cell r="C15" t="str">
            <v>情報通信業</v>
          </cell>
          <cell r="E15">
            <v>3764</v>
          </cell>
          <cell r="F15">
            <v>13</v>
          </cell>
          <cell r="G15">
            <v>25</v>
          </cell>
          <cell r="H15">
            <v>3752</v>
          </cell>
          <cell r="I15">
            <v>151</v>
          </cell>
          <cell r="J15">
            <v>4</v>
          </cell>
        </row>
        <row r="16">
          <cell r="C16" t="str">
            <v>運輸業，郵便業</v>
          </cell>
          <cell r="E16">
            <v>10774</v>
          </cell>
          <cell r="F16">
            <v>20</v>
          </cell>
          <cell r="G16">
            <v>178</v>
          </cell>
          <cell r="H16">
            <v>10616</v>
          </cell>
          <cell r="I16">
            <v>1095</v>
          </cell>
          <cell r="J16">
            <v>10.3</v>
          </cell>
        </row>
        <row r="17">
          <cell r="C17" t="str">
            <v>卸売業，小売業</v>
          </cell>
          <cell r="E17">
            <v>23215</v>
          </cell>
          <cell r="F17">
            <v>339</v>
          </cell>
          <cell r="G17">
            <v>643</v>
          </cell>
          <cell r="H17">
            <v>22911</v>
          </cell>
          <cell r="I17">
            <v>13913</v>
          </cell>
          <cell r="J17">
            <v>60.7</v>
          </cell>
        </row>
        <row r="18">
          <cell r="C18" t="str">
            <v>金融業，保険業</v>
          </cell>
          <cell r="E18">
            <v>3389</v>
          </cell>
          <cell r="F18">
            <v>0</v>
          </cell>
          <cell r="G18">
            <v>0</v>
          </cell>
          <cell r="H18">
            <v>3389</v>
          </cell>
          <cell r="I18">
            <v>11</v>
          </cell>
          <cell r="J18">
            <v>0.3</v>
          </cell>
        </row>
        <row r="19">
          <cell r="C19" t="str">
            <v>不動産業，物品賃貸業</v>
          </cell>
          <cell r="E19">
            <v>1200</v>
          </cell>
          <cell r="F19">
            <v>43</v>
          </cell>
          <cell r="G19">
            <v>0</v>
          </cell>
          <cell r="H19">
            <v>1243</v>
          </cell>
          <cell r="I19">
            <v>362</v>
          </cell>
          <cell r="J19">
            <v>29.1</v>
          </cell>
        </row>
        <row r="20">
          <cell r="C20" t="str">
            <v>学術研究，専門・技術サービス業</v>
          </cell>
          <cell r="E20">
            <v>1763</v>
          </cell>
          <cell r="F20">
            <v>9</v>
          </cell>
          <cell r="G20">
            <v>7</v>
          </cell>
          <cell r="H20">
            <v>1765</v>
          </cell>
          <cell r="I20">
            <v>95</v>
          </cell>
          <cell r="J20">
            <v>5.4</v>
          </cell>
        </row>
        <row r="21">
          <cell r="C21" t="str">
            <v>宿泊業，飲食サービス業</v>
          </cell>
          <cell r="E21">
            <v>7707</v>
          </cell>
          <cell r="F21">
            <v>256</v>
          </cell>
          <cell r="G21">
            <v>143</v>
          </cell>
          <cell r="H21">
            <v>7820</v>
          </cell>
          <cell r="I21">
            <v>6388</v>
          </cell>
          <cell r="J21">
            <v>81.7</v>
          </cell>
        </row>
        <row r="22">
          <cell r="C22" t="str">
            <v>生活関連サービス業，娯楽業</v>
          </cell>
          <cell r="E22">
            <v>4287</v>
          </cell>
          <cell r="F22">
            <v>132</v>
          </cell>
          <cell r="G22">
            <v>323</v>
          </cell>
          <cell r="H22">
            <v>4096</v>
          </cell>
          <cell r="I22">
            <v>1012</v>
          </cell>
          <cell r="J22">
            <v>24.7</v>
          </cell>
        </row>
        <row r="23">
          <cell r="C23" t="str">
            <v>教育，学習支援業</v>
          </cell>
          <cell r="E23">
            <v>16398</v>
          </cell>
          <cell r="F23">
            <v>61</v>
          </cell>
          <cell r="G23">
            <v>28</v>
          </cell>
          <cell r="H23">
            <v>16431</v>
          </cell>
          <cell r="I23">
            <v>2905</v>
          </cell>
          <cell r="J23">
            <v>17.7</v>
          </cell>
        </row>
        <row r="24">
          <cell r="C24" t="str">
            <v>医療，福祉</v>
          </cell>
          <cell r="E24">
            <v>48444</v>
          </cell>
          <cell r="F24">
            <v>348</v>
          </cell>
          <cell r="G24">
            <v>525</v>
          </cell>
          <cell r="H24">
            <v>48267</v>
          </cell>
          <cell r="I24">
            <v>11739</v>
          </cell>
          <cell r="J24">
            <v>24.3</v>
          </cell>
        </row>
        <row r="25">
          <cell r="C25" t="str">
            <v>複合サービス事業</v>
          </cell>
          <cell r="E25">
            <v>2860</v>
          </cell>
          <cell r="F25">
            <v>4</v>
          </cell>
          <cell r="G25">
            <v>17</v>
          </cell>
          <cell r="H25">
            <v>2847</v>
          </cell>
          <cell r="I25">
            <v>145</v>
          </cell>
          <cell r="J25">
            <v>5.0999999999999996</v>
          </cell>
        </row>
        <row r="26">
          <cell r="C26" t="str">
            <v>サービス業（他に分類されないもの）</v>
          </cell>
          <cell r="E26">
            <v>17236</v>
          </cell>
          <cell r="F26">
            <v>719</v>
          </cell>
          <cell r="G26">
            <v>791</v>
          </cell>
          <cell r="H26">
            <v>17164</v>
          </cell>
          <cell r="I26">
            <v>5264</v>
          </cell>
          <cell r="J26">
            <v>30.7</v>
          </cell>
        </row>
        <row r="27">
          <cell r="C27" t="str">
            <v>食料品・たばこ</v>
          </cell>
          <cell r="E27">
            <v>11867</v>
          </cell>
          <cell r="F27">
            <v>175</v>
          </cell>
          <cell r="G27">
            <v>159</v>
          </cell>
          <cell r="H27">
            <v>11883</v>
          </cell>
          <cell r="I27">
            <v>2024</v>
          </cell>
          <cell r="J27">
            <v>17</v>
          </cell>
        </row>
        <row r="28">
          <cell r="C28" t="str">
            <v>繊維工業</v>
          </cell>
          <cell r="E28">
            <v>3322</v>
          </cell>
          <cell r="F28">
            <v>10</v>
          </cell>
          <cell r="G28">
            <v>12</v>
          </cell>
          <cell r="H28">
            <v>3320</v>
          </cell>
          <cell r="I28">
            <v>402</v>
          </cell>
          <cell r="J28">
            <v>12.1</v>
          </cell>
        </row>
        <row r="29">
          <cell r="C29" t="str">
            <v>木材・木製品</v>
          </cell>
          <cell r="E29">
            <v>1335</v>
          </cell>
          <cell r="F29">
            <v>1</v>
          </cell>
          <cell r="G29">
            <v>40</v>
          </cell>
          <cell r="H29">
            <v>1296</v>
          </cell>
          <cell r="I29">
            <v>138</v>
          </cell>
          <cell r="J29">
            <v>10.6</v>
          </cell>
        </row>
        <row r="30">
          <cell r="C30" t="str">
            <v>家具・装備品</v>
          </cell>
          <cell r="E30" t="str">
            <v>#142</v>
          </cell>
          <cell r="F30" t="str">
            <v>#0</v>
          </cell>
          <cell r="G30" t="str">
            <v>#0</v>
          </cell>
          <cell r="H30" t="str">
            <v>#142</v>
          </cell>
          <cell r="I30" t="str">
            <v>#27</v>
          </cell>
          <cell r="J30" t="str">
            <v>#19</v>
          </cell>
        </row>
        <row r="31">
          <cell r="C31" t="str">
            <v>パルプ・紙</v>
          </cell>
          <cell r="E31" t="str">
            <v>#671</v>
          </cell>
          <cell r="F31" t="str">
            <v>#9</v>
          </cell>
          <cell r="G31" t="str">
            <v>#10</v>
          </cell>
          <cell r="H31" t="str">
            <v>#670</v>
          </cell>
          <cell r="I31" t="str">
            <v>#9</v>
          </cell>
          <cell r="J31" t="str">
            <v>#1.3</v>
          </cell>
        </row>
        <row r="32">
          <cell r="C32" t="str">
            <v>印刷・同関連業</v>
          </cell>
          <cell r="E32">
            <v>454</v>
          </cell>
          <cell r="F32">
            <v>2</v>
          </cell>
          <cell r="G32">
            <v>0</v>
          </cell>
          <cell r="H32">
            <v>456</v>
          </cell>
          <cell r="I32">
            <v>55</v>
          </cell>
          <cell r="J32">
            <v>12.1</v>
          </cell>
        </row>
        <row r="33">
          <cell r="C33" t="str">
            <v>化学、石油・石炭</v>
          </cell>
          <cell r="E33">
            <v>2555</v>
          </cell>
          <cell r="F33">
            <v>19</v>
          </cell>
          <cell r="G33">
            <v>12</v>
          </cell>
          <cell r="H33">
            <v>2562</v>
          </cell>
          <cell r="I33">
            <v>47</v>
          </cell>
          <cell r="J33">
            <v>1.8</v>
          </cell>
        </row>
        <row r="34">
          <cell r="C34" t="str">
            <v>プラスチック製品</v>
          </cell>
          <cell r="E34">
            <v>1820</v>
          </cell>
          <cell r="F34">
            <v>27</v>
          </cell>
          <cell r="G34">
            <v>3</v>
          </cell>
          <cell r="H34">
            <v>1844</v>
          </cell>
          <cell r="I34">
            <v>726</v>
          </cell>
          <cell r="J34">
            <v>39.4</v>
          </cell>
        </row>
        <row r="35">
          <cell r="C35" t="str">
            <v>ゴム製品</v>
          </cell>
          <cell r="E35">
            <v>2026</v>
          </cell>
          <cell r="F35">
            <v>7</v>
          </cell>
          <cell r="G35">
            <v>6</v>
          </cell>
          <cell r="H35">
            <v>2027</v>
          </cell>
          <cell r="I35">
            <v>29</v>
          </cell>
          <cell r="J35">
            <v>1.4</v>
          </cell>
        </row>
        <row r="36">
          <cell r="C36" t="str">
            <v>窯業・土石製品</v>
          </cell>
          <cell r="E36">
            <v>369</v>
          </cell>
          <cell r="F36">
            <v>0</v>
          </cell>
          <cell r="G36">
            <v>0</v>
          </cell>
          <cell r="H36">
            <v>369</v>
          </cell>
          <cell r="I36">
            <v>47</v>
          </cell>
          <cell r="J36">
            <v>12.7</v>
          </cell>
        </row>
        <row r="37">
          <cell r="C37" t="str">
            <v>鉄鋼業</v>
          </cell>
          <cell r="E37" t="str">
            <v>#245</v>
          </cell>
          <cell r="F37" t="str">
            <v>#1</v>
          </cell>
          <cell r="G37" t="str">
            <v>#0</v>
          </cell>
          <cell r="H37" t="str">
            <v>#246</v>
          </cell>
          <cell r="I37" t="str">
            <v>#2</v>
          </cell>
          <cell r="J37" t="str">
            <v>#0.8</v>
          </cell>
        </row>
        <row r="38">
          <cell r="C38" t="str">
            <v>非鉄金属製造業</v>
          </cell>
          <cell r="E38" t="str">
            <v>-</v>
          </cell>
          <cell r="F38" t="str">
            <v>-</v>
          </cell>
          <cell r="G38" t="str">
            <v>-</v>
          </cell>
          <cell r="H38" t="str">
            <v>-</v>
          </cell>
          <cell r="I38" t="str">
            <v>-</v>
          </cell>
          <cell r="J38" t="str">
            <v>-</v>
          </cell>
        </row>
        <row r="39">
          <cell r="C39" t="str">
            <v>金属製品製造業</v>
          </cell>
          <cell r="E39">
            <v>1178</v>
          </cell>
          <cell r="F39">
            <v>25</v>
          </cell>
          <cell r="G39">
            <v>39</v>
          </cell>
          <cell r="H39">
            <v>1164</v>
          </cell>
          <cell r="I39">
            <v>161</v>
          </cell>
          <cell r="J39">
            <v>13.8</v>
          </cell>
        </row>
        <row r="40">
          <cell r="C40" t="str">
            <v>はん用機械器具</v>
          </cell>
          <cell r="E40" t="str">
            <v>-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</row>
        <row r="41">
          <cell r="C41" t="str">
            <v>生産用機械器具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</row>
        <row r="42">
          <cell r="C42" t="str">
            <v>業務用機械器具</v>
          </cell>
          <cell r="E42">
            <v>1807</v>
          </cell>
          <cell r="F42">
            <v>16</v>
          </cell>
          <cell r="G42">
            <v>11</v>
          </cell>
          <cell r="H42">
            <v>1812</v>
          </cell>
          <cell r="I42">
            <v>39</v>
          </cell>
          <cell r="J42">
            <v>2.2000000000000002</v>
          </cell>
        </row>
        <row r="43">
          <cell r="C43" t="str">
            <v>電子・デバイス</v>
          </cell>
          <cell r="E43">
            <v>3354</v>
          </cell>
          <cell r="F43">
            <v>16</v>
          </cell>
          <cell r="G43">
            <v>43</v>
          </cell>
          <cell r="H43">
            <v>3327</v>
          </cell>
          <cell r="I43">
            <v>200</v>
          </cell>
          <cell r="J43">
            <v>6</v>
          </cell>
        </row>
        <row r="44">
          <cell r="C44" t="str">
            <v>電気機械器具</v>
          </cell>
          <cell r="E44">
            <v>1014</v>
          </cell>
          <cell r="F44">
            <v>9</v>
          </cell>
          <cell r="G44">
            <v>10</v>
          </cell>
          <cell r="H44">
            <v>1013</v>
          </cell>
          <cell r="I44">
            <v>41</v>
          </cell>
          <cell r="J44">
            <v>4</v>
          </cell>
        </row>
        <row r="45">
          <cell r="C45" t="str">
            <v>情報通信機械器具</v>
          </cell>
          <cell r="E45" t="str">
            <v>#119</v>
          </cell>
          <cell r="F45" t="str">
            <v>#4</v>
          </cell>
          <cell r="G45" t="str">
            <v>#0</v>
          </cell>
          <cell r="H45" t="str">
            <v>#123</v>
          </cell>
          <cell r="I45" t="str">
            <v>#11</v>
          </cell>
          <cell r="J45" t="str">
            <v>#8.9</v>
          </cell>
        </row>
        <row r="46">
          <cell r="C46" t="str">
            <v>輸送用機械器具</v>
          </cell>
          <cell r="E46">
            <v>2120</v>
          </cell>
          <cell r="F46">
            <v>14</v>
          </cell>
          <cell r="G46">
            <v>19</v>
          </cell>
          <cell r="H46">
            <v>2115</v>
          </cell>
          <cell r="I46">
            <v>12</v>
          </cell>
          <cell r="J46">
            <v>0.6</v>
          </cell>
        </row>
        <row r="47">
          <cell r="C47" t="str">
            <v>その他の製造業</v>
          </cell>
          <cell r="E47">
            <v>501</v>
          </cell>
          <cell r="F47">
            <v>5</v>
          </cell>
          <cell r="G47">
            <v>5</v>
          </cell>
          <cell r="H47">
            <v>501</v>
          </cell>
          <cell r="I47">
            <v>27</v>
          </cell>
          <cell r="J47">
            <v>5.4</v>
          </cell>
        </row>
        <row r="48">
          <cell r="C48" t="str">
            <v>Ｅ一括分１</v>
          </cell>
          <cell r="E48">
            <v>1721</v>
          </cell>
          <cell r="F48">
            <v>0</v>
          </cell>
          <cell r="G48">
            <v>41</v>
          </cell>
          <cell r="H48">
            <v>1680</v>
          </cell>
          <cell r="I48">
            <v>16</v>
          </cell>
          <cell r="J48">
            <v>1</v>
          </cell>
        </row>
        <row r="49">
          <cell r="C49" t="str">
            <v>Ｅ一括分２</v>
          </cell>
          <cell r="E49" t="str">
            <v>-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</row>
        <row r="50">
          <cell r="C50" t="str">
            <v>Ｅ一括分３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</row>
        <row r="51">
          <cell r="C51" t="str">
            <v>卸売業</v>
          </cell>
          <cell r="E51">
            <v>5125</v>
          </cell>
          <cell r="F51">
            <v>34</v>
          </cell>
          <cell r="G51">
            <v>9</v>
          </cell>
          <cell r="H51">
            <v>5150</v>
          </cell>
          <cell r="I51">
            <v>1111</v>
          </cell>
          <cell r="J51">
            <v>21.6</v>
          </cell>
        </row>
        <row r="52">
          <cell r="C52" t="str">
            <v>小売業</v>
          </cell>
          <cell r="E52">
            <v>18090</v>
          </cell>
          <cell r="F52">
            <v>305</v>
          </cell>
          <cell r="G52">
            <v>634</v>
          </cell>
          <cell r="H52">
            <v>17761</v>
          </cell>
          <cell r="I52">
            <v>12802</v>
          </cell>
          <cell r="J52">
            <v>72.099999999999994</v>
          </cell>
        </row>
        <row r="53">
          <cell r="C53" t="str">
            <v>宿泊業</v>
          </cell>
          <cell r="E53">
            <v>2732</v>
          </cell>
          <cell r="F53">
            <v>112</v>
          </cell>
          <cell r="G53">
            <v>80</v>
          </cell>
          <cell r="H53">
            <v>2764</v>
          </cell>
          <cell r="I53">
            <v>1539</v>
          </cell>
          <cell r="J53">
            <v>55.7</v>
          </cell>
        </row>
        <row r="54">
          <cell r="C54" t="str">
            <v>Ｍ一括分</v>
          </cell>
          <cell r="E54">
            <v>4975</v>
          </cell>
          <cell r="F54">
            <v>144</v>
          </cell>
          <cell r="G54">
            <v>63</v>
          </cell>
          <cell r="H54">
            <v>5056</v>
          </cell>
          <cell r="I54">
            <v>4849</v>
          </cell>
          <cell r="J54">
            <v>95.9</v>
          </cell>
        </row>
        <row r="55">
          <cell r="C55" t="str">
            <v>医療業</v>
          </cell>
          <cell r="E55">
            <v>27617</v>
          </cell>
          <cell r="F55">
            <v>221</v>
          </cell>
          <cell r="G55">
            <v>233</v>
          </cell>
          <cell r="H55">
            <v>27605</v>
          </cell>
          <cell r="I55">
            <v>5725</v>
          </cell>
          <cell r="J55">
            <v>20.7</v>
          </cell>
        </row>
        <row r="56">
          <cell r="C56" t="str">
            <v>Ｐ一括分</v>
          </cell>
          <cell r="E56">
            <v>20827</v>
          </cell>
          <cell r="F56">
            <v>127</v>
          </cell>
          <cell r="G56">
            <v>292</v>
          </cell>
          <cell r="H56">
            <v>20662</v>
          </cell>
          <cell r="I56">
            <v>6014</v>
          </cell>
          <cell r="J56">
            <v>29.1</v>
          </cell>
        </row>
        <row r="57">
          <cell r="C57" t="str">
            <v>職業紹介・派遣業</v>
          </cell>
          <cell r="E57">
            <v>3683</v>
          </cell>
          <cell r="F57">
            <v>221</v>
          </cell>
          <cell r="G57">
            <v>249</v>
          </cell>
          <cell r="H57">
            <v>3655</v>
          </cell>
          <cell r="I57">
            <v>756</v>
          </cell>
          <cell r="J57">
            <v>20.7</v>
          </cell>
        </row>
        <row r="58">
          <cell r="C58" t="str">
            <v>その他の事業サービス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</row>
        <row r="59">
          <cell r="C59" t="str">
            <v>Ｒ一括分</v>
          </cell>
          <cell r="E59">
            <v>13553</v>
          </cell>
          <cell r="F59">
            <v>498</v>
          </cell>
          <cell r="G59">
            <v>542</v>
          </cell>
          <cell r="H59">
            <v>13509</v>
          </cell>
          <cell r="I59">
            <v>4508</v>
          </cell>
          <cell r="J59">
            <v>33.4</v>
          </cell>
        </row>
        <row r="60">
          <cell r="C60" t="str">
            <v>特掲産業１</v>
          </cell>
          <cell r="E60" t="str">
            <v>#2374</v>
          </cell>
          <cell r="F60" t="str">
            <v>#62</v>
          </cell>
          <cell r="G60" t="str">
            <v>#302</v>
          </cell>
          <cell r="H60" t="str">
            <v>#2134</v>
          </cell>
          <cell r="I60" t="str">
            <v>#615</v>
          </cell>
          <cell r="J60" t="str">
            <v>#28.8</v>
          </cell>
        </row>
        <row r="61">
          <cell r="C61" t="str">
            <v>特掲産業２</v>
          </cell>
          <cell r="E61" t="str">
            <v>#86</v>
          </cell>
          <cell r="F61" t="str">
            <v>#1</v>
          </cell>
          <cell r="G61" t="str">
            <v>#2</v>
          </cell>
          <cell r="H61" t="str">
            <v>#85</v>
          </cell>
          <cell r="I61" t="str">
            <v>#20</v>
          </cell>
          <cell r="J61" t="str">
            <v>#23.5</v>
          </cell>
        </row>
        <row r="62">
          <cell r="C62" t="str">
            <v>特掲産業３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</row>
        <row r="63">
          <cell r="C63" t="str">
            <v>特掲産業４</v>
          </cell>
          <cell r="E63" t="str">
            <v>-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</row>
        <row r="64">
          <cell r="C64" t="str">
            <v>特掲産業５</v>
          </cell>
          <cell r="E64" t="str">
            <v>-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</row>
        <row r="65">
          <cell r="C65" t="str">
            <v>特掲積上産業１</v>
          </cell>
          <cell r="E65" t="str">
            <v>-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</row>
        <row r="66">
          <cell r="C66" t="str">
            <v>特掲積上産業２</v>
          </cell>
          <cell r="E66" t="str">
            <v>-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</row>
        <row r="220">
          <cell r="C220" t="str">
            <v>調査産業計</v>
          </cell>
          <cell r="E220">
            <v>363001</v>
          </cell>
          <cell r="F220">
            <v>5164</v>
          </cell>
          <cell r="G220">
            <v>8242</v>
          </cell>
          <cell r="H220">
            <v>359923</v>
          </cell>
          <cell r="I220">
            <v>109130</v>
          </cell>
          <cell r="J220">
            <v>30.3</v>
          </cell>
        </row>
        <row r="221">
          <cell r="C221" t="str">
            <v>鉱業，採石業，砂利採取業</v>
          </cell>
          <cell r="E221" t="str">
            <v>-</v>
          </cell>
          <cell r="F221" t="str">
            <v>-</v>
          </cell>
          <cell r="G221" t="str">
            <v>-</v>
          </cell>
          <cell r="H221" t="str">
            <v>-</v>
          </cell>
          <cell r="I221" t="str">
            <v>-</v>
          </cell>
          <cell r="J221" t="str">
            <v>-</v>
          </cell>
        </row>
        <row r="222">
          <cell r="C222" t="str">
            <v>建設業</v>
          </cell>
          <cell r="E222">
            <v>20961</v>
          </cell>
          <cell r="F222">
            <v>33</v>
          </cell>
          <cell r="G222">
            <v>33</v>
          </cell>
          <cell r="H222">
            <v>20961</v>
          </cell>
          <cell r="I222">
            <v>1088</v>
          </cell>
          <cell r="J222">
            <v>5.2</v>
          </cell>
        </row>
        <row r="223">
          <cell r="C223" t="str">
            <v>製造業</v>
          </cell>
          <cell r="E223">
            <v>48840</v>
          </cell>
          <cell r="F223">
            <v>340</v>
          </cell>
          <cell r="G223">
            <v>410</v>
          </cell>
          <cell r="H223">
            <v>48770</v>
          </cell>
          <cell r="I223">
            <v>8594</v>
          </cell>
          <cell r="J223">
            <v>17.600000000000001</v>
          </cell>
        </row>
        <row r="224">
          <cell r="C224" t="str">
            <v>電気・ガス・熱供給・水道業</v>
          </cell>
          <cell r="E224">
            <v>2151</v>
          </cell>
          <cell r="F224">
            <v>2</v>
          </cell>
          <cell r="G224">
            <v>32</v>
          </cell>
          <cell r="H224">
            <v>2121</v>
          </cell>
          <cell r="I224">
            <v>158</v>
          </cell>
          <cell r="J224">
            <v>7.4</v>
          </cell>
        </row>
        <row r="225">
          <cell r="C225" t="str">
            <v>情報通信業</v>
          </cell>
          <cell r="E225">
            <v>4866</v>
          </cell>
          <cell r="F225">
            <v>13</v>
          </cell>
          <cell r="G225">
            <v>52</v>
          </cell>
          <cell r="H225">
            <v>4827</v>
          </cell>
          <cell r="I225">
            <v>237</v>
          </cell>
          <cell r="J225">
            <v>4.9000000000000004</v>
          </cell>
        </row>
        <row r="226">
          <cell r="C226" t="str">
            <v>運輸業，郵便業</v>
          </cell>
          <cell r="E226">
            <v>17415</v>
          </cell>
          <cell r="F226">
            <v>101</v>
          </cell>
          <cell r="G226">
            <v>341</v>
          </cell>
          <cell r="H226">
            <v>17175</v>
          </cell>
          <cell r="I226">
            <v>1164</v>
          </cell>
          <cell r="J226">
            <v>6.8</v>
          </cell>
        </row>
        <row r="227">
          <cell r="C227" t="str">
            <v>卸売業，小売業</v>
          </cell>
          <cell r="E227">
            <v>71358</v>
          </cell>
          <cell r="F227">
            <v>941</v>
          </cell>
          <cell r="G227">
            <v>2338</v>
          </cell>
          <cell r="H227">
            <v>69961</v>
          </cell>
          <cell r="I227">
            <v>34778</v>
          </cell>
          <cell r="J227">
            <v>49.7</v>
          </cell>
        </row>
        <row r="228">
          <cell r="C228" t="str">
            <v>金融業，保険業</v>
          </cell>
          <cell r="E228">
            <v>8687</v>
          </cell>
          <cell r="F228">
            <v>37</v>
          </cell>
          <cell r="G228">
            <v>0</v>
          </cell>
          <cell r="H228">
            <v>8724</v>
          </cell>
          <cell r="I228">
            <v>1163</v>
          </cell>
          <cell r="J228">
            <v>13.3</v>
          </cell>
        </row>
        <row r="229">
          <cell r="C229" t="str">
            <v>不動産業，物品賃貸業</v>
          </cell>
          <cell r="E229">
            <v>3338</v>
          </cell>
          <cell r="F229">
            <v>43</v>
          </cell>
          <cell r="G229">
            <v>96</v>
          </cell>
          <cell r="H229">
            <v>3285</v>
          </cell>
          <cell r="I229">
            <v>1654</v>
          </cell>
          <cell r="J229">
            <v>50.4</v>
          </cell>
        </row>
        <row r="230">
          <cell r="C230" t="str">
            <v>学術研究，専門・技術サービス業</v>
          </cell>
          <cell r="E230">
            <v>6334</v>
          </cell>
          <cell r="F230">
            <v>101</v>
          </cell>
          <cell r="G230">
            <v>125</v>
          </cell>
          <cell r="H230">
            <v>6310</v>
          </cell>
          <cell r="I230">
            <v>916</v>
          </cell>
          <cell r="J230">
            <v>14.5</v>
          </cell>
        </row>
        <row r="231">
          <cell r="C231" t="str">
            <v>宿泊業，飲食サービス業</v>
          </cell>
          <cell r="E231">
            <v>27544</v>
          </cell>
          <cell r="F231">
            <v>1163</v>
          </cell>
          <cell r="G231">
            <v>1165</v>
          </cell>
          <cell r="H231">
            <v>27542</v>
          </cell>
          <cell r="I231">
            <v>23653</v>
          </cell>
          <cell r="J231">
            <v>85.9</v>
          </cell>
        </row>
        <row r="232">
          <cell r="C232" t="str">
            <v>生活関連サービス業，娯楽業</v>
          </cell>
          <cell r="E232">
            <v>10497</v>
          </cell>
          <cell r="F232">
            <v>132</v>
          </cell>
          <cell r="G232">
            <v>323</v>
          </cell>
          <cell r="H232">
            <v>10306</v>
          </cell>
          <cell r="I232">
            <v>3223</v>
          </cell>
          <cell r="J232">
            <v>31.3</v>
          </cell>
        </row>
        <row r="233">
          <cell r="C233" t="str">
            <v>教育，学習支援業</v>
          </cell>
          <cell r="E233">
            <v>27768</v>
          </cell>
          <cell r="F233">
            <v>296</v>
          </cell>
          <cell r="G233">
            <v>167</v>
          </cell>
          <cell r="H233">
            <v>27897</v>
          </cell>
          <cell r="I233">
            <v>4426</v>
          </cell>
          <cell r="J233">
            <v>15.9</v>
          </cell>
        </row>
        <row r="234">
          <cell r="C234" t="str">
            <v>医療，福祉</v>
          </cell>
          <cell r="E234">
            <v>84149</v>
          </cell>
          <cell r="F234">
            <v>1091</v>
          </cell>
          <cell r="G234">
            <v>2246</v>
          </cell>
          <cell r="H234">
            <v>82994</v>
          </cell>
          <cell r="I234">
            <v>21261</v>
          </cell>
          <cell r="J234">
            <v>25.6</v>
          </cell>
        </row>
        <row r="235">
          <cell r="C235" t="str">
            <v>複合サービス事業</v>
          </cell>
          <cell r="E235">
            <v>4626</v>
          </cell>
          <cell r="F235">
            <v>4</v>
          </cell>
          <cell r="G235">
            <v>17</v>
          </cell>
          <cell r="H235">
            <v>4613</v>
          </cell>
          <cell r="I235">
            <v>361</v>
          </cell>
          <cell r="J235">
            <v>7.8</v>
          </cell>
        </row>
        <row r="236">
          <cell r="C236" t="str">
            <v>サービス業（他に分類されないもの）</v>
          </cell>
          <cell r="E236">
            <v>24467</v>
          </cell>
          <cell r="F236">
            <v>867</v>
          </cell>
          <cell r="G236">
            <v>897</v>
          </cell>
          <cell r="H236">
            <v>24437</v>
          </cell>
          <cell r="I236">
            <v>6454</v>
          </cell>
          <cell r="J236">
            <v>26.4</v>
          </cell>
        </row>
        <row r="237">
          <cell r="C237" t="str">
            <v>食料品・たばこ</v>
          </cell>
          <cell r="E237">
            <v>17826</v>
          </cell>
          <cell r="F237">
            <v>175</v>
          </cell>
          <cell r="G237">
            <v>159</v>
          </cell>
          <cell r="H237">
            <v>17842</v>
          </cell>
          <cell r="I237">
            <v>5471</v>
          </cell>
          <cell r="J237">
            <v>30.7</v>
          </cell>
        </row>
        <row r="238">
          <cell r="C238" t="str">
            <v>繊維工業</v>
          </cell>
          <cell r="E238">
            <v>3963</v>
          </cell>
          <cell r="F238">
            <v>10</v>
          </cell>
          <cell r="G238">
            <v>12</v>
          </cell>
          <cell r="H238">
            <v>3961</v>
          </cell>
          <cell r="I238">
            <v>576</v>
          </cell>
          <cell r="J238">
            <v>14.5</v>
          </cell>
        </row>
        <row r="239">
          <cell r="C239" t="str">
            <v>木材・木製品</v>
          </cell>
          <cell r="E239">
            <v>2720</v>
          </cell>
          <cell r="F239">
            <v>1</v>
          </cell>
          <cell r="G239">
            <v>40</v>
          </cell>
          <cell r="H239">
            <v>2681</v>
          </cell>
          <cell r="I239">
            <v>629</v>
          </cell>
          <cell r="J239">
            <v>23.5</v>
          </cell>
        </row>
        <row r="240">
          <cell r="C240" t="str">
            <v>家具・装備品</v>
          </cell>
          <cell r="E240" t="str">
            <v>#142</v>
          </cell>
          <cell r="F240" t="str">
            <v>#0</v>
          </cell>
          <cell r="G240" t="str">
            <v>#0</v>
          </cell>
          <cell r="H240" t="str">
            <v>#142</v>
          </cell>
          <cell r="I240" t="str">
            <v>#27</v>
          </cell>
          <cell r="J240" t="str">
            <v>#19</v>
          </cell>
        </row>
        <row r="241">
          <cell r="C241" t="str">
            <v>パルプ・紙</v>
          </cell>
          <cell r="E241">
            <v>856</v>
          </cell>
          <cell r="F241">
            <v>9</v>
          </cell>
          <cell r="G241">
            <v>10</v>
          </cell>
          <cell r="H241">
            <v>855</v>
          </cell>
          <cell r="I241">
            <v>39</v>
          </cell>
          <cell r="J241">
            <v>4.5999999999999996</v>
          </cell>
        </row>
        <row r="242">
          <cell r="C242" t="str">
            <v>印刷・同関連業</v>
          </cell>
          <cell r="E242">
            <v>905</v>
          </cell>
          <cell r="F242">
            <v>2</v>
          </cell>
          <cell r="G242">
            <v>0</v>
          </cell>
          <cell r="H242">
            <v>907</v>
          </cell>
          <cell r="I242">
            <v>93</v>
          </cell>
          <cell r="J242">
            <v>10.3</v>
          </cell>
        </row>
        <row r="243">
          <cell r="C243" t="str">
            <v>化学、石油・石炭</v>
          </cell>
          <cell r="E243">
            <v>2691</v>
          </cell>
          <cell r="F243">
            <v>19</v>
          </cell>
          <cell r="G243">
            <v>12</v>
          </cell>
          <cell r="H243">
            <v>2698</v>
          </cell>
          <cell r="I243">
            <v>47</v>
          </cell>
          <cell r="J243">
            <v>1.7</v>
          </cell>
        </row>
        <row r="244">
          <cell r="C244" t="str">
            <v>プラスチック製品</v>
          </cell>
          <cell r="E244">
            <v>1820</v>
          </cell>
          <cell r="F244">
            <v>27</v>
          </cell>
          <cell r="G244">
            <v>3</v>
          </cell>
          <cell r="H244">
            <v>1844</v>
          </cell>
          <cell r="I244">
            <v>726</v>
          </cell>
          <cell r="J244">
            <v>39.4</v>
          </cell>
        </row>
        <row r="245">
          <cell r="C245" t="str">
            <v>ゴム製品</v>
          </cell>
          <cell r="E245">
            <v>2026</v>
          </cell>
          <cell r="F245">
            <v>7</v>
          </cell>
          <cell r="G245">
            <v>6</v>
          </cell>
          <cell r="H245">
            <v>2027</v>
          </cell>
          <cell r="I245">
            <v>29</v>
          </cell>
          <cell r="J245">
            <v>1.4</v>
          </cell>
        </row>
        <row r="246">
          <cell r="C246" t="str">
            <v>窯業・土石製品</v>
          </cell>
          <cell r="E246">
            <v>1796</v>
          </cell>
          <cell r="F246">
            <v>0</v>
          </cell>
          <cell r="G246">
            <v>0</v>
          </cell>
          <cell r="H246">
            <v>1796</v>
          </cell>
          <cell r="I246">
            <v>47</v>
          </cell>
          <cell r="J246">
            <v>2.6</v>
          </cell>
        </row>
        <row r="247">
          <cell r="C247" t="str">
            <v>鉄鋼業</v>
          </cell>
          <cell r="E247" t="str">
            <v>#245</v>
          </cell>
          <cell r="F247" t="str">
            <v>#1</v>
          </cell>
          <cell r="G247" t="str">
            <v>#0</v>
          </cell>
          <cell r="H247" t="str">
            <v>#246</v>
          </cell>
          <cell r="I247" t="str">
            <v>#2</v>
          </cell>
          <cell r="J247" t="str">
            <v>#0.8</v>
          </cell>
        </row>
        <row r="248">
          <cell r="C248" t="str">
            <v>非鉄金属製造業</v>
          </cell>
          <cell r="E248" t="str">
            <v>-</v>
          </cell>
          <cell r="F248" t="str">
            <v>-</v>
          </cell>
          <cell r="G248" t="str">
            <v>-</v>
          </cell>
          <cell r="H248" t="str">
            <v>-</v>
          </cell>
          <cell r="I248" t="str">
            <v>-</v>
          </cell>
          <cell r="J248" t="str">
            <v>-</v>
          </cell>
        </row>
        <row r="249">
          <cell r="C249" t="str">
            <v>金属製品製造業</v>
          </cell>
          <cell r="E249">
            <v>2019</v>
          </cell>
          <cell r="F249">
            <v>25</v>
          </cell>
          <cell r="G249">
            <v>39</v>
          </cell>
          <cell r="H249">
            <v>2005</v>
          </cell>
          <cell r="I249">
            <v>401</v>
          </cell>
          <cell r="J249">
            <v>20</v>
          </cell>
        </row>
        <row r="250">
          <cell r="C250" t="str">
            <v>はん用機械器具</v>
          </cell>
          <cell r="E250" t="str">
            <v>-</v>
          </cell>
          <cell r="F250" t="str">
            <v>-</v>
          </cell>
          <cell r="G250" t="str">
            <v>-</v>
          </cell>
          <cell r="H250" t="str">
            <v>-</v>
          </cell>
          <cell r="I250" t="str">
            <v>-</v>
          </cell>
          <cell r="J250" t="str">
            <v>-</v>
          </cell>
        </row>
        <row r="251">
          <cell r="C251" t="str">
            <v>生産用機械器具</v>
          </cell>
          <cell r="E251" t="str">
            <v>-</v>
          </cell>
          <cell r="F251" t="str">
            <v>-</v>
          </cell>
          <cell r="G251" t="str">
            <v>-</v>
          </cell>
          <cell r="H251" t="str">
            <v>-</v>
          </cell>
          <cell r="I251" t="str">
            <v>-</v>
          </cell>
          <cell r="J251" t="str">
            <v>-</v>
          </cell>
        </row>
        <row r="252">
          <cell r="C252" t="str">
            <v>業務用機械器具</v>
          </cell>
          <cell r="E252">
            <v>1807</v>
          </cell>
          <cell r="F252">
            <v>16</v>
          </cell>
          <cell r="G252">
            <v>11</v>
          </cell>
          <cell r="H252">
            <v>1812</v>
          </cell>
          <cell r="I252">
            <v>39</v>
          </cell>
          <cell r="J252">
            <v>2.2000000000000002</v>
          </cell>
        </row>
        <row r="253">
          <cell r="C253" t="str">
            <v>電子・デバイス</v>
          </cell>
          <cell r="E253">
            <v>3354</v>
          </cell>
          <cell r="F253">
            <v>16</v>
          </cell>
          <cell r="G253">
            <v>43</v>
          </cell>
          <cell r="H253">
            <v>3327</v>
          </cell>
          <cell r="I253">
            <v>200</v>
          </cell>
          <cell r="J253">
            <v>6</v>
          </cell>
        </row>
        <row r="254">
          <cell r="C254" t="str">
            <v>電気機械器具</v>
          </cell>
          <cell r="E254">
            <v>1285</v>
          </cell>
          <cell r="F254">
            <v>9</v>
          </cell>
          <cell r="G254">
            <v>10</v>
          </cell>
          <cell r="H254">
            <v>1284</v>
          </cell>
          <cell r="I254">
            <v>41</v>
          </cell>
          <cell r="J254">
            <v>3.2</v>
          </cell>
        </row>
        <row r="255">
          <cell r="C255" t="str">
            <v>情報通信機械器具</v>
          </cell>
          <cell r="E255" t="str">
            <v>#119</v>
          </cell>
          <cell r="F255" t="str">
            <v>#4</v>
          </cell>
          <cell r="G255" t="str">
            <v>#0</v>
          </cell>
          <cell r="H255" t="str">
            <v>#123</v>
          </cell>
          <cell r="I255" t="str">
            <v>#11</v>
          </cell>
          <cell r="J255" t="str">
            <v>#8.9</v>
          </cell>
        </row>
        <row r="256">
          <cell r="C256" t="str">
            <v>輸送用機械器具</v>
          </cell>
          <cell r="E256">
            <v>2272</v>
          </cell>
          <cell r="F256">
            <v>14</v>
          </cell>
          <cell r="G256">
            <v>19</v>
          </cell>
          <cell r="H256">
            <v>2267</v>
          </cell>
          <cell r="I256">
            <v>63</v>
          </cell>
          <cell r="J256">
            <v>2.8</v>
          </cell>
        </row>
        <row r="257">
          <cell r="C257" t="str">
            <v>その他の製造業</v>
          </cell>
          <cell r="E257">
            <v>501</v>
          </cell>
          <cell r="F257">
            <v>5</v>
          </cell>
          <cell r="G257">
            <v>5</v>
          </cell>
          <cell r="H257">
            <v>501</v>
          </cell>
          <cell r="I257">
            <v>27</v>
          </cell>
          <cell r="J257">
            <v>5.4</v>
          </cell>
        </row>
        <row r="258">
          <cell r="C258" t="str">
            <v>Ｅ一括分１</v>
          </cell>
          <cell r="E258">
            <v>2493</v>
          </cell>
          <cell r="F258">
            <v>0</v>
          </cell>
          <cell r="G258">
            <v>41</v>
          </cell>
          <cell r="H258">
            <v>2452</v>
          </cell>
          <cell r="I258">
            <v>126</v>
          </cell>
          <cell r="J258">
            <v>5.0999999999999996</v>
          </cell>
        </row>
        <row r="259">
          <cell r="C259" t="str">
            <v>Ｅ一括分２</v>
          </cell>
          <cell r="E259" t="str">
            <v>-</v>
          </cell>
          <cell r="F259" t="str">
            <v>-</v>
          </cell>
          <cell r="G259" t="str">
            <v>-</v>
          </cell>
          <cell r="H259" t="str">
            <v>-</v>
          </cell>
          <cell r="I259" t="str">
            <v>-</v>
          </cell>
          <cell r="J259" t="str">
            <v>-</v>
          </cell>
        </row>
        <row r="260">
          <cell r="C260" t="str">
            <v>Ｅ一括分３</v>
          </cell>
          <cell r="E260" t="str">
            <v>-</v>
          </cell>
          <cell r="F260" t="str">
            <v>-</v>
          </cell>
          <cell r="G260" t="str">
            <v>-</v>
          </cell>
          <cell r="H260" t="str">
            <v>-</v>
          </cell>
          <cell r="I260" t="str">
            <v>-</v>
          </cell>
          <cell r="J260" t="str">
            <v>-</v>
          </cell>
        </row>
        <row r="261">
          <cell r="C261" t="str">
            <v>卸売業</v>
          </cell>
          <cell r="E261">
            <v>17295</v>
          </cell>
          <cell r="F261">
            <v>219</v>
          </cell>
          <cell r="G261">
            <v>299</v>
          </cell>
          <cell r="H261">
            <v>17215</v>
          </cell>
          <cell r="I261">
            <v>1507</v>
          </cell>
          <cell r="J261">
            <v>8.8000000000000007</v>
          </cell>
        </row>
        <row r="262">
          <cell r="C262" t="str">
            <v>小売業</v>
          </cell>
          <cell r="E262">
            <v>54063</v>
          </cell>
          <cell r="F262">
            <v>722</v>
          </cell>
          <cell r="G262">
            <v>2039</v>
          </cell>
          <cell r="H262">
            <v>52746</v>
          </cell>
          <cell r="I262">
            <v>33271</v>
          </cell>
          <cell r="J262">
            <v>63.1</v>
          </cell>
        </row>
        <row r="263">
          <cell r="C263" t="str">
            <v>宿泊業</v>
          </cell>
          <cell r="E263">
            <v>3866</v>
          </cell>
          <cell r="F263">
            <v>112</v>
          </cell>
          <cell r="G263">
            <v>80</v>
          </cell>
          <cell r="H263">
            <v>3898</v>
          </cell>
          <cell r="I263">
            <v>2239</v>
          </cell>
          <cell r="J263">
            <v>57.4</v>
          </cell>
        </row>
        <row r="264">
          <cell r="C264" t="str">
            <v>Ｍ一括分</v>
          </cell>
          <cell r="E264">
            <v>23678</v>
          </cell>
          <cell r="F264">
            <v>1051</v>
          </cell>
          <cell r="G264">
            <v>1085</v>
          </cell>
          <cell r="H264">
            <v>23644</v>
          </cell>
          <cell r="I264">
            <v>21414</v>
          </cell>
          <cell r="J264">
            <v>90.6</v>
          </cell>
        </row>
        <row r="265">
          <cell r="C265" t="str">
            <v>医療業</v>
          </cell>
          <cell r="E265">
            <v>38625</v>
          </cell>
          <cell r="F265">
            <v>351</v>
          </cell>
          <cell r="G265">
            <v>416</v>
          </cell>
          <cell r="H265">
            <v>38560</v>
          </cell>
          <cell r="I265">
            <v>8903</v>
          </cell>
          <cell r="J265">
            <v>23.1</v>
          </cell>
        </row>
        <row r="266">
          <cell r="C266" t="str">
            <v>Ｐ一括分</v>
          </cell>
          <cell r="E266">
            <v>45524</v>
          </cell>
          <cell r="F266">
            <v>740</v>
          </cell>
          <cell r="G266">
            <v>1830</v>
          </cell>
          <cell r="H266">
            <v>44434</v>
          </cell>
          <cell r="I266">
            <v>12358</v>
          </cell>
          <cell r="J266">
            <v>27.8</v>
          </cell>
        </row>
        <row r="267">
          <cell r="C267" t="str">
            <v>職業紹介・派遣業</v>
          </cell>
          <cell r="E267">
            <v>3683</v>
          </cell>
          <cell r="F267">
            <v>221</v>
          </cell>
          <cell r="G267">
            <v>249</v>
          </cell>
          <cell r="H267">
            <v>3655</v>
          </cell>
          <cell r="I267">
            <v>756</v>
          </cell>
          <cell r="J267">
            <v>20.7</v>
          </cell>
        </row>
        <row r="268">
          <cell r="C268" t="str">
            <v>その他の事業サービス</v>
          </cell>
          <cell r="E268" t="str">
            <v>-</v>
          </cell>
          <cell r="F268" t="str">
            <v>-</v>
          </cell>
          <cell r="G268" t="str">
            <v>-</v>
          </cell>
          <cell r="H268" t="str">
            <v>-</v>
          </cell>
          <cell r="I268" t="str">
            <v>-</v>
          </cell>
          <cell r="J268" t="str">
            <v>-</v>
          </cell>
        </row>
        <row r="269">
          <cell r="C269" t="str">
            <v>Ｒ一括分</v>
          </cell>
          <cell r="E269">
            <v>20784</v>
          </cell>
          <cell r="F269">
            <v>646</v>
          </cell>
          <cell r="G269">
            <v>648</v>
          </cell>
          <cell r="H269">
            <v>20782</v>
          </cell>
          <cell r="I269">
            <v>5698</v>
          </cell>
          <cell r="J269">
            <v>27.4</v>
          </cell>
        </row>
        <row r="270">
          <cell r="C270" t="str">
            <v>特掲産業１</v>
          </cell>
          <cell r="E270" t="str">
            <v>#2374</v>
          </cell>
          <cell r="F270" t="str">
            <v>#62</v>
          </cell>
          <cell r="G270" t="str">
            <v>#302</v>
          </cell>
          <cell r="H270" t="str">
            <v>#2134</v>
          </cell>
          <cell r="I270" t="str">
            <v>#615</v>
          </cell>
          <cell r="J270" t="str">
            <v>#28.8</v>
          </cell>
        </row>
        <row r="271">
          <cell r="C271" t="str">
            <v>特掲産業２</v>
          </cell>
          <cell r="E271">
            <v>1520</v>
          </cell>
          <cell r="F271">
            <v>1</v>
          </cell>
          <cell r="G271">
            <v>57</v>
          </cell>
          <cell r="H271">
            <v>1464</v>
          </cell>
          <cell r="I271">
            <v>160</v>
          </cell>
          <cell r="J271">
            <v>10.9</v>
          </cell>
        </row>
        <row r="272">
          <cell r="C272" t="str">
            <v>特掲産業３</v>
          </cell>
          <cell r="E272" t="str">
            <v>-</v>
          </cell>
          <cell r="F272" t="str">
            <v>-</v>
          </cell>
          <cell r="G272" t="str">
            <v>-</v>
          </cell>
          <cell r="H272" t="str">
            <v>-</v>
          </cell>
          <cell r="I272" t="str">
            <v>-</v>
          </cell>
          <cell r="J272" t="str">
            <v>-</v>
          </cell>
        </row>
        <row r="273">
          <cell r="C273" t="str">
            <v>特掲産業４</v>
          </cell>
          <cell r="E273" t="str">
            <v>-</v>
          </cell>
          <cell r="F273" t="str">
            <v>-</v>
          </cell>
          <cell r="G273" t="str">
            <v>-</v>
          </cell>
          <cell r="H273" t="str">
            <v>-</v>
          </cell>
          <cell r="I273" t="str">
            <v>-</v>
          </cell>
          <cell r="J273" t="str">
            <v>-</v>
          </cell>
        </row>
        <row r="274">
          <cell r="C274" t="str">
            <v>特掲産業５</v>
          </cell>
          <cell r="E274" t="str">
            <v>-</v>
          </cell>
          <cell r="F274" t="str">
            <v>-</v>
          </cell>
          <cell r="G274" t="str">
            <v>-</v>
          </cell>
          <cell r="H274" t="str">
            <v>-</v>
          </cell>
          <cell r="I274" t="str">
            <v>-</v>
          </cell>
          <cell r="J274" t="str">
            <v>-</v>
          </cell>
        </row>
        <row r="275">
          <cell r="C275" t="str">
            <v>特掲積上産業１</v>
          </cell>
          <cell r="E275" t="str">
            <v>-</v>
          </cell>
          <cell r="F275" t="str">
            <v>-</v>
          </cell>
          <cell r="G275" t="str">
            <v>-</v>
          </cell>
          <cell r="H275" t="str">
            <v>-</v>
          </cell>
          <cell r="I275" t="str">
            <v>-</v>
          </cell>
          <cell r="J275" t="str">
            <v>-</v>
          </cell>
        </row>
        <row r="276">
          <cell r="C276" t="str">
            <v>特掲積上産業２</v>
          </cell>
          <cell r="E276" t="str">
            <v>-</v>
          </cell>
          <cell r="F276" t="str">
            <v>-</v>
          </cell>
          <cell r="G276" t="str">
            <v>-</v>
          </cell>
          <cell r="H276" t="str">
            <v>-</v>
          </cell>
          <cell r="I276" t="str">
            <v>-</v>
          </cell>
          <cell r="J276" t="str">
            <v>-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</row>
      </sheetData>
      <sheetData sheetId="21"/>
      <sheetData sheetId="22"/>
      <sheetData sheetId="23"/>
      <sheetData sheetId="24">
        <row r="7">
          <cell r="C7">
            <v>1.6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4D23C-74CB-458B-87E2-042B224E06FD}">
  <sheetPr codeName="Sheet1">
    <pageSetUpPr fitToPage="1"/>
  </sheetPr>
  <dimension ref="B1:L78"/>
  <sheetViews>
    <sheetView showGridLines="0" topLeftCell="A47" zoomScale="80" zoomScaleNormal="80" zoomScaleSheetLayoutView="70" workbookViewId="0">
      <selection activeCell="M68" sqref="M68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296875" style="1" customWidth="1"/>
    <col min="4" max="4" width="23.69921875" style="1" customWidth="1"/>
    <col min="5" max="10" width="15.296875" style="1" customWidth="1"/>
    <col min="11" max="11" width="1.69921875" style="1" customWidth="1"/>
    <col min="12" max="12" width="9.59765625" style="1" customWidth="1"/>
    <col min="13" max="16384" width="9.69921875" style="1"/>
  </cols>
  <sheetData>
    <row r="1" spans="2:12" ht="23.4" x14ac:dyDescent="0.3">
      <c r="E1" s="2"/>
      <c r="F1" s="2"/>
      <c r="G1" s="2"/>
      <c r="H1" s="2"/>
      <c r="I1" s="2"/>
      <c r="J1" s="2"/>
      <c r="K1" s="2"/>
      <c r="L1" s="3"/>
    </row>
    <row r="2" spans="2:12" ht="21" customHeight="1" x14ac:dyDescent="0.25">
      <c r="B2" s="4" t="s">
        <v>0</v>
      </c>
      <c r="C2" s="5"/>
      <c r="D2" s="5"/>
      <c r="E2" s="5"/>
      <c r="F2" s="6"/>
      <c r="G2" s="6"/>
      <c r="H2" s="6"/>
      <c r="I2" s="6"/>
      <c r="J2" s="7"/>
      <c r="K2" s="8"/>
      <c r="L2" s="9"/>
    </row>
    <row r="3" spans="2:12" ht="21" customHeight="1" x14ac:dyDescent="0.2">
      <c r="B3" s="7" t="str">
        <f>"　　　　パートタイム労働者数及びパートタイム労働者比率（"&amp;[1]設定!D8&amp;DBCS([1]設定!E8)&amp;"年"&amp;DBCS([1]設定!F8)&amp;"月）"</f>
        <v>　　　　パートタイム労働者数及びパートタイム労働者比率（令和５年１月）</v>
      </c>
      <c r="C3" s="5"/>
      <c r="D3" s="5"/>
      <c r="E3" s="5"/>
      <c r="F3" s="6"/>
      <c r="G3" s="6"/>
      <c r="H3" s="6"/>
      <c r="I3" s="6"/>
      <c r="J3" s="7"/>
      <c r="K3" s="8"/>
      <c r="L3" s="9"/>
    </row>
    <row r="4" spans="2:12" ht="10.5" customHeight="1" x14ac:dyDescent="0.2">
      <c r="D4" s="9"/>
      <c r="E4" s="10"/>
      <c r="F4" s="10"/>
      <c r="G4" s="10"/>
      <c r="H4" s="10"/>
      <c r="I4" s="10"/>
      <c r="J4" s="11"/>
      <c r="K4" s="8"/>
      <c r="L4" s="9"/>
    </row>
    <row r="5" spans="2:12" s="5" customFormat="1" ht="21" customHeight="1" x14ac:dyDescent="0.2">
      <c r="B5" s="12" t="s">
        <v>1</v>
      </c>
      <c r="F5" s="6"/>
      <c r="G5" s="6"/>
      <c r="H5" s="6"/>
      <c r="I5" s="13"/>
      <c r="J5" s="13" t="s">
        <v>2</v>
      </c>
      <c r="L5" s="14"/>
    </row>
    <row r="6" spans="2:12" s="5" customFormat="1" ht="15" customHeight="1" x14ac:dyDescent="0.2">
      <c r="B6" s="15"/>
      <c r="C6" s="16"/>
      <c r="D6" s="17"/>
      <c r="E6" s="18" t="s">
        <v>3</v>
      </c>
      <c r="F6" s="18" t="s">
        <v>4</v>
      </c>
      <c r="G6" s="19" t="s">
        <v>5</v>
      </c>
      <c r="H6" s="20" t="s">
        <v>6</v>
      </c>
      <c r="I6" s="21"/>
      <c r="J6" s="22"/>
      <c r="L6" s="23"/>
    </row>
    <row r="7" spans="2:12" s="5" customFormat="1" ht="15" customHeight="1" x14ac:dyDescent="0.2">
      <c r="B7" s="24"/>
      <c r="C7" s="25"/>
      <c r="D7" s="26" t="s">
        <v>7</v>
      </c>
      <c r="E7" s="27"/>
      <c r="F7" s="28"/>
      <c r="G7" s="27"/>
      <c r="H7" s="29"/>
      <c r="I7" s="30" t="s">
        <v>8</v>
      </c>
      <c r="J7" s="31" t="s">
        <v>9</v>
      </c>
      <c r="L7" s="23"/>
    </row>
    <row r="8" spans="2:12" s="5" customFormat="1" ht="15" customHeight="1" x14ac:dyDescent="0.2">
      <c r="B8" s="32"/>
      <c r="C8" s="33"/>
      <c r="D8" s="34"/>
      <c r="E8" s="35" t="s">
        <v>10</v>
      </c>
      <c r="F8" s="35" t="s">
        <v>10</v>
      </c>
      <c r="G8" s="35" t="s">
        <v>10</v>
      </c>
      <c r="H8" s="32" t="s">
        <v>10</v>
      </c>
      <c r="I8" s="36" t="s">
        <v>11</v>
      </c>
      <c r="J8" s="37" t="s">
        <v>12</v>
      </c>
      <c r="K8" s="14"/>
      <c r="L8" s="23"/>
    </row>
    <row r="9" spans="2:12" s="5" customFormat="1" ht="17.25" customHeight="1" x14ac:dyDescent="0.2">
      <c r="B9" s="38" t="str">
        <f>IF([1]設定!$B23="","",[1]設定!$B23)</f>
        <v>TL</v>
      </c>
      <c r="C9" s="39"/>
      <c r="D9" s="40" t="str">
        <f>IF([1]設定!$F23="","",[1]設定!$F23)</f>
        <v>調査産業計</v>
      </c>
      <c r="E9" s="41">
        <f>IF($D9="","",IF([1]設定!$H23="",INDEX([1]第２表!$E$220:$J$276,MATCH([1]設定!$D23,[1]第２表!$C$220:$C$276,0),1),[1]設定!$H23))</f>
        <v>353894</v>
      </c>
      <c r="F9" s="41">
        <f>IF($D9="","",IF([1]設定!$H23="",INDEX([1]第２表!$E$220:$J$276,MATCH([1]設定!$D23,[1]第２表!$C$220:$C$276,0),2),[1]設定!$H23))</f>
        <v>5073</v>
      </c>
      <c r="G9" s="41">
        <f>IF($D9="","",IF([1]設定!$H23="",INDEX([1]第２表!$E$220:$J$276,MATCH([1]設定!$D23,[1]第２表!$C$220:$C$276,0),3),[1]設定!$H23))</f>
        <v>5434</v>
      </c>
      <c r="H9" s="41">
        <f>IF($D9="","",IF([1]設定!$H23="",INDEX([1]第２表!$E$220:$J$276,MATCH([1]設定!$D23,[1]第２表!$C$220:$C$276,0),4),[1]設定!$H23))</f>
        <v>353533</v>
      </c>
      <c r="I9" s="41">
        <f>IF($D9="","",IF([1]設定!$H23="",INDEX([1]第２表!$E$220:$J$276,MATCH([1]設定!$D23,[1]第２表!$C$220:$C$276,0),5),[1]設定!$H23))</f>
        <v>103802</v>
      </c>
      <c r="J9" s="42">
        <f>IF($D9="","",IF([1]設定!$H23="",INDEX([1]第２表!$E$220:$J$276,MATCH([1]設定!$D23,[1]第２表!$C$220:$C$276,0),6),[1]設定!$H23))</f>
        <v>29.4</v>
      </c>
      <c r="K9" s="14"/>
      <c r="L9" s="23"/>
    </row>
    <row r="10" spans="2:12" s="5" customFormat="1" ht="17.25" customHeight="1" x14ac:dyDescent="0.2">
      <c r="B10" s="43" t="str">
        <f>IF([1]設定!$B24="","",[1]設定!$B24)</f>
        <v>D</v>
      </c>
      <c r="C10" s="44"/>
      <c r="D10" s="45" t="str">
        <f>IF([1]設定!$F24="","",[1]設定!$F24)</f>
        <v>建設業</v>
      </c>
      <c r="E10" s="41">
        <f>IF($D10="","",IF([1]設定!$H24="",INDEX([1]第２表!$E$220:$J$276,MATCH([1]設定!$D24,[1]第２表!$C$220:$C$276,0),1),[1]設定!$H24))</f>
        <v>20517</v>
      </c>
      <c r="F10" s="41">
        <f>IF($D10="","",IF([1]設定!$H24="",INDEX([1]第２表!$E$220:$J$276,MATCH([1]設定!$D24,[1]第２表!$C$220:$C$276,0),2),[1]設定!$H24))</f>
        <v>102</v>
      </c>
      <c r="G10" s="41">
        <f>IF($D10="","",IF([1]設定!$H24="",INDEX([1]第２表!$E$220:$J$276,MATCH([1]設定!$D24,[1]第２表!$C$220:$C$276,0),3),[1]設定!$H24))</f>
        <v>80</v>
      </c>
      <c r="H10" s="41">
        <f>IF($D10="","",IF([1]設定!$H24="",INDEX([1]第２表!$E$220:$J$276,MATCH([1]設定!$D24,[1]第２表!$C$220:$C$276,0),4),[1]設定!$H24))</f>
        <v>20539</v>
      </c>
      <c r="I10" s="41">
        <f>IF($D10="","",IF([1]設定!$H24="",INDEX([1]第２表!$E$220:$J$276,MATCH([1]設定!$D24,[1]第２表!$C$220:$C$276,0),5),[1]設定!$H24))</f>
        <v>887</v>
      </c>
      <c r="J10" s="46">
        <f>IF($D10="","",IF([1]設定!$H24="",INDEX([1]第２表!$E$220:$J$276,MATCH([1]設定!$D24,[1]第２表!$C$220:$C$276,0),6),[1]設定!$H24))</f>
        <v>4.3</v>
      </c>
      <c r="K10" s="14"/>
    </row>
    <row r="11" spans="2:12" s="5" customFormat="1" ht="17.25" customHeight="1" x14ac:dyDescent="0.2">
      <c r="B11" s="43" t="str">
        <f>IF([1]設定!$B25="","",[1]設定!$B25)</f>
        <v>E</v>
      </c>
      <c r="C11" s="44"/>
      <c r="D11" s="45" t="str">
        <f>IF([1]設定!$F25="","",[1]設定!$F25)</f>
        <v>製造業</v>
      </c>
      <c r="E11" s="41">
        <f>IF($D11="","",IF([1]設定!$H25="",INDEX([1]第２表!$E$220:$J$276,MATCH([1]設定!$D25,[1]第２表!$C$220:$C$276,0),1),[1]設定!$H25))</f>
        <v>48185</v>
      </c>
      <c r="F11" s="41">
        <f>IF($D11="","",IF([1]設定!$H25="",INDEX([1]第２表!$E$220:$J$276,MATCH([1]設定!$D25,[1]第２表!$C$220:$C$276,0),2),[1]設定!$H25))</f>
        <v>757</v>
      </c>
      <c r="G11" s="41">
        <f>IF($D11="","",IF([1]設定!$H25="",INDEX([1]第２表!$E$220:$J$276,MATCH([1]設定!$D25,[1]第２表!$C$220:$C$276,0),3),[1]設定!$H25))</f>
        <v>708</v>
      </c>
      <c r="H11" s="41">
        <f>IF($D11="","",IF([1]設定!$H25="",INDEX([1]第２表!$E$220:$J$276,MATCH([1]設定!$D25,[1]第２表!$C$220:$C$276,0),4),[1]設定!$H25))</f>
        <v>48234</v>
      </c>
      <c r="I11" s="41">
        <f>IF($D11="","",IF([1]設定!$H25="",INDEX([1]第２表!$E$220:$J$276,MATCH([1]設定!$D25,[1]第２表!$C$220:$C$276,0),5),[1]設定!$H25))</f>
        <v>7584</v>
      </c>
      <c r="J11" s="46">
        <f>IF($D11="","",IF([1]設定!$H25="",INDEX([1]第２表!$E$220:$J$276,MATCH([1]設定!$D25,[1]第２表!$C$220:$C$276,0),6),[1]設定!$H25))</f>
        <v>15.7</v>
      </c>
      <c r="K11" s="14"/>
    </row>
    <row r="12" spans="2:12" s="5" customFormat="1" ht="17.25" customHeight="1" x14ac:dyDescent="0.2">
      <c r="B12" s="43" t="str">
        <f>IF([1]設定!$B26="","",[1]設定!$B26)</f>
        <v>F</v>
      </c>
      <c r="C12" s="44"/>
      <c r="D12" s="47" t="str">
        <f>IF([1]設定!$F26="","",[1]設定!$F26)</f>
        <v>電気・ガス・熱供給・水道業</v>
      </c>
      <c r="E12" s="41">
        <f>IF($D12="","",IF([1]設定!$H26="",INDEX([1]第２表!$E$220:$J$276,MATCH([1]設定!$D26,[1]第２表!$C$220:$C$276,0),1),[1]設定!$H26))</f>
        <v>2909</v>
      </c>
      <c r="F12" s="41">
        <f>IF($D12="","",IF([1]設定!$H26="",INDEX([1]第２表!$E$220:$J$276,MATCH([1]設定!$D26,[1]第２表!$C$220:$C$276,0),2),[1]設定!$H26))</f>
        <v>4</v>
      </c>
      <c r="G12" s="41">
        <f>IF($D12="","",IF([1]設定!$H26="",INDEX([1]第２表!$E$220:$J$276,MATCH([1]設定!$D26,[1]第２表!$C$220:$C$276,0),3),[1]設定!$H26))</f>
        <v>2</v>
      </c>
      <c r="H12" s="41">
        <f>IF($D12="","",IF([1]設定!$H26="",INDEX([1]第２表!$E$220:$J$276,MATCH([1]設定!$D26,[1]第２表!$C$220:$C$276,0),4),[1]設定!$H26))</f>
        <v>2911</v>
      </c>
      <c r="I12" s="41">
        <f>IF($D12="","",IF([1]設定!$H26="",INDEX([1]第２表!$E$220:$J$276,MATCH([1]設定!$D26,[1]第２表!$C$220:$C$276,0),5),[1]設定!$H26))</f>
        <v>126</v>
      </c>
      <c r="J12" s="46">
        <f>IF($D12="","",IF([1]設定!$H26="",INDEX([1]第２表!$E$220:$J$276,MATCH([1]設定!$D26,[1]第２表!$C$220:$C$276,0),6),[1]設定!$H26))</f>
        <v>4.3</v>
      </c>
      <c r="K12" s="14"/>
    </row>
    <row r="13" spans="2:12" s="5" customFormat="1" ht="17.25" customHeight="1" x14ac:dyDescent="0.2">
      <c r="B13" s="43" t="str">
        <f>IF([1]設定!$B27="","",[1]設定!$B27)</f>
        <v>G</v>
      </c>
      <c r="C13" s="44"/>
      <c r="D13" s="45" t="str">
        <f>IF([1]設定!$F27="","",[1]設定!$F27)</f>
        <v>情報通信業</v>
      </c>
      <c r="E13" s="41">
        <f>IF($D13="","",IF([1]設定!$H27="",INDEX([1]第２表!$E$220:$J$276,MATCH([1]設定!$D27,[1]第２表!$C$220:$C$276,0),1),[1]設定!$H27))</f>
        <v>5036</v>
      </c>
      <c r="F13" s="41">
        <f>IF($D13="","",IF([1]設定!$H27="",INDEX([1]第２表!$E$220:$J$276,MATCH([1]設定!$D27,[1]第２表!$C$220:$C$276,0),2),[1]設定!$H27))</f>
        <v>11</v>
      </c>
      <c r="G13" s="41">
        <f>IF($D13="","",IF([1]設定!$H27="",INDEX([1]第２表!$E$220:$J$276,MATCH([1]設定!$D27,[1]第２表!$C$220:$C$276,0),3),[1]設定!$H27))</f>
        <v>43</v>
      </c>
      <c r="H13" s="41">
        <f>IF($D13="","",IF([1]設定!$H27="",INDEX([1]第２表!$E$220:$J$276,MATCH([1]設定!$D27,[1]第２表!$C$220:$C$276,0),4),[1]設定!$H27))</f>
        <v>5004</v>
      </c>
      <c r="I13" s="41">
        <f>IF($D13="","",IF([1]設定!$H27="",INDEX([1]第２表!$E$220:$J$276,MATCH([1]設定!$D27,[1]第２表!$C$220:$C$276,0),5),[1]設定!$H27))</f>
        <v>206</v>
      </c>
      <c r="J13" s="46">
        <f>IF($D13="","",IF([1]設定!$H27="",INDEX([1]第２表!$E$220:$J$276,MATCH([1]設定!$D27,[1]第２表!$C$220:$C$276,0),6),[1]設定!$H27))</f>
        <v>4.0999999999999996</v>
      </c>
      <c r="K13" s="14"/>
    </row>
    <row r="14" spans="2:12" s="5" customFormat="1" ht="17.25" customHeight="1" x14ac:dyDescent="0.2">
      <c r="B14" s="43" t="str">
        <f>IF([1]設定!$B28="","",[1]設定!$B28)</f>
        <v>H</v>
      </c>
      <c r="C14" s="44"/>
      <c r="D14" s="45" t="str">
        <f>IF([1]設定!$F28="","",[1]設定!$F28)</f>
        <v>運輸業，郵便業</v>
      </c>
      <c r="E14" s="41">
        <f>IF($D14="","",IF([1]設定!$H28="",INDEX([1]第２表!$E$220:$J$276,MATCH([1]設定!$D28,[1]第２表!$C$220:$C$276,0),1),[1]設定!$H28))</f>
        <v>17185</v>
      </c>
      <c r="F14" s="41">
        <f>IF($D14="","",IF([1]設定!$H28="",INDEX([1]第２表!$E$220:$J$276,MATCH([1]設定!$D28,[1]第２表!$C$220:$C$276,0),2),[1]設定!$H28))</f>
        <v>22</v>
      </c>
      <c r="G14" s="41">
        <f>IF($D14="","",IF([1]設定!$H28="",INDEX([1]第２表!$E$220:$J$276,MATCH([1]設定!$D28,[1]第２表!$C$220:$C$276,0),3),[1]設定!$H28))</f>
        <v>89</v>
      </c>
      <c r="H14" s="41">
        <f>IF($D14="","",IF([1]設定!$H28="",INDEX([1]第２表!$E$220:$J$276,MATCH([1]設定!$D28,[1]第２表!$C$220:$C$276,0),4),[1]設定!$H28))</f>
        <v>17118</v>
      </c>
      <c r="I14" s="41">
        <f>IF($D14="","",IF([1]設定!$H28="",INDEX([1]第２表!$E$220:$J$276,MATCH([1]設定!$D28,[1]第２表!$C$220:$C$276,0),5),[1]設定!$H28))</f>
        <v>1180</v>
      </c>
      <c r="J14" s="46">
        <f>IF($D14="","",IF([1]設定!$H28="",INDEX([1]第２表!$E$220:$J$276,MATCH([1]設定!$D28,[1]第２表!$C$220:$C$276,0),6),[1]設定!$H28))</f>
        <v>6.9</v>
      </c>
      <c r="K14" s="14"/>
    </row>
    <row r="15" spans="2:12" s="5" customFormat="1" ht="17.25" customHeight="1" x14ac:dyDescent="0.2">
      <c r="B15" s="43" t="str">
        <f>IF([1]設定!$B29="","",[1]設定!$B29)</f>
        <v>I</v>
      </c>
      <c r="C15" s="44"/>
      <c r="D15" s="45" t="str">
        <f>IF([1]設定!$F29="","",[1]設定!$F29)</f>
        <v>卸売業，小売業</v>
      </c>
      <c r="E15" s="41">
        <f>IF($D15="","",IF([1]設定!$H29="",INDEX([1]第２表!$E$220:$J$276,MATCH([1]設定!$D29,[1]第２表!$C$220:$C$276,0),1),[1]設定!$H29))</f>
        <v>66146</v>
      </c>
      <c r="F15" s="41">
        <f>IF($D15="","",IF([1]設定!$H29="",INDEX([1]第２表!$E$220:$J$276,MATCH([1]設定!$D29,[1]第２表!$C$220:$C$276,0),2),[1]設定!$H29))</f>
        <v>1444</v>
      </c>
      <c r="G15" s="41">
        <f>IF($D15="","",IF([1]設定!$H29="",INDEX([1]第２表!$E$220:$J$276,MATCH([1]設定!$D29,[1]第２表!$C$220:$C$276,0),3),[1]設定!$H29))</f>
        <v>801</v>
      </c>
      <c r="H15" s="41">
        <f>IF($D15="","",IF([1]設定!$H29="",INDEX([1]第２表!$E$220:$J$276,MATCH([1]設定!$D29,[1]第２表!$C$220:$C$276,0),4),[1]設定!$H29))</f>
        <v>66789</v>
      </c>
      <c r="I15" s="41">
        <f>IF($D15="","",IF([1]設定!$H29="",INDEX([1]第２表!$E$220:$J$276,MATCH([1]設定!$D29,[1]第２表!$C$220:$C$276,0),5),[1]設定!$H29))</f>
        <v>30217</v>
      </c>
      <c r="J15" s="46">
        <f>IF($D15="","",IF([1]設定!$H29="",INDEX([1]第２表!$E$220:$J$276,MATCH([1]設定!$D29,[1]第２表!$C$220:$C$276,0),6),[1]設定!$H29))</f>
        <v>45.2</v>
      </c>
      <c r="K15" s="14"/>
    </row>
    <row r="16" spans="2:12" s="5" customFormat="1" ht="17.25" customHeight="1" x14ac:dyDescent="0.2">
      <c r="B16" s="43" t="str">
        <f>IF([1]設定!$B30="","",[1]設定!$B30)</f>
        <v>J</v>
      </c>
      <c r="C16" s="44"/>
      <c r="D16" s="45" t="str">
        <f>IF([1]設定!$F30="","",[1]設定!$F30)</f>
        <v>金融業，保険業</v>
      </c>
      <c r="E16" s="41">
        <f>IF($D16="","",IF([1]設定!$H30="",INDEX([1]第２表!$E$220:$J$276,MATCH([1]設定!$D30,[1]第２表!$C$220:$C$276,0),1),[1]設定!$H30))</f>
        <v>8501</v>
      </c>
      <c r="F16" s="41">
        <f>IF($D16="","",IF([1]設定!$H30="",INDEX([1]第２表!$E$220:$J$276,MATCH([1]設定!$D30,[1]第２表!$C$220:$C$276,0),2),[1]設定!$H30))</f>
        <v>93</v>
      </c>
      <c r="G16" s="41">
        <f>IF($D16="","",IF([1]設定!$H30="",INDEX([1]第２表!$E$220:$J$276,MATCH([1]設定!$D30,[1]第２表!$C$220:$C$276,0),3),[1]設定!$H30))</f>
        <v>79</v>
      </c>
      <c r="H16" s="41">
        <f>IF($D16="","",IF([1]設定!$H30="",INDEX([1]第２表!$E$220:$J$276,MATCH([1]設定!$D30,[1]第２表!$C$220:$C$276,0),4),[1]設定!$H30))</f>
        <v>8515</v>
      </c>
      <c r="I16" s="41">
        <f>IF($D16="","",IF([1]設定!$H30="",INDEX([1]第２表!$E$220:$J$276,MATCH([1]設定!$D30,[1]第２表!$C$220:$C$276,0),5),[1]設定!$H30))</f>
        <v>681</v>
      </c>
      <c r="J16" s="46">
        <f>IF($D16="","",IF([1]設定!$H30="",INDEX([1]第２表!$E$220:$J$276,MATCH([1]設定!$D30,[1]第２表!$C$220:$C$276,0),6),[1]設定!$H30))</f>
        <v>8</v>
      </c>
      <c r="K16" s="14"/>
    </row>
    <row r="17" spans="2:11" s="5" customFormat="1" ht="17.25" customHeight="1" x14ac:dyDescent="0.2">
      <c r="B17" s="43" t="str">
        <f>IF([1]設定!$B31="","",[1]設定!$B31)</f>
        <v>K</v>
      </c>
      <c r="C17" s="44"/>
      <c r="D17" s="45" t="str">
        <f>IF([1]設定!$F31="","",[1]設定!$F31)</f>
        <v>不動産業，物品賃貸業</v>
      </c>
      <c r="E17" s="41">
        <f>IF($D17="","",IF([1]設定!$H31="",INDEX([1]第２表!$E$220:$J$276,MATCH([1]設定!$D31,[1]第２表!$C$220:$C$276,0),1),[1]設定!$H31))</f>
        <v>3030</v>
      </c>
      <c r="F17" s="41">
        <f>IF($D17="","",IF([1]設定!$H31="",INDEX([1]第２表!$E$220:$J$276,MATCH([1]設定!$D31,[1]第２表!$C$220:$C$276,0),2),[1]設定!$H31))</f>
        <v>0</v>
      </c>
      <c r="G17" s="41">
        <f>IF($D17="","",IF([1]設定!$H31="",INDEX([1]第２表!$E$220:$J$276,MATCH([1]設定!$D31,[1]第２表!$C$220:$C$276,0),3),[1]設定!$H31))</f>
        <v>4</v>
      </c>
      <c r="H17" s="41">
        <f>IF($D17="","",IF([1]設定!$H31="",INDEX([1]第２表!$E$220:$J$276,MATCH([1]設定!$D31,[1]第２表!$C$220:$C$276,0),4),[1]設定!$H31))</f>
        <v>3026</v>
      </c>
      <c r="I17" s="41">
        <f>IF($D17="","",IF([1]設定!$H31="",INDEX([1]第２表!$E$220:$J$276,MATCH([1]設定!$D31,[1]第２表!$C$220:$C$276,0),5),[1]設定!$H31))</f>
        <v>1761</v>
      </c>
      <c r="J17" s="46">
        <f>IF($D17="","",IF([1]設定!$H31="",INDEX([1]第２表!$E$220:$J$276,MATCH([1]設定!$D31,[1]第２表!$C$220:$C$276,0),6),[1]設定!$H31))</f>
        <v>58.2</v>
      </c>
      <c r="K17" s="14"/>
    </row>
    <row r="18" spans="2:11" s="5" customFormat="1" ht="17.25" customHeight="1" x14ac:dyDescent="0.2">
      <c r="B18" s="43" t="str">
        <f>IF([1]設定!$B32="","",[1]設定!$B32)</f>
        <v>L</v>
      </c>
      <c r="C18" s="44"/>
      <c r="D18" s="48" t="str">
        <f>IF([1]設定!$F32="","",[1]設定!$F32)</f>
        <v>学術研究，専門・技術サービス業</v>
      </c>
      <c r="E18" s="41">
        <f>IF($D18="","",IF([1]設定!$H32="",INDEX([1]第２表!$E$220:$J$276,MATCH([1]設定!$D32,[1]第２表!$C$220:$C$276,0),1),[1]設定!$H32))</f>
        <v>6072</v>
      </c>
      <c r="F18" s="41">
        <f>IF($D18="","",IF([1]設定!$H32="",INDEX([1]第２表!$E$220:$J$276,MATCH([1]設定!$D32,[1]第２表!$C$220:$C$276,0),2),[1]設定!$H32))</f>
        <v>62</v>
      </c>
      <c r="G18" s="41">
        <f>IF($D18="","",IF([1]設定!$H32="",INDEX([1]第２表!$E$220:$J$276,MATCH([1]設定!$D32,[1]第２表!$C$220:$C$276,0),3),[1]設定!$H32))</f>
        <v>10</v>
      </c>
      <c r="H18" s="41">
        <f>IF($D18="","",IF([1]設定!$H32="",INDEX([1]第２表!$E$220:$J$276,MATCH([1]設定!$D32,[1]第２表!$C$220:$C$276,0),4),[1]設定!$H32))</f>
        <v>6124</v>
      </c>
      <c r="I18" s="41">
        <f>IF($D18="","",IF([1]設定!$H32="",INDEX([1]第２表!$E$220:$J$276,MATCH([1]設定!$D32,[1]第２表!$C$220:$C$276,0),5),[1]設定!$H32))</f>
        <v>644</v>
      </c>
      <c r="J18" s="46">
        <f>IF($D18="","",IF([1]設定!$H32="",INDEX([1]第２表!$E$220:$J$276,MATCH([1]設定!$D32,[1]第２表!$C$220:$C$276,0),6),[1]設定!$H32))</f>
        <v>10.5</v>
      </c>
      <c r="K18" s="14"/>
    </row>
    <row r="19" spans="2:11" s="5" customFormat="1" ht="17.25" customHeight="1" x14ac:dyDescent="0.2">
      <c r="B19" s="43" t="str">
        <f>IF([1]設定!$B33="","",[1]設定!$B33)</f>
        <v>M</v>
      </c>
      <c r="C19" s="44"/>
      <c r="D19" s="49" t="str">
        <f>IF([1]設定!$F33="","",[1]設定!$F33)</f>
        <v>宿泊業，飲食サービス業</v>
      </c>
      <c r="E19" s="41">
        <f>IF($D19="","",IF([1]設定!$H33="",INDEX([1]第２表!$E$220:$J$276,MATCH([1]設定!$D33,[1]第２表!$C$220:$C$276,0),1),[1]設定!$H33))</f>
        <v>24309</v>
      </c>
      <c r="F19" s="41">
        <f>IF($D19="","",IF([1]設定!$H33="",INDEX([1]第２表!$E$220:$J$276,MATCH([1]設定!$D33,[1]第２表!$C$220:$C$276,0),2),[1]設定!$H33))</f>
        <v>645</v>
      </c>
      <c r="G19" s="41">
        <f>IF($D19="","",IF([1]設定!$H33="",INDEX([1]第２表!$E$220:$J$276,MATCH([1]設定!$D33,[1]第２表!$C$220:$C$276,0),3),[1]設定!$H33))</f>
        <v>1096</v>
      </c>
      <c r="H19" s="41">
        <f>IF($D19="","",IF([1]設定!$H33="",INDEX([1]第２表!$E$220:$J$276,MATCH([1]設定!$D33,[1]第２表!$C$220:$C$276,0),4),[1]設定!$H33))</f>
        <v>23858</v>
      </c>
      <c r="I19" s="41">
        <f>IF($D19="","",IF([1]設定!$H33="",INDEX([1]第２表!$E$220:$J$276,MATCH([1]設定!$D33,[1]第２表!$C$220:$C$276,0),5),[1]設定!$H33))</f>
        <v>21213</v>
      </c>
      <c r="J19" s="46">
        <f>IF($D19="","",IF([1]設定!$H33="",INDEX([1]第２表!$E$220:$J$276,MATCH([1]設定!$D33,[1]第２表!$C$220:$C$276,0),6),[1]設定!$H33))</f>
        <v>88.9</v>
      </c>
      <c r="K19" s="14"/>
    </row>
    <row r="20" spans="2:11" s="5" customFormat="1" ht="17.25" customHeight="1" x14ac:dyDescent="0.2">
      <c r="B20" s="43" t="str">
        <f>IF([1]設定!$B34="","",[1]設定!$B34)</f>
        <v>N</v>
      </c>
      <c r="C20" s="44"/>
      <c r="D20" s="50" t="str">
        <f>IF([1]設定!$F34="","",[1]設定!$F34)</f>
        <v>生活関連サービス業，娯楽業</v>
      </c>
      <c r="E20" s="41">
        <f>IF($D20="","",IF([1]設定!$H34="",INDEX([1]第２表!$E$220:$J$276,MATCH([1]設定!$D34,[1]第２表!$C$220:$C$276,0),1),[1]設定!$H34))</f>
        <v>10598</v>
      </c>
      <c r="F20" s="41">
        <f>IF($D20="","",IF([1]設定!$H34="",INDEX([1]第２表!$E$220:$J$276,MATCH([1]設定!$D34,[1]第２表!$C$220:$C$276,0),2),[1]設定!$H34))</f>
        <v>184</v>
      </c>
      <c r="G20" s="41">
        <f>IF($D20="","",IF([1]設定!$H34="",INDEX([1]第２表!$E$220:$J$276,MATCH([1]設定!$D34,[1]第２表!$C$220:$C$276,0),3),[1]設定!$H34))</f>
        <v>133</v>
      </c>
      <c r="H20" s="41">
        <f>IF($D20="","",IF([1]設定!$H34="",INDEX([1]第２表!$E$220:$J$276,MATCH([1]設定!$D34,[1]第２表!$C$220:$C$276,0),4),[1]設定!$H34))</f>
        <v>10649</v>
      </c>
      <c r="I20" s="41">
        <f>IF($D20="","",IF([1]設定!$H34="",INDEX([1]第２表!$E$220:$J$276,MATCH([1]設定!$D34,[1]第２表!$C$220:$C$276,0),5),[1]設定!$H34))</f>
        <v>5434</v>
      </c>
      <c r="J20" s="46">
        <f>IF($D20="","",IF([1]設定!$H34="",INDEX([1]第２表!$E$220:$J$276,MATCH([1]設定!$D34,[1]第２表!$C$220:$C$276,0),6),[1]設定!$H34))</f>
        <v>51</v>
      </c>
      <c r="K20" s="14"/>
    </row>
    <row r="21" spans="2:11" s="5" customFormat="1" ht="17.25" customHeight="1" x14ac:dyDescent="0.2">
      <c r="B21" s="43" t="str">
        <f>IF([1]設定!$B35="","",[1]設定!$B35)</f>
        <v>O</v>
      </c>
      <c r="C21" s="44"/>
      <c r="D21" s="45" t="str">
        <f>IF([1]設定!$F35="","",[1]設定!$F35)</f>
        <v>教育，学習支援業</v>
      </c>
      <c r="E21" s="41">
        <f>IF($D21="","",IF([1]設定!$H35="",INDEX([1]第２表!$E$220:$J$276,MATCH([1]設定!$D35,[1]第２表!$C$220:$C$276,0),1),[1]設定!$H35))</f>
        <v>27546</v>
      </c>
      <c r="F21" s="41">
        <f>IF($D21="","",IF([1]設定!$H35="",INDEX([1]第２表!$E$220:$J$276,MATCH([1]設定!$D35,[1]第２表!$C$220:$C$276,0),2),[1]設定!$H35))</f>
        <v>119</v>
      </c>
      <c r="G21" s="41">
        <f>IF($D21="","",IF([1]設定!$H35="",INDEX([1]第２表!$E$220:$J$276,MATCH([1]設定!$D35,[1]第２表!$C$220:$C$276,0),3),[1]設定!$H35))</f>
        <v>281</v>
      </c>
      <c r="H21" s="41">
        <f>IF($D21="","",IF([1]設定!$H35="",INDEX([1]第２表!$E$220:$J$276,MATCH([1]設定!$D35,[1]第２表!$C$220:$C$276,0),4),[1]設定!$H35))</f>
        <v>27384</v>
      </c>
      <c r="I21" s="41">
        <f>IF($D21="","",IF([1]設定!$H35="",INDEX([1]第２表!$E$220:$J$276,MATCH([1]設定!$D35,[1]第２表!$C$220:$C$276,0),5),[1]設定!$H35))</f>
        <v>5833</v>
      </c>
      <c r="J21" s="46">
        <f>IF($D21="","",IF([1]設定!$H35="",INDEX([1]第２表!$E$220:$J$276,MATCH([1]設定!$D35,[1]第２表!$C$220:$C$276,0),6),[1]設定!$H35))</f>
        <v>21.3</v>
      </c>
      <c r="K21" s="14"/>
    </row>
    <row r="22" spans="2:11" s="5" customFormat="1" ht="17.25" customHeight="1" x14ac:dyDescent="0.2">
      <c r="B22" s="43" t="str">
        <f>IF([1]設定!$B36="","",[1]設定!$B36)</f>
        <v>P</v>
      </c>
      <c r="C22" s="44"/>
      <c r="D22" s="45" t="str">
        <f>IF([1]設定!$F36="","",[1]設定!$F36)</f>
        <v>医療，福祉</v>
      </c>
      <c r="E22" s="41">
        <f>IF($D22="","",IF([1]設定!$H36="",INDEX([1]第２表!$E$220:$J$276,MATCH([1]設定!$D36,[1]第２表!$C$220:$C$276,0),1),[1]設定!$H36))</f>
        <v>83672</v>
      </c>
      <c r="F22" s="41">
        <f>IF($D22="","",IF([1]設定!$H36="",INDEX([1]第２表!$E$220:$J$276,MATCH([1]設定!$D36,[1]第２表!$C$220:$C$276,0),2),[1]設定!$H36))</f>
        <v>855</v>
      </c>
      <c r="G22" s="41">
        <f>IF($D22="","",IF([1]設定!$H36="",INDEX([1]第２表!$E$220:$J$276,MATCH([1]設定!$D36,[1]第２表!$C$220:$C$276,0),3),[1]設定!$H36))</f>
        <v>1274</v>
      </c>
      <c r="H22" s="41">
        <f>IF($D22="","",IF([1]設定!$H36="",INDEX([1]第２表!$E$220:$J$276,MATCH([1]設定!$D36,[1]第２表!$C$220:$C$276,0),4),[1]設定!$H36))</f>
        <v>83253</v>
      </c>
      <c r="I22" s="41">
        <f>IF($D22="","",IF([1]設定!$H36="",INDEX([1]第２表!$E$220:$J$276,MATCH([1]設定!$D36,[1]第２表!$C$220:$C$276,0),5),[1]設定!$H36))</f>
        <v>20750</v>
      </c>
      <c r="J22" s="46">
        <f>IF($D22="","",IF([1]設定!$H36="",INDEX([1]第２表!$E$220:$J$276,MATCH([1]設定!$D36,[1]第２表!$C$220:$C$276,0),6),[1]設定!$H36))</f>
        <v>24.9</v>
      </c>
      <c r="K22" s="14"/>
    </row>
    <row r="23" spans="2:11" s="5" customFormat="1" ht="17.25" customHeight="1" x14ac:dyDescent="0.2">
      <c r="B23" s="43" t="str">
        <f>IF([1]設定!$B37="","",[1]設定!$B37)</f>
        <v>Q</v>
      </c>
      <c r="C23" s="44"/>
      <c r="D23" s="45" t="str">
        <f>IF([1]設定!$F37="","",[1]設定!$F37)</f>
        <v>複合サービス事業</v>
      </c>
      <c r="E23" s="41">
        <f>IF($D23="","",IF([1]設定!$H37="",INDEX([1]第２表!$E$220:$J$276,MATCH([1]設定!$D37,[1]第２表!$C$220:$C$276,0),1),[1]設定!$H37))</f>
        <v>4473</v>
      </c>
      <c r="F23" s="41">
        <f>IF($D23="","",IF([1]設定!$H37="",INDEX([1]第２表!$E$220:$J$276,MATCH([1]設定!$D37,[1]第２表!$C$220:$C$276,0),2),[1]設定!$H37))</f>
        <v>13</v>
      </c>
      <c r="G23" s="41">
        <f>IF($D23="","",IF([1]設定!$H37="",INDEX([1]第２表!$E$220:$J$276,MATCH([1]設定!$D37,[1]第２表!$C$220:$C$276,0),3),[1]設定!$H37))</f>
        <v>15</v>
      </c>
      <c r="H23" s="41">
        <f>IF($D23="","",IF([1]設定!$H37="",INDEX([1]第２表!$E$220:$J$276,MATCH([1]設定!$D37,[1]第２表!$C$220:$C$276,0),4),[1]設定!$H37))</f>
        <v>4471</v>
      </c>
      <c r="I23" s="41">
        <f>IF($D23="","",IF([1]設定!$H37="",INDEX([1]第２表!$E$220:$J$276,MATCH([1]設定!$D37,[1]第２表!$C$220:$C$276,0),5),[1]設定!$H37))</f>
        <v>530</v>
      </c>
      <c r="J23" s="46">
        <f>IF($D23="","",IF([1]設定!$H37="",INDEX([1]第２表!$E$220:$J$276,MATCH([1]設定!$D37,[1]第２表!$C$220:$C$276,0),6),[1]設定!$H37))</f>
        <v>11.9</v>
      </c>
      <c r="K23" s="14"/>
    </row>
    <row r="24" spans="2:11" s="5" customFormat="1" ht="17.25" customHeight="1" x14ac:dyDescent="0.2">
      <c r="B24" s="43" t="str">
        <f>IF([1]設定!$B38="","",[1]設定!$B38)</f>
        <v>R</v>
      </c>
      <c r="C24" s="44"/>
      <c r="D24" s="51" t="str">
        <f>IF([1]設定!$F38="","",[1]設定!$F38)</f>
        <v>サービス業（他に分類されないもの）</v>
      </c>
      <c r="E24" s="41">
        <f>IF($D24="","",IF([1]設定!$H38="",INDEX([1]第２表!$E$220:$J$276,MATCH([1]設定!$D38,[1]第２表!$C$220:$C$276,0),1),[1]設定!$H38))</f>
        <v>25715</v>
      </c>
      <c r="F24" s="41">
        <f>IF($D24="","",IF([1]設定!$H38="",INDEX([1]第２表!$E$220:$J$276,MATCH([1]設定!$D38,[1]第２表!$C$220:$C$276,0),2),[1]設定!$H38))</f>
        <v>762</v>
      </c>
      <c r="G24" s="41">
        <f>IF($D24="","",IF([1]設定!$H38="",INDEX([1]第２表!$E$220:$J$276,MATCH([1]設定!$D38,[1]第２表!$C$220:$C$276,0),3),[1]設定!$H38))</f>
        <v>819</v>
      </c>
      <c r="H24" s="41">
        <f>IF($D24="","",IF([1]設定!$H38="",INDEX([1]第２表!$E$220:$J$276,MATCH([1]設定!$D38,[1]第２表!$C$220:$C$276,0),4),[1]設定!$H38))</f>
        <v>25658</v>
      </c>
      <c r="I24" s="41">
        <f>IF($D24="","",IF([1]設定!$H38="",INDEX([1]第２表!$E$220:$J$276,MATCH([1]設定!$D38,[1]第２表!$C$220:$C$276,0),5),[1]設定!$H38))</f>
        <v>6756</v>
      </c>
      <c r="J24" s="46">
        <f>IF($D24="","",IF([1]設定!$H38="",INDEX([1]第２表!$E$220:$J$276,MATCH([1]設定!$D38,[1]第２表!$C$220:$C$276,0),6),[1]設定!$H38))</f>
        <v>26.3</v>
      </c>
      <c r="K24" s="14"/>
    </row>
    <row r="25" spans="2:11" s="5" customFormat="1" ht="17.25" customHeight="1" x14ac:dyDescent="0.2">
      <c r="B25" s="38" t="str">
        <f>IF([1]設定!$B39="","",[1]設定!$B39)</f>
        <v>E09,10</v>
      </c>
      <c r="C25" s="39"/>
      <c r="D25" s="52" t="str">
        <f>IF([1]設定!$F39="","",[1]設定!$F39)</f>
        <v>食料品・たばこ</v>
      </c>
      <c r="E25" s="53">
        <f>IF($D25="","",IF([1]設定!$H39="",INDEX([1]第２表!$E$220:$J$276,MATCH([1]設定!$D39,[1]第２表!$C$220:$C$276,0),1),[1]設定!$H39))</f>
        <v>17389</v>
      </c>
      <c r="F25" s="53">
        <f>IF($D25="","",IF([1]設定!$H39="",INDEX([1]第２表!$E$220:$J$276,MATCH([1]設定!$D39,[1]第２表!$C$220:$C$276,0),2),[1]設定!$H39))</f>
        <v>456</v>
      </c>
      <c r="G25" s="53">
        <f>IF($D25="","",IF([1]設定!$H39="",INDEX([1]第２表!$E$220:$J$276,MATCH([1]設定!$D39,[1]第２表!$C$220:$C$276,0),3),[1]設定!$H39))</f>
        <v>234</v>
      </c>
      <c r="H25" s="53">
        <f>IF($D25="","",IF([1]設定!$H39="",INDEX([1]第２表!$E$220:$J$276,MATCH([1]設定!$D39,[1]第２表!$C$220:$C$276,0),4),[1]設定!$H39))</f>
        <v>17611</v>
      </c>
      <c r="I25" s="53">
        <f>IF($D25="","",IF([1]設定!$H39="",INDEX([1]第２表!$E$220:$J$276,MATCH([1]設定!$D39,[1]第２表!$C$220:$C$276,0),5),[1]設定!$H39))</f>
        <v>4969</v>
      </c>
      <c r="J25" s="42">
        <f>IF($D25="","",IF([1]設定!$H39="",INDEX([1]第２表!$E$220:$J$276,MATCH([1]設定!$D39,[1]第２表!$C$220:$C$276,0),6),[1]設定!$H39))</f>
        <v>28.2</v>
      </c>
    </row>
    <row r="26" spans="2:11" s="5" customFormat="1" ht="17.25" customHeight="1" x14ac:dyDescent="0.2">
      <c r="B26" s="43" t="str">
        <f>IF([1]設定!$B40="","",[1]設定!$B40)</f>
        <v>E11</v>
      </c>
      <c r="C26" s="44"/>
      <c r="D26" s="54" t="str">
        <f>IF([1]設定!$F40="","",[1]設定!$F40)</f>
        <v>繊維工業</v>
      </c>
      <c r="E26" s="41">
        <f>IF($D26="","",IF([1]設定!$H40="",INDEX([1]第２表!$E$220:$J$276,MATCH([1]設定!$D40,[1]第２表!$C$220:$C$276,0),1),[1]設定!$H40))</f>
        <v>4104</v>
      </c>
      <c r="F26" s="41">
        <f>IF($D26="","",IF([1]設定!$H40="",INDEX([1]第２表!$E$220:$J$276,MATCH([1]設定!$D40,[1]第２表!$C$220:$C$276,0),2),[1]設定!$H40))</f>
        <v>61</v>
      </c>
      <c r="G26" s="41">
        <f>IF($D26="","",IF([1]設定!$H40="",INDEX([1]第２表!$E$220:$J$276,MATCH([1]設定!$D40,[1]第２表!$C$220:$C$276,0),3),[1]設定!$H40))</f>
        <v>227</v>
      </c>
      <c r="H26" s="41">
        <f>IF($D26="","",IF([1]設定!$H40="",INDEX([1]第２表!$E$220:$J$276,MATCH([1]設定!$D40,[1]第２表!$C$220:$C$276,0),4),[1]設定!$H40))</f>
        <v>3938</v>
      </c>
      <c r="I26" s="41">
        <f>IF($D26="","",IF([1]設定!$H40="",INDEX([1]第２表!$E$220:$J$276,MATCH([1]設定!$D40,[1]第２表!$C$220:$C$276,0),5),[1]設定!$H40))</f>
        <v>130</v>
      </c>
      <c r="J26" s="46">
        <f>IF($D26="","",IF([1]設定!$H40="",INDEX([1]第２表!$E$220:$J$276,MATCH([1]設定!$D40,[1]第２表!$C$220:$C$276,0),6),[1]設定!$H40))</f>
        <v>3.3</v>
      </c>
    </row>
    <row r="27" spans="2:11" s="5" customFormat="1" ht="17.25" customHeight="1" x14ac:dyDescent="0.2">
      <c r="B27" s="43" t="str">
        <f>IF([1]設定!$B41="","",[1]設定!$B41)</f>
        <v>E12</v>
      </c>
      <c r="C27" s="44"/>
      <c r="D27" s="54" t="str">
        <f>IF([1]設定!$F41="","",[1]設定!$F41)</f>
        <v>木材・木製品</v>
      </c>
      <c r="E27" s="41">
        <f>IF($D27="","",IF([1]設定!$H41="",INDEX([1]第２表!$E$220:$J$276,MATCH([1]設定!$D41,[1]第２表!$C$220:$C$276,0),1),[1]設定!$H41))</f>
        <v>2506</v>
      </c>
      <c r="F27" s="41">
        <f>IF($D27="","",IF([1]設定!$H41="",INDEX([1]第２表!$E$220:$J$276,MATCH([1]設定!$D41,[1]第２表!$C$220:$C$276,0),2),[1]設定!$H41))</f>
        <v>135</v>
      </c>
      <c r="G27" s="41">
        <f>IF($D27="","",IF([1]設定!$H41="",INDEX([1]第２表!$E$220:$J$276,MATCH([1]設定!$D41,[1]第２表!$C$220:$C$276,0),3),[1]設定!$H41))</f>
        <v>17</v>
      </c>
      <c r="H27" s="41">
        <f>IF($D27="","",IF([1]設定!$H41="",INDEX([1]第２表!$E$220:$J$276,MATCH([1]設定!$D41,[1]第２表!$C$220:$C$276,0),4),[1]設定!$H41))</f>
        <v>2624</v>
      </c>
      <c r="I27" s="41">
        <f>IF($D27="","",IF([1]設定!$H41="",INDEX([1]第２表!$E$220:$J$276,MATCH([1]設定!$D41,[1]第２表!$C$220:$C$276,0),5),[1]設定!$H41))</f>
        <v>582</v>
      </c>
      <c r="J27" s="46">
        <f>IF($D27="","",IF([1]設定!$H41="",INDEX([1]第２表!$E$220:$J$276,MATCH([1]設定!$D41,[1]第２表!$C$220:$C$276,0),6),[1]設定!$H41))</f>
        <v>22.2</v>
      </c>
    </row>
    <row r="28" spans="2:11" s="5" customFormat="1" ht="17.25" customHeight="1" x14ac:dyDescent="0.2">
      <c r="B28" s="43" t="str">
        <f>IF([1]設定!$B42="","",[1]設定!$B42)</f>
        <v>E13</v>
      </c>
      <c r="C28" s="44"/>
      <c r="D28" s="54" t="str">
        <f>IF([1]設定!$F42="","",[1]設定!$F42)</f>
        <v>家具・装備品</v>
      </c>
      <c r="E28" s="41" t="str">
        <f>IF($D28="","",IF([1]設定!$H42="",INDEX([1]第２表!$E$220:$J$276,MATCH([1]設定!$D42,[1]第２表!$C$220:$C$276,0),1),[1]設定!$H42))</f>
        <v>x</v>
      </c>
      <c r="F28" s="41" t="str">
        <f>IF($D28="","",IF([1]設定!$H42="",INDEX([1]第２表!$E$220:$J$276,MATCH([1]設定!$D42,[1]第２表!$C$220:$C$276,0),2),[1]設定!$H42))</f>
        <v>x</v>
      </c>
      <c r="G28" s="41" t="str">
        <f>IF($D28="","",IF([1]設定!$H42="",INDEX([1]第２表!$E$220:$J$276,MATCH([1]設定!$D42,[1]第２表!$C$220:$C$276,0),3),[1]設定!$H42))</f>
        <v>x</v>
      </c>
      <c r="H28" s="41" t="str">
        <f>IF($D28="","",IF([1]設定!$H42="",INDEX([1]第２表!$E$220:$J$276,MATCH([1]設定!$D42,[1]第２表!$C$220:$C$276,0),4),[1]設定!$H42))</f>
        <v>x</v>
      </c>
      <c r="I28" s="41" t="str">
        <f>IF($D28="","",IF([1]設定!$H42="",INDEX([1]第２表!$E$220:$J$276,MATCH([1]設定!$D42,[1]第２表!$C$220:$C$276,0),5),[1]設定!$H42))</f>
        <v>x</v>
      </c>
      <c r="J28" s="46" t="str">
        <f>IF($D28="","",IF([1]設定!$H42="",INDEX([1]第２表!$E$220:$J$276,MATCH([1]設定!$D42,[1]第２表!$C$220:$C$276,0),6),[1]設定!$H42))</f>
        <v>x</v>
      </c>
    </row>
    <row r="29" spans="2:11" s="5" customFormat="1" ht="17.25" customHeight="1" x14ac:dyDescent="0.2">
      <c r="B29" s="43" t="str">
        <f>IF([1]設定!$B43="","",[1]設定!$B43)</f>
        <v>E15</v>
      </c>
      <c r="C29" s="44"/>
      <c r="D29" s="54" t="str">
        <f>IF([1]設定!$F43="","",[1]設定!$F43)</f>
        <v>印刷・同関連業</v>
      </c>
      <c r="E29" s="41">
        <f>IF($D29="","",IF([1]設定!$H43="",INDEX([1]第２表!$E$220:$J$276,MATCH([1]設定!$D43,[1]第２表!$C$220:$C$276,0),1),[1]設定!$H43))</f>
        <v>872</v>
      </c>
      <c r="F29" s="41">
        <f>IF($D29="","",IF([1]設定!$H43="",INDEX([1]第２表!$E$220:$J$276,MATCH([1]設定!$D43,[1]第２表!$C$220:$C$276,0),2),[1]設定!$H43))</f>
        <v>6</v>
      </c>
      <c r="G29" s="41">
        <f>IF($D29="","",IF([1]設定!$H43="",INDEX([1]第２表!$E$220:$J$276,MATCH([1]設定!$D43,[1]第２表!$C$220:$C$276,0),3),[1]設定!$H43))</f>
        <v>6</v>
      </c>
      <c r="H29" s="41">
        <f>IF($D29="","",IF([1]設定!$H43="",INDEX([1]第２表!$E$220:$J$276,MATCH([1]設定!$D43,[1]第２表!$C$220:$C$276,0),4),[1]設定!$H43))</f>
        <v>872</v>
      </c>
      <c r="I29" s="41">
        <f>IF($D29="","",IF([1]設定!$H43="",INDEX([1]第２表!$E$220:$J$276,MATCH([1]設定!$D43,[1]第２表!$C$220:$C$276,0),5),[1]設定!$H43))</f>
        <v>147</v>
      </c>
      <c r="J29" s="46">
        <f>IF($D29="","",IF([1]設定!$H43="",INDEX([1]第２表!$E$220:$J$276,MATCH([1]設定!$D43,[1]第２表!$C$220:$C$276,0),6),[1]設定!$H43))</f>
        <v>16.899999999999999</v>
      </c>
    </row>
    <row r="30" spans="2:11" s="5" customFormat="1" ht="17.25" customHeight="1" x14ac:dyDescent="0.2">
      <c r="B30" s="43" t="str">
        <f>IF([1]設定!$B44="","",[1]設定!$B44)</f>
        <v>E16,17</v>
      </c>
      <c r="C30" s="44"/>
      <c r="D30" s="54" t="str">
        <f>IF([1]設定!$F44="","",[1]設定!$F44)</f>
        <v>化学、石油・石炭</v>
      </c>
      <c r="E30" s="41">
        <f>IF($D30="","",IF([1]設定!$H44="",INDEX([1]第２表!$E$220:$J$276,MATCH([1]設定!$D44,[1]第２表!$C$220:$C$276,0),1),[1]設定!$H44))</f>
        <v>2570</v>
      </c>
      <c r="F30" s="41">
        <f>IF($D30="","",IF([1]設定!$H44="",INDEX([1]第２表!$E$220:$J$276,MATCH([1]設定!$D44,[1]第２表!$C$220:$C$276,0),2),[1]設定!$H44))</f>
        <v>10</v>
      </c>
      <c r="G30" s="41">
        <f>IF($D30="","",IF([1]設定!$H44="",INDEX([1]第２表!$E$220:$J$276,MATCH([1]設定!$D44,[1]第２表!$C$220:$C$276,0),3),[1]設定!$H44))</f>
        <v>23</v>
      </c>
      <c r="H30" s="41">
        <f>IF($D30="","",IF([1]設定!$H44="",INDEX([1]第２表!$E$220:$J$276,MATCH([1]設定!$D44,[1]第２表!$C$220:$C$276,0),4),[1]設定!$H44))</f>
        <v>2557</v>
      </c>
      <c r="I30" s="41">
        <f>IF($D30="","",IF([1]設定!$H44="",INDEX([1]第２表!$E$220:$J$276,MATCH([1]設定!$D44,[1]第２表!$C$220:$C$276,0),5),[1]設定!$H44))</f>
        <v>53</v>
      </c>
      <c r="J30" s="46">
        <f>IF($D30="","",IF([1]設定!$H44="",INDEX([1]第２表!$E$220:$J$276,MATCH([1]設定!$D44,[1]第２表!$C$220:$C$276,0),6),[1]設定!$H44))</f>
        <v>2.1</v>
      </c>
    </row>
    <row r="31" spans="2:11" s="5" customFormat="1" ht="17.25" customHeight="1" x14ac:dyDescent="0.2">
      <c r="B31" s="43" t="str">
        <f>IF([1]設定!$B45="","",[1]設定!$B45)</f>
        <v>E18</v>
      </c>
      <c r="C31" s="44"/>
      <c r="D31" s="54" t="str">
        <f>IF([1]設定!$F45="","",[1]設定!$F45)</f>
        <v>プラスチック製品</v>
      </c>
      <c r="E31" s="41">
        <f>IF($D31="","",IF([1]設定!$H45="",INDEX([1]第２表!$E$220:$J$276,MATCH([1]設定!$D45,[1]第２表!$C$220:$C$276,0),1),[1]設定!$H45))</f>
        <v>1783</v>
      </c>
      <c r="F31" s="41">
        <f>IF($D31="","",IF([1]設定!$H45="",INDEX([1]第２表!$E$220:$J$276,MATCH([1]設定!$D45,[1]第２表!$C$220:$C$276,0),2),[1]設定!$H45))</f>
        <v>7</v>
      </c>
      <c r="G31" s="41">
        <f>IF($D31="","",IF([1]設定!$H45="",INDEX([1]第２表!$E$220:$J$276,MATCH([1]設定!$D45,[1]第２表!$C$220:$C$276,0),3),[1]設定!$H45))</f>
        <v>6</v>
      </c>
      <c r="H31" s="41">
        <f>IF($D31="","",IF([1]設定!$H45="",INDEX([1]第２表!$E$220:$J$276,MATCH([1]設定!$D45,[1]第２表!$C$220:$C$276,0),4),[1]設定!$H45))</f>
        <v>1784</v>
      </c>
      <c r="I31" s="41">
        <f>IF($D31="","",IF([1]設定!$H45="",INDEX([1]第２表!$E$220:$J$276,MATCH([1]設定!$D45,[1]第２表!$C$220:$C$276,0),5),[1]設定!$H45))</f>
        <v>406</v>
      </c>
      <c r="J31" s="46">
        <f>IF($D31="","",IF([1]設定!$H45="",INDEX([1]第２表!$E$220:$J$276,MATCH([1]設定!$D45,[1]第２表!$C$220:$C$276,0),6),[1]設定!$H45))</f>
        <v>22.8</v>
      </c>
    </row>
    <row r="32" spans="2:11" s="5" customFormat="1" ht="17.25" customHeight="1" x14ac:dyDescent="0.2">
      <c r="B32" s="43" t="str">
        <f>IF([1]設定!$B46="","",[1]設定!$B46)</f>
        <v>E19</v>
      </c>
      <c r="C32" s="44"/>
      <c r="D32" s="54" t="str">
        <f>IF([1]設定!$F46="","",[1]設定!$F46)</f>
        <v>ゴム製品</v>
      </c>
      <c r="E32" s="55">
        <f>IF($D32="","",IF([1]設定!$H46="",INDEX([1]第２表!$E$220:$J$276,MATCH([1]設定!$D46,[1]第２表!$C$220:$C$276,0),1),[1]設定!$H46))</f>
        <v>2044</v>
      </c>
      <c r="F32" s="55">
        <f>IF($D32="","",IF([1]設定!$H46="",INDEX([1]第２表!$E$220:$J$276,MATCH([1]設定!$D46,[1]第２表!$C$220:$C$276,0),2),[1]設定!$H46))</f>
        <v>8</v>
      </c>
      <c r="G32" s="55">
        <f>IF($D32="","",IF([1]設定!$H46="",INDEX([1]第２表!$E$220:$J$276,MATCH([1]設定!$D46,[1]第２表!$C$220:$C$276,0),3),[1]設定!$H46))</f>
        <v>21</v>
      </c>
      <c r="H32" s="55">
        <f>IF($D32="","",IF([1]設定!$H46="",INDEX([1]第２表!$E$220:$J$276,MATCH([1]設定!$D46,[1]第２表!$C$220:$C$276,0),4),[1]設定!$H46))</f>
        <v>2031</v>
      </c>
      <c r="I32" s="55">
        <f>IF($D32="","",IF([1]設定!$H46="",INDEX([1]第２表!$E$220:$J$276,MATCH([1]設定!$D46,[1]第２表!$C$220:$C$276,0),5),[1]設定!$H46))</f>
        <v>31</v>
      </c>
      <c r="J32" s="56">
        <f>IF($D32="","",IF([1]設定!$H46="",INDEX([1]第２表!$E$220:$J$276,MATCH([1]設定!$D46,[1]第２表!$C$220:$C$276,0),6),[1]設定!$H46))</f>
        <v>1.5</v>
      </c>
    </row>
    <row r="33" spans="2:12" s="5" customFormat="1" ht="17.25" customHeight="1" x14ac:dyDescent="0.2">
      <c r="B33" s="43" t="str">
        <f>IF([1]設定!$B47="","",[1]設定!$B47)</f>
        <v>E21</v>
      </c>
      <c r="C33" s="44"/>
      <c r="D33" s="54" t="str">
        <f>IF([1]設定!$F47="","",[1]設定!$F47)</f>
        <v>窯業・土石製品</v>
      </c>
      <c r="E33" s="41">
        <f>IF($D33="","",IF([1]設定!$H47="",INDEX([1]第２表!$E$220:$J$276,MATCH([1]設定!$D47,[1]第２表!$C$220:$C$276,0),1),[1]設定!$H47))</f>
        <v>1804</v>
      </c>
      <c r="F33" s="41">
        <f>IF($D33="","",IF([1]設定!$H47="",INDEX([1]第２表!$E$220:$J$276,MATCH([1]設定!$D47,[1]第２表!$C$220:$C$276,0),2),[1]設定!$H47))</f>
        <v>2</v>
      </c>
      <c r="G33" s="41">
        <f>IF($D33="","",IF([1]設定!$H47="",INDEX([1]第２表!$E$220:$J$276,MATCH([1]設定!$D47,[1]第２表!$C$220:$C$276,0),3),[1]設定!$H47))</f>
        <v>35</v>
      </c>
      <c r="H33" s="41">
        <f>IF($D33="","",IF([1]設定!$H47="",INDEX([1]第２表!$E$220:$J$276,MATCH([1]設定!$D47,[1]第２表!$C$220:$C$276,0),4),[1]設定!$H47))</f>
        <v>1771</v>
      </c>
      <c r="I33" s="41">
        <f>IF($D33="","",IF([1]設定!$H47="",INDEX([1]第２表!$E$220:$J$276,MATCH([1]設定!$D47,[1]第２表!$C$220:$C$276,0),5),[1]設定!$H47))</f>
        <v>57</v>
      </c>
      <c r="J33" s="46">
        <f>IF($D33="","",IF([1]設定!$H47="",INDEX([1]第２表!$E$220:$J$276,MATCH([1]設定!$D47,[1]第２表!$C$220:$C$276,0),6),[1]設定!$H47))</f>
        <v>3.2</v>
      </c>
    </row>
    <row r="34" spans="2:12" s="5" customFormat="1" ht="17.25" customHeight="1" x14ac:dyDescent="0.2">
      <c r="B34" s="43" t="str">
        <f>IF([1]設定!$B48="","",[1]設定!$B48)</f>
        <v>E24</v>
      </c>
      <c r="C34" s="44"/>
      <c r="D34" s="54" t="str">
        <f>IF([1]設定!$F48="","",[1]設定!$F48)</f>
        <v>金属製品製造業</v>
      </c>
      <c r="E34" s="41">
        <f>IF($D34="","",IF([1]設定!$H48="",INDEX([1]第２表!$E$220:$J$276,MATCH([1]設定!$D48,[1]第２表!$C$220:$C$276,0),1),[1]設定!$H48))</f>
        <v>2026</v>
      </c>
      <c r="F34" s="41">
        <f>IF($D34="","",IF([1]設定!$H48="",INDEX([1]第２表!$E$220:$J$276,MATCH([1]設定!$D48,[1]第２表!$C$220:$C$276,0),2),[1]設定!$H48))</f>
        <v>17</v>
      </c>
      <c r="G34" s="41">
        <f>IF($D34="","",IF([1]設定!$H48="",INDEX([1]第２表!$E$220:$J$276,MATCH([1]設定!$D48,[1]第２表!$C$220:$C$276,0),3),[1]設定!$H48))</f>
        <v>2</v>
      </c>
      <c r="H34" s="41">
        <f>IF($D34="","",IF([1]設定!$H48="",INDEX([1]第２表!$E$220:$J$276,MATCH([1]設定!$D48,[1]第２表!$C$220:$C$276,0),4),[1]設定!$H48))</f>
        <v>2041</v>
      </c>
      <c r="I34" s="41">
        <f>IF($D34="","",IF([1]設定!$H48="",INDEX([1]第２表!$E$220:$J$276,MATCH([1]設定!$D48,[1]第２表!$C$220:$C$276,0),5),[1]設定!$H48))</f>
        <v>450</v>
      </c>
      <c r="J34" s="46">
        <f>IF($D34="","",IF([1]設定!$H48="",INDEX([1]第２表!$E$220:$J$276,MATCH([1]設定!$D48,[1]第２表!$C$220:$C$276,0),6),[1]設定!$H48))</f>
        <v>22</v>
      </c>
    </row>
    <row r="35" spans="2:12" s="5" customFormat="1" ht="17.25" customHeight="1" x14ac:dyDescent="0.2">
      <c r="B35" s="43" t="str">
        <f>IF([1]設定!$B49="","",[1]設定!$B49)</f>
        <v>E27</v>
      </c>
      <c r="C35" s="44"/>
      <c r="D35" s="54" t="str">
        <f>IF([1]設定!$F49="","",[1]設定!$F49)</f>
        <v>業務用機械器具</v>
      </c>
      <c r="E35" s="41">
        <f>IF($D35="","",IF([1]設定!$H49="",INDEX([1]第２表!$E$220:$J$276,MATCH([1]設定!$D49,[1]第２表!$C$220:$C$276,0),1),[1]設定!$H49))</f>
        <v>2013</v>
      </c>
      <c r="F35" s="41">
        <f>IF($D35="","",IF([1]設定!$H49="",INDEX([1]第２表!$E$220:$J$276,MATCH([1]設定!$D49,[1]第２表!$C$220:$C$276,0),2),[1]設定!$H49))</f>
        <v>10</v>
      </c>
      <c r="G35" s="41">
        <f>IF($D35="","",IF([1]設定!$H49="",INDEX([1]第２表!$E$220:$J$276,MATCH([1]設定!$D49,[1]第２表!$C$220:$C$276,0),3),[1]設定!$H49))</f>
        <v>10</v>
      </c>
      <c r="H35" s="41">
        <f>IF($D35="","",IF([1]設定!$H49="",INDEX([1]第２表!$E$220:$J$276,MATCH([1]設定!$D49,[1]第２表!$C$220:$C$276,0),4),[1]設定!$H49))</f>
        <v>2013</v>
      </c>
      <c r="I35" s="41">
        <f>IF($D35="","",IF([1]設定!$H49="",INDEX([1]第２表!$E$220:$J$276,MATCH([1]設定!$D49,[1]第２表!$C$220:$C$276,0),5),[1]設定!$H49))</f>
        <v>188</v>
      </c>
      <c r="J35" s="46">
        <f>IF($D35="","",IF([1]設定!$H49="",INDEX([1]第２表!$E$220:$J$276,MATCH([1]設定!$D49,[1]第２表!$C$220:$C$276,0),6),[1]設定!$H49))</f>
        <v>9.3000000000000007</v>
      </c>
    </row>
    <row r="36" spans="2:12" s="5" customFormat="1" ht="17.25" customHeight="1" x14ac:dyDescent="0.2">
      <c r="B36" s="43" t="str">
        <f>IF([1]設定!$B50="","",[1]設定!$B50)</f>
        <v>E28</v>
      </c>
      <c r="C36" s="44"/>
      <c r="D36" s="54" t="str">
        <f>IF([1]設定!$F50="","",[1]設定!$F50)</f>
        <v>電子・デバイス</v>
      </c>
      <c r="E36" s="41">
        <f>IF($D36="","",IF([1]設定!$H50="",INDEX([1]第２表!$E$220:$J$276,MATCH([1]設定!$D50,[1]第２表!$C$220:$C$276,0),1),[1]設定!$H50))</f>
        <v>3454</v>
      </c>
      <c r="F36" s="41">
        <f>IF($D36="","",IF([1]設定!$H50="",INDEX([1]第２表!$E$220:$J$276,MATCH([1]設定!$D50,[1]第２表!$C$220:$C$276,0),2),[1]設定!$H50))</f>
        <v>17</v>
      </c>
      <c r="G36" s="41">
        <f>IF($D36="","",IF([1]設定!$H50="",INDEX([1]第２表!$E$220:$J$276,MATCH([1]設定!$D50,[1]第２表!$C$220:$C$276,0),3),[1]設定!$H50))</f>
        <v>37</v>
      </c>
      <c r="H36" s="41">
        <f>IF($D36="","",IF([1]設定!$H50="",INDEX([1]第２表!$E$220:$J$276,MATCH([1]設定!$D50,[1]第２表!$C$220:$C$276,0),4),[1]設定!$H50))</f>
        <v>3434</v>
      </c>
      <c r="I36" s="41">
        <f>IF($D36="","",IF([1]設定!$H50="",INDEX([1]第２表!$E$220:$J$276,MATCH([1]設定!$D50,[1]第２表!$C$220:$C$276,0),5),[1]設定!$H50))</f>
        <v>226</v>
      </c>
      <c r="J36" s="46">
        <f>IF($D36="","",IF([1]設定!$H50="",INDEX([1]第２表!$E$220:$J$276,MATCH([1]設定!$D50,[1]第２表!$C$220:$C$276,0),6),[1]設定!$H50))</f>
        <v>6.6</v>
      </c>
    </row>
    <row r="37" spans="2:12" s="5" customFormat="1" ht="17.25" customHeight="1" x14ac:dyDescent="0.2">
      <c r="B37" s="43" t="str">
        <f>IF([1]設定!$B51="","",[1]設定!$B51)</f>
        <v>E29</v>
      </c>
      <c r="C37" s="44"/>
      <c r="D37" s="54" t="str">
        <f>IF([1]設定!$F51="","",[1]設定!$F51)</f>
        <v>電気機械器具</v>
      </c>
      <c r="E37" s="41">
        <f>IF($D37="","",IF([1]設定!$H51="",INDEX([1]第２表!$E$220:$J$276,MATCH([1]設定!$D51,[1]第２表!$C$220:$C$276,0),1),[1]設定!$H51))</f>
        <v>1024</v>
      </c>
      <c r="F37" s="41">
        <f>IF($D37="","",IF([1]設定!$H51="",INDEX([1]第２表!$E$220:$J$276,MATCH([1]設定!$D51,[1]第２表!$C$220:$C$276,0),2),[1]設定!$H51))</f>
        <v>1</v>
      </c>
      <c r="G37" s="41">
        <f>IF($D37="","",IF([1]設定!$H51="",INDEX([1]第２表!$E$220:$J$276,MATCH([1]設定!$D51,[1]第２表!$C$220:$C$276,0),3),[1]設定!$H51))</f>
        <v>8</v>
      </c>
      <c r="H37" s="41">
        <f>IF($D37="","",IF([1]設定!$H51="",INDEX([1]第２表!$E$220:$J$276,MATCH([1]設定!$D51,[1]第２表!$C$220:$C$276,0),4),[1]設定!$H51))</f>
        <v>1017</v>
      </c>
      <c r="I37" s="41">
        <f>IF($D37="","",IF([1]設定!$H51="",INDEX([1]第２表!$E$220:$J$276,MATCH([1]設定!$D51,[1]第２表!$C$220:$C$276,0),5),[1]設定!$H51))</f>
        <v>33</v>
      </c>
      <c r="J37" s="46">
        <f>IF($D37="","",IF([1]設定!$H51="",INDEX([1]第２表!$E$220:$J$276,MATCH([1]設定!$D51,[1]第２表!$C$220:$C$276,0),6),[1]設定!$H51))</f>
        <v>3.2</v>
      </c>
    </row>
    <row r="38" spans="2:12" s="5" customFormat="1" ht="17.25" customHeight="1" x14ac:dyDescent="0.2">
      <c r="B38" s="43" t="str">
        <f>IF([1]設定!$B52="","",[1]設定!$B52)</f>
        <v>E31</v>
      </c>
      <c r="C38" s="44"/>
      <c r="D38" s="54" t="str">
        <f>IF([1]設定!$F52="","",[1]設定!$F52)</f>
        <v>輸送用機械器具</v>
      </c>
      <c r="E38" s="41">
        <f>IF($D38="","",IF([1]設定!$H52="",INDEX([1]第２表!$E$220:$J$276,MATCH([1]設定!$D52,[1]第２表!$C$220:$C$276,0),1),[1]設定!$H52))</f>
        <v>2112</v>
      </c>
      <c r="F38" s="41">
        <f>IF($D38="","",IF([1]設定!$H52="",INDEX([1]第２表!$E$220:$J$276,MATCH([1]設定!$D52,[1]第２表!$C$220:$C$276,0),2),[1]設定!$H52))</f>
        <v>9</v>
      </c>
      <c r="G38" s="41">
        <f>IF($D38="","",IF([1]設定!$H52="",INDEX([1]第２表!$E$220:$J$276,MATCH([1]設定!$D52,[1]第２表!$C$220:$C$276,0),3),[1]設定!$H52))</f>
        <v>46</v>
      </c>
      <c r="H38" s="41">
        <f>IF($D38="","",IF([1]設定!$H52="",INDEX([1]第２表!$E$220:$J$276,MATCH([1]設定!$D52,[1]第２表!$C$220:$C$276,0),4),[1]設定!$H52))</f>
        <v>2075</v>
      </c>
      <c r="I38" s="41">
        <f>IF($D38="","",IF([1]設定!$H52="",INDEX([1]第２表!$E$220:$J$276,MATCH([1]設定!$D52,[1]第２表!$C$220:$C$276,0),5),[1]設定!$H52))</f>
        <v>6</v>
      </c>
      <c r="J38" s="46">
        <f>IF($D38="","",IF([1]設定!$H52="",INDEX([1]第２表!$E$220:$J$276,MATCH([1]設定!$D52,[1]第２表!$C$220:$C$276,0),6),[1]設定!$H52))</f>
        <v>0.3</v>
      </c>
    </row>
    <row r="39" spans="2:12" s="5" customFormat="1" ht="17.25" customHeight="1" x14ac:dyDescent="0.2">
      <c r="B39" s="57" t="str">
        <f>IF([1]設定!$B53="","",[1]設定!$B53)</f>
        <v>ES</v>
      </c>
      <c r="C39" s="58"/>
      <c r="D39" s="59" t="str">
        <f>IF([1]設定!$F53="","",[1]設定!$F53)</f>
        <v>はん用・生産用機械器具</v>
      </c>
      <c r="E39" s="60">
        <f>IF($D39="","",IF([1]設定!$H53="",INDEX([1]第２表!$E$220:$J$276,MATCH([1]設定!$D53,[1]第２表!$C$220:$C$276,0),1),[1]設定!$H53))</f>
        <v>2405</v>
      </c>
      <c r="F39" s="60">
        <f>IF($D39="","",IF([1]設定!$H53="",INDEX([1]第２表!$E$220:$J$276,MATCH([1]設定!$D53,[1]第２表!$C$220:$C$276,0),2),[1]設定!$H53))</f>
        <v>0</v>
      </c>
      <c r="G39" s="60">
        <f>IF($D39="","",IF([1]設定!$H53="",INDEX([1]第２表!$E$220:$J$276,MATCH([1]設定!$D53,[1]第２表!$C$220:$C$276,0),3),[1]設定!$H53))</f>
        <v>26</v>
      </c>
      <c r="H39" s="60">
        <f>IF($D39="","",IF([1]設定!$H53="",INDEX([1]第２表!$E$220:$J$276,MATCH([1]設定!$D53,[1]第２表!$C$220:$C$276,0),4),[1]設定!$H53))</f>
        <v>2379</v>
      </c>
      <c r="I39" s="60">
        <f>IF($D39="","",IF([1]設定!$H53="",INDEX([1]第２表!$E$220:$J$276,MATCH([1]設定!$D53,[1]第２表!$C$220:$C$276,0),5),[1]設定!$H53))</f>
        <v>158</v>
      </c>
      <c r="J39" s="61">
        <f>IF($D39="","",IF([1]設定!$H53="",INDEX([1]第２表!$E$220:$J$276,MATCH([1]設定!$D53,[1]第２表!$C$220:$C$276,0),6),[1]設定!$H53))</f>
        <v>6.6</v>
      </c>
    </row>
    <row r="40" spans="2:12" s="5" customFormat="1" ht="17.25" customHeight="1" x14ac:dyDescent="0.2">
      <c r="B40" s="62" t="str">
        <f>IF([1]設定!$B54="","",[1]設定!$B54)</f>
        <v>R91</v>
      </c>
      <c r="C40" s="63"/>
      <c r="D40" s="64" t="str">
        <f>IF([1]設定!$F54="","",[1]設定!$F54)</f>
        <v>職業紹介・労働者派遣業</v>
      </c>
      <c r="E40" s="65">
        <f>IF($D40="","",IF([1]設定!$H54="",INDEX([1]第２表!$E$220:$J$276,MATCH([1]設定!$D54,[1]第２表!$C$220:$C$276,0),1),[1]設定!$H54))</f>
        <v>4300</v>
      </c>
      <c r="F40" s="65">
        <f>IF($D40="","",IF([1]設定!$H54="",INDEX([1]第２表!$E$220:$J$276,MATCH([1]設定!$D54,[1]第２表!$C$220:$C$276,0),2),[1]設定!$H54))</f>
        <v>302</v>
      </c>
      <c r="G40" s="65">
        <f>IF($D40="","",IF([1]設定!$H54="",INDEX([1]第２表!$E$220:$J$276,MATCH([1]設定!$D54,[1]第２表!$C$220:$C$276,0),3),[1]設定!$H54))</f>
        <v>292</v>
      </c>
      <c r="H40" s="65">
        <f>IF($D40="","",IF([1]設定!$H54="",INDEX([1]第２表!$E$220:$J$276,MATCH([1]設定!$D54,[1]第２表!$C$220:$C$276,0),4),[1]設定!$H54))</f>
        <v>4310</v>
      </c>
      <c r="I40" s="65">
        <f>IF($D40="","",IF([1]設定!$H54="",INDEX([1]第２表!$E$220:$J$276,MATCH([1]設定!$D54,[1]第２表!$C$220:$C$276,0),5),[1]設定!$H54))</f>
        <v>733</v>
      </c>
      <c r="J40" s="66">
        <f>IF($D40="","",IF([1]設定!$H54="",INDEX([1]第２表!$E$220:$J$276,MATCH([1]設定!$D54,[1]第２表!$C$220:$C$276,0),6),[1]設定!$H54))</f>
        <v>17</v>
      </c>
    </row>
    <row r="41" spans="2:12" s="5" customFormat="1" ht="10.5" customHeight="1" x14ac:dyDescent="0.2">
      <c r="D41" s="14"/>
      <c r="E41" s="14"/>
      <c r="F41" s="14"/>
      <c r="G41" s="14"/>
      <c r="H41" s="14"/>
      <c r="I41" s="14"/>
      <c r="J41" s="14"/>
      <c r="K41" s="14"/>
      <c r="L41" s="14"/>
    </row>
    <row r="42" spans="2:12" ht="10.5" customHeight="1" x14ac:dyDescent="0.2"/>
    <row r="43" spans="2:12" s="5" customFormat="1" ht="21" customHeight="1" x14ac:dyDescent="0.2">
      <c r="B43" s="67" t="s">
        <v>13</v>
      </c>
      <c r="C43" s="67"/>
      <c r="D43" s="67"/>
      <c r="E43" s="68"/>
      <c r="F43" s="68"/>
      <c r="G43" s="68"/>
      <c r="I43" s="13"/>
      <c r="J43" s="13" t="s">
        <v>2</v>
      </c>
      <c r="L43" s="69"/>
    </row>
    <row r="44" spans="2:12" s="5" customFormat="1" ht="15" customHeight="1" x14ac:dyDescent="0.2">
      <c r="B44" s="15"/>
      <c r="C44" s="16"/>
      <c r="D44" s="17"/>
      <c r="E44" s="18" t="s">
        <v>3</v>
      </c>
      <c r="F44" s="18" t="s">
        <v>4</v>
      </c>
      <c r="G44" s="18" t="s">
        <v>5</v>
      </c>
      <c r="H44" s="20" t="s">
        <v>6</v>
      </c>
      <c r="I44" s="21"/>
      <c r="J44" s="22"/>
      <c r="L44" s="69"/>
    </row>
    <row r="45" spans="2:12" s="5" customFormat="1" ht="15" customHeight="1" x14ac:dyDescent="0.2">
      <c r="B45" s="24"/>
      <c r="C45" s="25"/>
      <c r="D45" s="26" t="s">
        <v>7</v>
      </c>
      <c r="E45" s="70"/>
      <c r="F45" s="70"/>
      <c r="G45" s="70"/>
      <c r="H45" s="71"/>
      <c r="I45" s="30" t="s">
        <v>8</v>
      </c>
      <c r="J45" s="31" t="s">
        <v>9</v>
      </c>
      <c r="L45" s="69"/>
    </row>
    <row r="46" spans="2:12" s="5" customFormat="1" ht="15" customHeight="1" x14ac:dyDescent="0.2">
      <c r="B46" s="32"/>
      <c r="C46" s="33"/>
      <c r="D46" s="34"/>
      <c r="E46" s="72" t="s">
        <v>10</v>
      </c>
      <c r="F46" s="72" t="s">
        <v>10</v>
      </c>
      <c r="G46" s="72" t="s">
        <v>10</v>
      </c>
      <c r="H46" s="73" t="s">
        <v>10</v>
      </c>
      <c r="I46" s="36" t="s">
        <v>11</v>
      </c>
      <c r="J46" s="37" t="s">
        <v>12</v>
      </c>
      <c r="L46" s="69"/>
    </row>
    <row r="47" spans="2:12" s="5" customFormat="1" ht="18" customHeight="1" x14ac:dyDescent="0.2">
      <c r="B47" s="38" t="str">
        <f t="shared" ref="B47:B78" si="0">+B9</f>
        <v>TL</v>
      </c>
      <c r="C47" s="39"/>
      <c r="D47" s="40" t="str">
        <f t="shared" ref="D47:D78" si="1">+D9</f>
        <v>調査産業計</v>
      </c>
      <c r="E47" s="41">
        <f>IF($D47="","",IF([1]設定!$I23="",INDEX([1]第２表!$E$10:$J$66,MATCH([1]設定!$D23,[1]第２表!$C$10:$C$66,0),1),[1]設定!$I23))</f>
        <v>185882</v>
      </c>
      <c r="F47" s="41">
        <f>IF($D47="","",IF([1]設定!$I23="",INDEX([1]第２表!$E$10:$J$66,MATCH([1]設定!$D23,[1]第２表!$C$10:$C$66,0),2),[1]設定!$I23))</f>
        <v>1693</v>
      </c>
      <c r="G47" s="41">
        <f>IF($D47="","",IF([1]設定!$I23="",INDEX([1]第２表!$E$10:$J$66,MATCH([1]設定!$D23,[1]第２表!$C$10:$C$66,0),3),[1]設定!$I23))</f>
        <v>2394</v>
      </c>
      <c r="H47" s="41">
        <f>IF($D47="","",IF([1]設定!$I23="",INDEX([1]第２表!$E$10:$J$66,MATCH([1]設定!$D23,[1]第２表!$C$10:$C$66,0),4),[1]設定!$I23))</f>
        <v>185181</v>
      </c>
      <c r="I47" s="41">
        <f>IF($D47="","",IF([1]設定!$I23="",INDEX([1]第２表!$E$10:$J$66,MATCH([1]設定!$D23,[1]第２表!$C$10:$C$66,0),5),[1]設定!$I23))</f>
        <v>46097</v>
      </c>
      <c r="J47" s="42">
        <f>IF($D47="","",IF([1]設定!$I23="",INDEX([1]第２表!$E$10:$J$66,MATCH([1]設定!$D23,[1]第２表!$C$10:$C$66,0),6),[1]設定!$I23))</f>
        <v>24.9</v>
      </c>
      <c r="K47" s="14"/>
    </row>
    <row r="48" spans="2:12" s="5" customFormat="1" ht="18" customHeight="1" x14ac:dyDescent="0.2">
      <c r="B48" s="43" t="str">
        <f t="shared" si="0"/>
        <v>D</v>
      </c>
      <c r="C48" s="44"/>
      <c r="D48" s="45" t="str">
        <f t="shared" si="1"/>
        <v>建設業</v>
      </c>
      <c r="E48" s="41">
        <f>IF($D48="","",IF([1]設定!$I24="",INDEX([1]第２表!$E$10:$J$66,MATCH([1]設定!$D24,[1]第２表!$C$10:$C$66,0),1),[1]設定!$I24))</f>
        <v>6055</v>
      </c>
      <c r="F48" s="41">
        <f>IF($D48="","",IF([1]設定!$I24="",INDEX([1]第２表!$E$10:$J$66,MATCH([1]設定!$D24,[1]第２表!$C$10:$C$66,0),2),[1]設定!$I24))</f>
        <v>26</v>
      </c>
      <c r="G48" s="41">
        <f>IF($D48="","",IF([1]設定!$I24="",INDEX([1]第２表!$E$10:$J$66,MATCH([1]設定!$D24,[1]第２表!$C$10:$C$66,0),3),[1]設定!$I24))</f>
        <v>80</v>
      </c>
      <c r="H48" s="41">
        <f>IF($D48="","",IF([1]設定!$I24="",INDEX([1]第２表!$E$10:$J$66,MATCH([1]設定!$D24,[1]第２表!$C$10:$C$66,0),4),[1]設定!$I24))</f>
        <v>6001</v>
      </c>
      <c r="I48" s="41">
        <f>IF($D48="","",IF([1]設定!$I24="",INDEX([1]第２表!$E$10:$J$66,MATCH([1]設定!$D24,[1]第２表!$C$10:$C$66,0),5),[1]設定!$I24))</f>
        <v>145</v>
      </c>
      <c r="J48" s="46">
        <f>IF($D48="","",IF([1]設定!$I24="",INDEX([1]第２表!$E$10:$J$66,MATCH([1]設定!$D24,[1]第２表!$C$10:$C$66,0),6),[1]設定!$I24))</f>
        <v>2.4</v>
      </c>
      <c r="K48" s="14"/>
    </row>
    <row r="49" spans="2:12" s="5" customFormat="1" ht="18" customHeight="1" x14ac:dyDescent="0.2">
      <c r="B49" s="43" t="str">
        <f t="shared" si="0"/>
        <v>E</v>
      </c>
      <c r="C49" s="44"/>
      <c r="D49" s="45" t="str">
        <f t="shared" si="1"/>
        <v>製造業</v>
      </c>
      <c r="E49" s="41">
        <f>IF($D49="","",IF([1]設定!$I25="",INDEX([1]第２表!$E$10:$J$66,MATCH([1]設定!$D25,[1]第２表!$C$10:$C$66,0),1),[1]設定!$I25))</f>
        <v>37418</v>
      </c>
      <c r="F49" s="41">
        <f>IF($D49="","",IF([1]設定!$I25="",INDEX([1]第２表!$E$10:$J$66,MATCH([1]設定!$D25,[1]第２表!$C$10:$C$66,0),2),[1]設定!$I25))</f>
        <v>256</v>
      </c>
      <c r="G49" s="41">
        <f>IF($D49="","",IF([1]設定!$I25="",INDEX([1]第２表!$E$10:$J$66,MATCH([1]設定!$D25,[1]第２表!$C$10:$C$66,0),3),[1]設定!$I25))</f>
        <v>499</v>
      </c>
      <c r="H49" s="41">
        <f>IF($D49="","",IF([1]設定!$I25="",INDEX([1]第２表!$E$10:$J$66,MATCH([1]設定!$D25,[1]第２表!$C$10:$C$66,0),4),[1]設定!$I25))</f>
        <v>37175</v>
      </c>
      <c r="I49" s="41">
        <f>IF($D49="","",IF([1]設定!$I25="",INDEX([1]第２表!$E$10:$J$66,MATCH([1]設定!$D25,[1]第２表!$C$10:$C$66,0),5),[1]設定!$I25))</f>
        <v>3745</v>
      </c>
      <c r="J49" s="46">
        <f>IF($D49="","",IF([1]設定!$I25="",INDEX([1]第２表!$E$10:$J$66,MATCH([1]設定!$D25,[1]第２表!$C$10:$C$66,0),6),[1]設定!$I25))</f>
        <v>10.1</v>
      </c>
      <c r="K49" s="14"/>
    </row>
    <row r="50" spans="2:12" s="5" customFormat="1" ht="18" customHeight="1" x14ac:dyDescent="0.2">
      <c r="B50" s="43" t="str">
        <f t="shared" si="0"/>
        <v>F</v>
      </c>
      <c r="C50" s="44"/>
      <c r="D50" s="47" t="str">
        <f t="shared" si="1"/>
        <v>電気・ガス・熱供給・水道業</v>
      </c>
      <c r="E50" s="41">
        <f>IF($D50="","",IF([1]設定!$I26="",INDEX([1]第２表!$E$10:$J$66,MATCH([1]設定!$D26,[1]第２表!$C$10:$C$66,0),1),[1]設定!$I26))</f>
        <v>2113</v>
      </c>
      <c r="F50" s="41">
        <f>IF($D50="","",IF([1]設定!$I26="",INDEX([1]第２表!$E$10:$J$66,MATCH([1]設定!$D26,[1]第２表!$C$10:$C$66,0),2),[1]設定!$I26))</f>
        <v>4</v>
      </c>
      <c r="G50" s="41">
        <f>IF($D50="","",IF([1]設定!$I26="",INDEX([1]第２表!$E$10:$J$66,MATCH([1]設定!$D26,[1]第２表!$C$10:$C$66,0),3),[1]設定!$I26))</f>
        <v>2</v>
      </c>
      <c r="H50" s="41">
        <f>IF($D50="","",IF([1]設定!$I26="",INDEX([1]第２表!$E$10:$J$66,MATCH([1]設定!$D26,[1]第２表!$C$10:$C$66,0),4),[1]設定!$I26))</f>
        <v>2115</v>
      </c>
      <c r="I50" s="41">
        <f>IF($D50="","",IF([1]設定!$I26="",INDEX([1]第２表!$E$10:$J$66,MATCH([1]設定!$D26,[1]第２表!$C$10:$C$66,0),5),[1]設定!$I26))</f>
        <v>126</v>
      </c>
      <c r="J50" s="46">
        <f>IF($D50="","",IF([1]設定!$I26="",INDEX([1]第２表!$E$10:$J$66,MATCH([1]設定!$D26,[1]第２表!$C$10:$C$66,0),6),[1]設定!$I26))</f>
        <v>6</v>
      </c>
      <c r="K50" s="14"/>
    </row>
    <row r="51" spans="2:12" s="5" customFormat="1" ht="18" customHeight="1" x14ac:dyDescent="0.2">
      <c r="B51" s="43" t="str">
        <f t="shared" si="0"/>
        <v>G</v>
      </c>
      <c r="C51" s="44"/>
      <c r="D51" s="45" t="str">
        <f t="shared" si="1"/>
        <v>情報通信業</v>
      </c>
      <c r="E51" s="41">
        <f>IF($D51="","",IF([1]設定!$I27="",INDEX([1]第２表!$E$10:$J$66,MATCH([1]設定!$D27,[1]第２表!$C$10:$C$66,0),1),[1]設定!$I27))</f>
        <v>3814</v>
      </c>
      <c r="F51" s="41">
        <f>IF($D51="","",IF([1]設定!$I27="",INDEX([1]第２表!$E$10:$J$66,MATCH([1]設定!$D27,[1]第２表!$C$10:$C$66,0),2),[1]設定!$I27))</f>
        <v>11</v>
      </c>
      <c r="G51" s="41">
        <f>IF($D51="","",IF([1]設定!$I27="",INDEX([1]第２表!$E$10:$J$66,MATCH([1]設定!$D27,[1]第２表!$C$10:$C$66,0),3),[1]設定!$I27))</f>
        <v>22</v>
      </c>
      <c r="H51" s="41">
        <f>IF($D51="","",IF([1]設定!$I27="",INDEX([1]第２表!$E$10:$J$66,MATCH([1]設定!$D27,[1]第２表!$C$10:$C$66,0),4),[1]設定!$I27))</f>
        <v>3803</v>
      </c>
      <c r="I51" s="41">
        <f>IF($D51="","",IF([1]設定!$I27="",INDEX([1]第２表!$E$10:$J$66,MATCH([1]設定!$D27,[1]第２表!$C$10:$C$66,0),5),[1]設定!$I27))</f>
        <v>156</v>
      </c>
      <c r="J51" s="46">
        <f>IF($D51="","",IF([1]設定!$I27="",INDEX([1]第２表!$E$10:$J$66,MATCH([1]設定!$D27,[1]第２表!$C$10:$C$66,0),6),[1]設定!$I27))</f>
        <v>4.0999999999999996</v>
      </c>
      <c r="K51" s="14"/>
    </row>
    <row r="52" spans="2:12" s="5" customFormat="1" ht="18" customHeight="1" x14ac:dyDescent="0.2">
      <c r="B52" s="43" t="str">
        <f t="shared" si="0"/>
        <v>H</v>
      </c>
      <c r="C52" s="44"/>
      <c r="D52" s="45" t="str">
        <f t="shared" si="1"/>
        <v>運輸業，郵便業</v>
      </c>
      <c r="E52" s="41">
        <f>IF($D52="","",IF([1]設定!$I28="",INDEX([1]第２表!$E$10:$J$66,MATCH([1]設定!$D28,[1]第２表!$C$10:$C$66,0),1),[1]設定!$I28))</f>
        <v>10869</v>
      </c>
      <c r="F52" s="41">
        <f>IF($D52="","",IF([1]設定!$I28="",INDEX([1]第２表!$E$10:$J$66,MATCH([1]設定!$D28,[1]第２表!$C$10:$C$66,0),2),[1]設定!$I28))</f>
        <v>22</v>
      </c>
      <c r="G52" s="41">
        <f>IF($D52="","",IF([1]設定!$I28="",INDEX([1]第２表!$E$10:$J$66,MATCH([1]設定!$D28,[1]第２表!$C$10:$C$66,0),3),[1]設定!$I28))</f>
        <v>89</v>
      </c>
      <c r="H52" s="41">
        <f>IF($D52="","",IF([1]設定!$I28="",INDEX([1]第２表!$E$10:$J$66,MATCH([1]設定!$D28,[1]第２表!$C$10:$C$66,0),4),[1]設定!$I28))</f>
        <v>10802</v>
      </c>
      <c r="I52" s="41">
        <f>IF($D52="","",IF([1]設定!$I28="",INDEX([1]第２表!$E$10:$J$66,MATCH([1]設定!$D28,[1]第２表!$C$10:$C$66,0),5),[1]設定!$I28))</f>
        <v>1076</v>
      </c>
      <c r="J52" s="46">
        <f>IF($D52="","",IF([1]設定!$I28="",INDEX([1]第２表!$E$10:$J$66,MATCH([1]設定!$D28,[1]第２表!$C$10:$C$66,0),6),[1]設定!$I28))</f>
        <v>10</v>
      </c>
      <c r="K52" s="14"/>
    </row>
    <row r="53" spans="2:12" s="5" customFormat="1" ht="18" customHeight="1" x14ac:dyDescent="0.2">
      <c r="B53" s="43" t="str">
        <f t="shared" si="0"/>
        <v>I</v>
      </c>
      <c r="C53" s="44"/>
      <c r="D53" s="45" t="str">
        <f t="shared" si="1"/>
        <v>卸売業，小売業</v>
      </c>
      <c r="E53" s="41">
        <f>IF($D53="","",IF([1]設定!$I29="",INDEX([1]第２表!$E$10:$J$66,MATCH([1]設定!$D29,[1]第２表!$C$10:$C$66,0),1),[1]設定!$I29))</f>
        <v>23000</v>
      </c>
      <c r="F53" s="41">
        <f>IF($D53="","",IF([1]設定!$I29="",INDEX([1]第２表!$E$10:$J$66,MATCH([1]設定!$D29,[1]第２表!$C$10:$C$66,0),2),[1]設定!$I29))</f>
        <v>151</v>
      </c>
      <c r="G53" s="41">
        <f>IF($D53="","",IF([1]設定!$I29="",INDEX([1]第２表!$E$10:$J$66,MATCH([1]設定!$D29,[1]第２表!$C$10:$C$66,0),3),[1]設定!$I29))</f>
        <v>414</v>
      </c>
      <c r="H53" s="41">
        <f>IF($D53="","",IF([1]設定!$I29="",INDEX([1]第２表!$E$10:$J$66,MATCH([1]設定!$D29,[1]第２表!$C$10:$C$66,0),4),[1]設定!$I29))</f>
        <v>22737</v>
      </c>
      <c r="I53" s="41">
        <f>IF($D53="","",IF([1]設定!$I29="",INDEX([1]第２表!$E$10:$J$66,MATCH([1]設定!$D29,[1]第２表!$C$10:$C$66,0),5),[1]設定!$I29))</f>
        <v>13653</v>
      </c>
      <c r="J53" s="46">
        <f>IF($D53="","",IF([1]設定!$I29="",INDEX([1]第２表!$E$10:$J$66,MATCH([1]設定!$D29,[1]第２表!$C$10:$C$66,0),6),[1]設定!$I29))</f>
        <v>60</v>
      </c>
      <c r="K53" s="14"/>
    </row>
    <row r="54" spans="2:12" s="5" customFormat="1" ht="18" customHeight="1" x14ac:dyDescent="0.2">
      <c r="B54" s="43" t="str">
        <f t="shared" si="0"/>
        <v>J</v>
      </c>
      <c r="C54" s="44"/>
      <c r="D54" s="45" t="str">
        <f t="shared" si="1"/>
        <v>金融業，保険業</v>
      </c>
      <c r="E54" s="41">
        <f>IF($D54="","",IF([1]設定!$I30="",INDEX([1]第２表!$E$10:$J$66,MATCH([1]設定!$D30,[1]第２表!$C$10:$C$66,0),1),[1]設定!$I30))</f>
        <v>3274</v>
      </c>
      <c r="F54" s="41">
        <f>IF($D54="","",IF([1]設定!$I30="",INDEX([1]第２表!$E$10:$J$66,MATCH([1]設定!$D30,[1]第２表!$C$10:$C$66,0),2),[1]設定!$I30))</f>
        <v>62</v>
      </c>
      <c r="G54" s="41">
        <f>IF($D54="","",IF([1]設定!$I30="",INDEX([1]第２表!$E$10:$J$66,MATCH([1]設定!$D30,[1]第２表!$C$10:$C$66,0),3),[1]設定!$I30))</f>
        <v>10</v>
      </c>
      <c r="H54" s="41">
        <f>IF($D54="","",IF([1]設定!$I30="",INDEX([1]第２表!$E$10:$J$66,MATCH([1]設定!$D30,[1]第２表!$C$10:$C$66,0),4),[1]設定!$I30))</f>
        <v>3326</v>
      </c>
      <c r="I54" s="41">
        <f>IF($D54="","",IF([1]設定!$I30="",INDEX([1]第２表!$E$10:$J$66,MATCH([1]設定!$D30,[1]第２表!$C$10:$C$66,0),5),[1]設定!$I30))</f>
        <v>10</v>
      </c>
      <c r="J54" s="46">
        <f>IF($D54="","",IF([1]設定!$I30="",INDEX([1]第２表!$E$10:$J$66,MATCH([1]設定!$D30,[1]第２表!$C$10:$C$66,0),6),[1]設定!$I30))</f>
        <v>0.3</v>
      </c>
      <c r="K54" s="14"/>
    </row>
    <row r="55" spans="2:12" s="5" customFormat="1" ht="18" customHeight="1" x14ac:dyDescent="0.2">
      <c r="B55" s="43" t="str">
        <f t="shared" si="0"/>
        <v>K</v>
      </c>
      <c r="C55" s="44"/>
      <c r="D55" s="45" t="str">
        <f t="shared" si="1"/>
        <v>不動産業，物品賃貸業</v>
      </c>
      <c r="E55" s="41">
        <f>IF($D55="","",IF([1]設定!$I31="",INDEX([1]第２表!$E$10:$J$66,MATCH([1]設定!$D31,[1]第２表!$C$10:$C$66,0),1),[1]設定!$I31))</f>
        <v>1107</v>
      </c>
      <c r="F55" s="41">
        <f>IF($D55="","",IF([1]設定!$I31="",INDEX([1]第２表!$E$10:$J$66,MATCH([1]設定!$D31,[1]第２表!$C$10:$C$66,0),2),[1]設定!$I31))</f>
        <v>0</v>
      </c>
      <c r="G55" s="41">
        <f>IF($D55="","",IF([1]設定!$I31="",INDEX([1]第２表!$E$10:$J$66,MATCH([1]設定!$D31,[1]第２表!$C$10:$C$66,0),3),[1]設定!$I31))</f>
        <v>4</v>
      </c>
      <c r="H55" s="41">
        <f>IF($D55="","",IF([1]設定!$I31="",INDEX([1]第２表!$E$10:$J$66,MATCH([1]設定!$D31,[1]第２表!$C$10:$C$66,0),4),[1]設定!$I31))</f>
        <v>1103</v>
      </c>
      <c r="I55" s="41">
        <f>IF($D55="","",IF([1]設定!$I31="",INDEX([1]第２表!$E$10:$J$66,MATCH([1]設定!$D31,[1]第２表!$C$10:$C$66,0),5),[1]設定!$I31))</f>
        <v>296</v>
      </c>
      <c r="J55" s="46">
        <f>IF($D55="","",IF([1]設定!$I31="",INDEX([1]第２表!$E$10:$J$66,MATCH([1]設定!$D31,[1]第２表!$C$10:$C$66,0),6),[1]設定!$I31))</f>
        <v>26.8</v>
      </c>
      <c r="K55" s="14"/>
    </row>
    <row r="56" spans="2:12" s="5" customFormat="1" ht="18" customHeight="1" x14ac:dyDescent="0.2">
      <c r="B56" s="43" t="str">
        <f t="shared" si="0"/>
        <v>L</v>
      </c>
      <c r="C56" s="44"/>
      <c r="D56" s="48" t="str">
        <f t="shared" si="1"/>
        <v>学術研究，専門・技術サービス業</v>
      </c>
      <c r="E56" s="41">
        <f>IF($D56="","",IF([1]設定!$I32="",INDEX([1]第２表!$E$10:$J$66,MATCH([1]設定!$D32,[1]第２表!$C$10:$C$66,0),1),[1]設定!$I32))</f>
        <v>1749</v>
      </c>
      <c r="F56" s="41">
        <f>IF($D56="","",IF([1]設定!$I32="",INDEX([1]第２表!$E$10:$J$66,MATCH([1]設定!$D32,[1]第２表!$C$10:$C$66,0),2),[1]設定!$I32))</f>
        <v>0</v>
      </c>
      <c r="G56" s="41">
        <f>IF($D56="","",IF([1]設定!$I32="",INDEX([1]第２表!$E$10:$J$66,MATCH([1]設定!$D32,[1]第２表!$C$10:$C$66,0),3),[1]設定!$I32))</f>
        <v>10</v>
      </c>
      <c r="H56" s="41">
        <f>IF($D56="","",IF([1]設定!$I32="",INDEX([1]第２表!$E$10:$J$66,MATCH([1]設定!$D32,[1]第２表!$C$10:$C$66,0),4),[1]設定!$I32))</f>
        <v>1739</v>
      </c>
      <c r="I56" s="41">
        <f>IF($D56="","",IF([1]設定!$I32="",INDEX([1]第２表!$E$10:$J$66,MATCH([1]設定!$D32,[1]第２表!$C$10:$C$66,0),5),[1]設定!$I32))</f>
        <v>110</v>
      </c>
      <c r="J56" s="46">
        <f>IF($D56="","",IF([1]設定!$I32="",INDEX([1]第２表!$E$10:$J$66,MATCH([1]設定!$D32,[1]第２表!$C$10:$C$66,0),6),[1]設定!$I32))</f>
        <v>6.3</v>
      </c>
      <c r="K56" s="14"/>
      <c r="L56" s="23"/>
    </row>
    <row r="57" spans="2:12" s="5" customFormat="1" ht="18" customHeight="1" x14ac:dyDescent="0.2">
      <c r="B57" s="43" t="str">
        <f t="shared" si="0"/>
        <v>M</v>
      </c>
      <c r="C57" s="44"/>
      <c r="D57" s="49" t="str">
        <f t="shared" si="1"/>
        <v>宿泊業，飲食サービス業</v>
      </c>
      <c r="E57" s="41">
        <f>IF($D57="","",IF([1]設定!$I33="",INDEX([1]第２表!$E$10:$J$66,MATCH([1]設定!$D33,[1]第２表!$C$10:$C$66,0),1),[1]設定!$I33))</f>
        <v>7493</v>
      </c>
      <c r="F57" s="41">
        <f>IF($D57="","",IF([1]設定!$I33="",INDEX([1]第２表!$E$10:$J$66,MATCH([1]設定!$D33,[1]第２表!$C$10:$C$66,0),2),[1]設定!$I33))</f>
        <v>151</v>
      </c>
      <c r="G57" s="41">
        <f>IF($D57="","",IF([1]設定!$I33="",INDEX([1]第２表!$E$10:$J$66,MATCH([1]設定!$D33,[1]第２表!$C$10:$C$66,0),3),[1]設定!$I33))</f>
        <v>109</v>
      </c>
      <c r="H57" s="41">
        <f>IF($D57="","",IF([1]設定!$I33="",INDEX([1]第２表!$E$10:$J$66,MATCH([1]設定!$D33,[1]第２表!$C$10:$C$66,0),4),[1]設定!$I33))</f>
        <v>7535</v>
      </c>
      <c r="I57" s="41">
        <f>IF($D57="","",IF([1]設定!$I33="",INDEX([1]第２表!$E$10:$J$66,MATCH([1]設定!$D33,[1]第２表!$C$10:$C$66,0),5),[1]設定!$I33))</f>
        <v>5995</v>
      </c>
      <c r="J57" s="46">
        <f>IF($D57="","",IF([1]設定!$I33="",INDEX([1]第２表!$E$10:$J$66,MATCH([1]設定!$D33,[1]第２表!$C$10:$C$66,0),6),[1]設定!$I33))</f>
        <v>79.599999999999994</v>
      </c>
      <c r="K57" s="14"/>
      <c r="L57" s="74"/>
    </row>
    <row r="58" spans="2:12" s="5" customFormat="1" ht="18" customHeight="1" x14ac:dyDescent="0.2">
      <c r="B58" s="43" t="str">
        <f t="shared" si="0"/>
        <v>N</v>
      </c>
      <c r="C58" s="44"/>
      <c r="D58" s="50" t="str">
        <f t="shared" si="1"/>
        <v>生活関連サービス業，娯楽業</v>
      </c>
      <c r="E58" s="41">
        <f>IF($D58="","",IF([1]設定!$I34="",INDEX([1]第２表!$E$10:$J$66,MATCH([1]設定!$D34,[1]第２表!$C$10:$C$66,0),1),[1]設定!$I34))</f>
        <v>4167</v>
      </c>
      <c r="F58" s="41">
        <f>IF($D58="","",IF([1]設定!$I34="",INDEX([1]第２表!$E$10:$J$66,MATCH([1]設定!$D34,[1]第２表!$C$10:$C$66,0),2),[1]設定!$I34))</f>
        <v>35</v>
      </c>
      <c r="G58" s="41">
        <f>IF($D58="","",IF([1]設定!$I34="",INDEX([1]第２表!$E$10:$J$66,MATCH([1]設定!$D34,[1]第２表!$C$10:$C$66,0),3),[1]設定!$I34))</f>
        <v>63</v>
      </c>
      <c r="H58" s="41">
        <f>IF($D58="","",IF([1]設定!$I34="",INDEX([1]第２表!$E$10:$J$66,MATCH([1]設定!$D34,[1]第２表!$C$10:$C$66,0),4),[1]設定!$I34))</f>
        <v>4139</v>
      </c>
      <c r="I58" s="41">
        <f>IF($D58="","",IF([1]設定!$I34="",INDEX([1]第２表!$E$10:$J$66,MATCH([1]設定!$D34,[1]第２表!$C$10:$C$66,0),5),[1]設定!$I34))</f>
        <v>1617</v>
      </c>
      <c r="J58" s="46">
        <f>IF($D58="","",IF([1]設定!$I34="",INDEX([1]第２表!$E$10:$J$66,MATCH([1]設定!$D34,[1]第２表!$C$10:$C$66,0),6),[1]設定!$I34))</f>
        <v>39.1</v>
      </c>
      <c r="K58" s="14"/>
    </row>
    <row r="59" spans="2:12" s="5" customFormat="1" ht="18" customHeight="1" x14ac:dyDescent="0.2">
      <c r="B59" s="43" t="str">
        <f t="shared" si="0"/>
        <v>O</v>
      </c>
      <c r="C59" s="44"/>
      <c r="D59" s="45" t="str">
        <f t="shared" si="1"/>
        <v>教育，学習支援業</v>
      </c>
      <c r="E59" s="41">
        <f>IF($D59="","",IF([1]設定!$I35="",INDEX([1]第２表!$E$10:$J$66,MATCH([1]設定!$D35,[1]第２表!$C$10:$C$66,0),1),[1]設定!$I35))</f>
        <v>15807</v>
      </c>
      <c r="F59" s="41">
        <f>IF($D59="","",IF([1]設定!$I35="",INDEX([1]第２表!$E$10:$J$66,MATCH([1]設定!$D35,[1]第２表!$C$10:$C$66,0),2),[1]設定!$I35))</f>
        <v>19</v>
      </c>
      <c r="G59" s="41">
        <f>IF($D59="","",IF([1]設定!$I35="",INDEX([1]第２表!$E$10:$J$66,MATCH([1]設定!$D35,[1]第２表!$C$10:$C$66,0),3),[1]設定!$I35))</f>
        <v>14</v>
      </c>
      <c r="H59" s="41">
        <f>IF($D59="","",IF([1]設定!$I35="",INDEX([1]第２表!$E$10:$J$66,MATCH([1]設定!$D35,[1]第２表!$C$10:$C$66,0),4),[1]設定!$I35))</f>
        <v>15812</v>
      </c>
      <c r="I59" s="41">
        <f>IF($D59="","",IF([1]設定!$I35="",INDEX([1]第２表!$E$10:$J$66,MATCH([1]設定!$D35,[1]第２表!$C$10:$C$66,0),5),[1]設定!$I35))</f>
        <v>2723</v>
      </c>
      <c r="J59" s="46">
        <f>IF($D59="","",IF([1]設定!$I35="",INDEX([1]第２表!$E$10:$J$66,MATCH([1]設定!$D35,[1]第２表!$C$10:$C$66,0),6),[1]設定!$I35))</f>
        <v>17.2</v>
      </c>
      <c r="K59" s="14"/>
    </row>
    <row r="60" spans="2:12" s="5" customFormat="1" ht="18" customHeight="1" x14ac:dyDescent="0.2">
      <c r="B60" s="43" t="str">
        <f t="shared" si="0"/>
        <v>P</v>
      </c>
      <c r="C60" s="44"/>
      <c r="D60" s="45" t="str">
        <f t="shared" si="1"/>
        <v>医療，福祉</v>
      </c>
      <c r="E60" s="41">
        <f>IF($D60="","",IF([1]設定!$I36="",INDEX([1]第２表!$E$10:$J$66,MATCH([1]設定!$D36,[1]第２表!$C$10:$C$66,0),1),[1]設定!$I36))</f>
        <v>48580</v>
      </c>
      <c r="F60" s="41">
        <f>IF($D60="","",IF([1]設定!$I36="",INDEX([1]第２表!$E$10:$J$66,MATCH([1]設定!$D36,[1]第２表!$C$10:$C$66,0),2),[1]設定!$I36))</f>
        <v>342</v>
      </c>
      <c r="G60" s="41">
        <f>IF($D60="","",IF([1]設定!$I36="",INDEX([1]第２表!$E$10:$J$66,MATCH([1]設定!$D36,[1]第２表!$C$10:$C$66,0),3),[1]設定!$I36))</f>
        <v>459</v>
      </c>
      <c r="H60" s="41">
        <f>IF($D60="","",IF([1]設定!$I36="",INDEX([1]第２表!$E$10:$J$66,MATCH([1]設定!$D36,[1]第２表!$C$10:$C$66,0),4),[1]設定!$I36))</f>
        <v>48463</v>
      </c>
      <c r="I60" s="41">
        <f>IF($D60="","",IF([1]設定!$I36="",INDEX([1]第２表!$E$10:$J$66,MATCH([1]設定!$D36,[1]第２表!$C$10:$C$66,0),5),[1]設定!$I36))</f>
        <v>10438</v>
      </c>
      <c r="J60" s="46">
        <f>IF($D60="","",IF([1]設定!$I36="",INDEX([1]第２表!$E$10:$J$66,MATCH([1]設定!$D36,[1]第２表!$C$10:$C$66,0),6),[1]設定!$I36))</f>
        <v>21.5</v>
      </c>
      <c r="K60" s="14"/>
    </row>
    <row r="61" spans="2:12" s="5" customFormat="1" ht="18" customHeight="1" x14ac:dyDescent="0.2">
      <c r="B61" s="43" t="str">
        <f t="shared" si="0"/>
        <v>Q</v>
      </c>
      <c r="C61" s="44"/>
      <c r="D61" s="45" t="str">
        <f t="shared" si="1"/>
        <v>複合サービス事業</v>
      </c>
      <c r="E61" s="41">
        <f>IF($D61="","",IF([1]設定!$I37="",INDEX([1]第２表!$E$10:$J$66,MATCH([1]設定!$D37,[1]第２表!$C$10:$C$66,0),1),[1]設定!$I37))</f>
        <v>2859</v>
      </c>
      <c r="F61" s="41">
        <f>IF($D61="","",IF([1]設定!$I37="",INDEX([1]第２表!$E$10:$J$66,MATCH([1]設定!$D37,[1]第２表!$C$10:$C$66,0),2),[1]設定!$I37))</f>
        <v>13</v>
      </c>
      <c r="G61" s="41">
        <f>IF($D61="","",IF([1]設定!$I37="",INDEX([1]第２表!$E$10:$J$66,MATCH([1]設定!$D37,[1]第２表!$C$10:$C$66,0),3),[1]設定!$I37))</f>
        <v>15</v>
      </c>
      <c r="H61" s="41">
        <f>IF($D61="","",IF([1]設定!$I37="",INDEX([1]第２表!$E$10:$J$66,MATCH([1]設定!$D37,[1]第２表!$C$10:$C$66,0),4),[1]設定!$I37))</f>
        <v>2857</v>
      </c>
      <c r="I61" s="41">
        <f>IF($D61="","",IF([1]設定!$I37="",INDEX([1]第２表!$E$10:$J$66,MATCH([1]設定!$D37,[1]第２表!$C$10:$C$66,0),5),[1]設定!$I37))</f>
        <v>157</v>
      </c>
      <c r="J61" s="46">
        <f>IF($D61="","",IF([1]設定!$I37="",INDEX([1]第２表!$E$10:$J$66,MATCH([1]設定!$D37,[1]第２表!$C$10:$C$66,0),6),[1]設定!$I37))</f>
        <v>5.5</v>
      </c>
    </row>
    <row r="62" spans="2:12" s="5" customFormat="1" ht="18" customHeight="1" x14ac:dyDescent="0.2">
      <c r="B62" s="43" t="str">
        <f t="shared" si="0"/>
        <v>R</v>
      </c>
      <c r="C62" s="44"/>
      <c r="D62" s="51" t="str">
        <f t="shared" si="1"/>
        <v>サービス業（他に分類されないもの）</v>
      </c>
      <c r="E62" s="41">
        <f>IF($D62="","",IF([1]設定!$I38="",INDEX([1]第２表!$E$10:$J$66,MATCH([1]設定!$D38,[1]第２表!$C$10:$C$66,0),1),[1]設定!$I38))</f>
        <v>17577</v>
      </c>
      <c r="F62" s="41">
        <f>IF($D62="","",IF([1]設定!$I38="",INDEX([1]第２表!$E$10:$J$66,MATCH([1]設定!$D38,[1]第２表!$C$10:$C$66,0),2),[1]設定!$I38))</f>
        <v>601</v>
      </c>
      <c r="G62" s="41">
        <f>IF($D62="","",IF([1]設定!$I38="",INDEX([1]第２表!$E$10:$J$66,MATCH([1]設定!$D38,[1]第２表!$C$10:$C$66,0),3),[1]設定!$I38))</f>
        <v>604</v>
      </c>
      <c r="H62" s="41">
        <f>IF($D62="","",IF([1]設定!$I38="",INDEX([1]第２表!$E$10:$J$66,MATCH([1]設定!$D38,[1]第２表!$C$10:$C$66,0),4),[1]設定!$I38))</f>
        <v>17574</v>
      </c>
      <c r="I62" s="41">
        <f>IF($D62="","",IF([1]設定!$I38="",INDEX([1]第２表!$E$10:$J$66,MATCH([1]設定!$D38,[1]第２表!$C$10:$C$66,0),5),[1]設定!$I38))</f>
        <v>5850</v>
      </c>
      <c r="J62" s="46">
        <f>IF($D62="","",IF([1]設定!$I38="",INDEX([1]第２表!$E$10:$J$66,MATCH([1]設定!$D38,[1]第２表!$C$10:$C$66,0),6),[1]設定!$I38))</f>
        <v>33.299999999999997</v>
      </c>
    </row>
    <row r="63" spans="2:12" s="5" customFormat="1" ht="18" customHeight="1" x14ac:dyDescent="0.2">
      <c r="B63" s="38" t="str">
        <f t="shared" si="0"/>
        <v>E09,10</v>
      </c>
      <c r="C63" s="39"/>
      <c r="D63" s="52" t="str">
        <f t="shared" si="1"/>
        <v>食料品・たばこ</v>
      </c>
      <c r="E63" s="53">
        <f>IF($D63="","",IF([1]設定!$I39="",INDEX([1]第２表!$E$10:$J$66,MATCH([1]設定!$D39,[1]第２表!$C$10:$C$66,0),1),[1]設定!$I39))</f>
        <v>12311</v>
      </c>
      <c r="F63" s="53">
        <f>IF($D63="","",IF([1]設定!$I39="",INDEX([1]第２表!$E$10:$J$66,MATCH([1]設定!$D39,[1]第２表!$C$10:$C$66,0),2),[1]設定!$I39))</f>
        <v>81</v>
      </c>
      <c r="G63" s="53">
        <f>IF($D63="","",IF([1]設定!$I39="",INDEX([1]第２表!$E$10:$J$66,MATCH([1]設定!$D39,[1]第２表!$C$10:$C$66,0),3),[1]設定!$I39))</f>
        <v>229</v>
      </c>
      <c r="H63" s="53">
        <f>IF($D63="","",IF([1]設定!$I39="",INDEX([1]第２表!$E$10:$J$66,MATCH([1]設定!$D39,[1]第２表!$C$10:$C$66,0),4),[1]設定!$I39))</f>
        <v>12163</v>
      </c>
      <c r="I63" s="53">
        <f>IF($D63="","",IF([1]設定!$I39="",INDEX([1]第２表!$E$10:$J$66,MATCH([1]設定!$D39,[1]第２表!$C$10:$C$66,0),5),[1]設定!$I39))</f>
        <v>2010</v>
      </c>
      <c r="J63" s="42">
        <f>IF($D63="","",IF([1]設定!$I39="",INDEX([1]第２表!$E$10:$J$66,MATCH([1]設定!$D39,[1]第２表!$C$10:$C$66,0),6),[1]設定!$I39))</f>
        <v>16.5</v>
      </c>
    </row>
    <row r="64" spans="2:12" s="5" customFormat="1" ht="18" customHeight="1" x14ac:dyDescent="0.2">
      <c r="B64" s="43" t="str">
        <f t="shared" si="0"/>
        <v>E11</v>
      </c>
      <c r="C64" s="44"/>
      <c r="D64" s="54" t="str">
        <f t="shared" si="1"/>
        <v>繊維工業</v>
      </c>
      <c r="E64" s="41">
        <f>IF($D64="","",IF([1]設定!$I40="",INDEX([1]第２表!$E$10:$J$66,MATCH([1]設定!$D40,[1]第２表!$C$10:$C$66,0),1),[1]設定!$I40))</f>
        <v>3326</v>
      </c>
      <c r="F64" s="41">
        <f>IF($D64="","",IF([1]設定!$I40="",INDEX([1]第２表!$E$10:$J$66,MATCH([1]設定!$D40,[1]第２表!$C$10:$C$66,0),2),[1]設定!$I40))</f>
        <v>61</v>
      </c>
      <c r="G64" s="41">
        <f>IF($D64="","",IF([1]設定!$I40="",INDEX([1]第２表!$E$10:$J$66,MATCH([1]設定!$D40,[1]第２表!$C$10:$C$66,0),3),[1]設定!$I40))</f>
        <v>71</v>
      </c>
      <c r="H64" s="41">
        <f>IF($D64="","",IF([1]設定!$I40="",INDEX([1]第２表!$E$10:$J$66,MATCH([1]設定!$D40,[1]第２表!$C$10:$C$66,0),4),[1]設定!$I40))</f>
        <v>3316</v>
      </c>
      <c r="I64" s="41">
        <f>IF($D64="","",IF([1]設定!$I40="",INDEX([1]第２表!$E$10:$J$66,MATCH([1]設定!$D40,[1]第２表!$C$10:$C$66,0),5),[1]設定!$I40))</f>
        <v>130</v>
      </c>
      <c r="J64" s="46">
        <f>IF($D64="","",IF([1]設定!$I40="",INDEX([1]第２表!$E$10:$J$66,MATCH([1]設定!$D40,[1]第２表!$C$10:$C$66,0),6),[1]設定!$I40))</f>
        <v>3.9</v>
      </c>
    </row>
    <row r="65" spans="2:10" s="5" customFormat="1" ht="18" customHeight="1" x14ac:dyDescent="0.2">
      <c r="B65" s="43" t="str">
        <f t="shared" si="0"/>
        <v>E12</v>
      </c>
      <c r="C65" s="44"/>
      <c r="D65" s="54" t="str">
        <f t="shared" si="1"/>
        <v>木材・木製品</v>
      </c>
      <c r="E65" s="41">
        <f>IF($D65="","",IF([1]設定!$I41="",INDEX([1]第２表!$E$10:$J$66,MATCH([1]設定!$D41,[1]第２表!$C$10:$C$66,0),1),[1]設定!$I41))</f>
        <v>1310</v>
      </c>
      <c r="F65" s="41">
        <f>IF($D65="","",IF([1]設定!$I41="",INDEX([1]第２表!$E$10:$J$66,MATCH([1]設定!$D41,[1]第２表!$C$10:$C$66,0),2),[1]設定!$I41))</f>
        <v>9</v>
      </c>
      <c r="G65" s="41">
        <f>IF($D65="","",IF([1]設定!$I41="",INDEX([1]第２表!$E$10:$J$66,MATCH([1]設定!$D41,[1]第２表!$C$10:$C$66,0),3),[1]設定!$I41))</f>
        <v>17</v>
      </c>
      <c r="H65" s="41">
        <f>IF($D65="","",IF([1]設定!$I41="",INDEX([1]第２表!$E$10:$J$66,MATCH([1]設定!$D41,[1]第２表!$C$10:$C$66,0),4),[1]設定!$I41))</f>
        <v>1302</v>
      </c>
      <c r="I65" s="41">
        <f>IF($D65="","",IF([1]設定!$I41="",INDEX([1]第２表!$E$10:$J$66,MATCH([1]設定!$D41,[1]第２表!$C$10:$C$66,0),5),[1]設定!$I41))</f>
        <v>141</v>
      </c>
      <c r="J65" s="46">
        <f>IF($D65="","",IF([1]設定!$I41="",INDEX([1]第２表!$E$10:$J$66,MATCH([1]設定!$D41,[1]第２表!$C$10:$C$66,0),6),[1]設定!$I41))</f>
        <v>10.8</v>
      </c>
    </row>
    <row r="66" spans="2:10" s="5" customFormat="1" ht="18" customHeight="1" x14ac:dyDescent="0.2">
      <c r="B66" s="43" t="str">
        <f t="shared" si="0"/>
        <v>E13</v>
      </c>
      <c r="C66" s="44"/>
      <c r="D66" s="54" t="str">
        <f t="shared" si="1"/>
        <v>家具・装備品</v>
      </c>
      <c r="E66" s="41" t="str">
        <f>IF($D66="","",IF([1]設定!$I42="",INDEX([1]第２表!$E$10:$J$66,MATCH([1]設定!$D42,[1]第２表!$C$10:$C$66,0),1),[1]設定!$I42))</f>
        <v>x</v>
      </c>
      <c r="F66" s="41" t="str">
        <f>IF($D66="","",IF([1]設定!$I42="",INDEX([1]第２表!$E$10:$J$66,MATCH([1]設定!$D42,[1]第２表!$C$10:$C$66,0),2),[1]設定!$I42))</f>
        <v>x</v>
      </c>
      <c r="G66" s="41" t="str">
        <f>IF($D66="","",IF([1]設定!$I42="",INDEX([1]第２表!$E$10:$J$66,MATCH([1]設定!$D42,[1]第２表!$C$10:$C$66,0),3),[1]設定!$I42))</f>
        <v>x</v>
      </c>
      <c r="H66" s="41" t="str">
        <f>IF($D66="","",IF([1]設定!$I42="",INDEX([1]第２表!$E$10:$J$66,MATCH([1]設定!$D42,[1]第２表!$C$10:$C$66,0),4),[1]設定!$I42))</f>
        <v>x</v>
      </c>
      <c r="I66" s="41" t="str">
        <f>IF($D66="","",IF([1]設定!$I42="",INDEX([1]第２表!$E$10:$J$66,MATCH([1]設定!$D42,[1]第２表!$C$10:$C$66,0),5),[1]設定!$I42))</f>
        <v>x</v>
      </c>
      <c r="J66" s="46" t="str">
        <f>IF($D66="","",IF([1]設定!$I42="",INDEX([1]第２表!$E$10:$J$66,MATCH([1]設定!$D42,[1]第２表!$C$10:$C$66,0),6),[1]設定!$I42))</f>
        <v>x</v>
      </c>
    </row>
    <row r="67" spans="2:10" ht="16.2" x14ac:dyDescent="0.2">
      <c r="B67" s="43" t="str">
        <f t="shared" si="0"/>
        <v>E15</v>
      </c>
      <c r="C67" s="44"/>
      <c r="D67" s="54" t="str">
        <f t="shared" si="1"/>
        <v>印刷・同関連業</v>
      </c>
      <c r="E67" s="41">
        <f>IF($D67="","",IF([1]設定!$I43="",INDEX([1]第２表!$E$10:$J$66,MATCH([1]設定!$D43,[1]第２表!$C$10:$C$66,0),1),[1]設定!$I43))</f>
        <v>459</v>
      </c>
      <c r="F67" s="41">
        <f>IF($D67="","",IF([1]設定!$I43="",INDEX([1]第２表!$E$10:$J$66,MATCH([1]設定!$D43,[1]第２表!$C$10:$C$66,0),2),[1]設定!$I43))</f>
        <v>6</v>
      </c>
      <c r="G67" s="41">
        <f>IF($D67="","",IF([1]設定!$I43="",INDEX([1]第２表!$E$10:$J$66,MATCH([1]設定!$D43,[1]第２表!$C$10:$C$66,0),3),[1]設定!$I43))</f>
        <v>6</v>
      </c>
      <c r="H67" s="41">
        <f>IF($D67="","",IF([1]設定!$I43="",INDEX([1]第２表!$E$10:$J$66,MATCH([1]設定!$D43,[1]第２表!$C$10:$C$66,0),4),[1]設定!$I43))</f>
        <v>459</v>
      </c>
      <c r="I67" s="41">
        <f>IF($D67="","",IF([1]設定!$I43="",INDEX([1]第２表!$E$10:$J$66,MATCH([1]設定!$D43,[1]第２表!$C$10:$C$66,0),5),[1]設定!$I43))</f>
        <v>122</v>
      </c>
      <c r="J67" s="46">
        <f>IF($D67="","",IF([1]設定!$I43="",INDEX([1]第２表!$E$10:$J$66,MATCH([1]設定!$D43,[1]第２表!$C$10:$C$66,0),6),[1]設定!$I43))</f>
        <v>26.6</v>
      </c>
    </row>
    <row r="68" spans="2:10" ht="16.2" x14ac:dyDescent="0.2">
      <c r="B68" s="43" t="str">
        <f t="shared" si="0"/>
        <v>E16,17</v>
      </c>
      <c r="C68" s="44"/>
      <c r="D68" s="54" t="str">
        <f t="shared" si="1"/>
        <v>化学、石油・石炭</v>
      </c>
      <c r="E68" s="41">
        <f>IF($D68="","",IF([1]設定!$I44="",INDEX([1]第２表!$E$10:$J$66,MATCH([1]設定!$D44,[1]第２表!$C$10:$C$66,0),1),[1]設定!$I44))</f>
        <v>2570</v>
      </c>
      <c r="F68" s="41">
        <f>IF($D68="","",IF([1]設定!$I44="",INDEX([1]第２表!$E$10:$J$66,MATCH([1]設定!$D44,[1]第２表!$C$10:$C$66,0),2),[1]設定!$I44))</f>
        <v>10</v>
      </c>
      <c r="G68" s="41">
        <f>IF($D68="","",IF([1]設定!$I44="",INDEX([1]第２表!$E$10:$J$66,MATCH([1]設定!$D44,[1]第２表!$C$10:$C$66,0),3),[1]設定!$I44))</f>
        <v>23</v>
      </c>
      <c r="H68" s="41">
        <f>IF($D68="","",IF([1]設定!$I44="",INDEX([1]第２表!$E$10:$J$66,MATCH([1]設定!$D44,[1]第２表!$C$10:$C$66,0),4),[1]設定!$I44))</f>
        <v>2557</v>
      </c>
      <c r="I68" s="41">
        <f>IF($D68="","",IF([1]設定!$I44="",INDEX([1]第２表!$E$10:$J$66,MATCH([1]設定!$D44,[1]第２表!$C$10:$C$66,0),5),[1]設定!$I44))</f>
        <v>53</v>
      </c>
      <c r="J68" s="46">
        <f>IF($D68="","",IF([1]設定!$I44="",INDEX([1]第２表!$E$10:$J$66,MATCH([1]設定!$D44,[1]第２表!$C$10:$C$66,0),6),[1]設定!$I44))</f>
        <v>2.1</v>
      </c>
    </row>
    <row r="69" spans="2:10" ht="16.2" x14ac:dyDescent="0.2">
      <c r="B69" s="43" t="str">
        <f t="shared" si="0"/>
        <v>E18</v>
      </c>
      <c r="C69" s="44"/>
      <c r="D69" s="54" t="str">
        <f t="shared" si="1"/>
        <v>プラスチック製品</v>
      </c>
      <c r="E69" s="41">
        <f>IF($D69="","",IF([1]設定!$I45="",INDEX([1]第２表!$E$10:$J$66,MATCH([1]設定!$D45,[1]第２表!$C$10:$C$66,0),1),[1]設定!$I45))</f>
        <v>1783</v>
      </c>
      <c r="F69" s="41">
        <f>IF($D69="","",IF([1]設定!$I45="",INDEX([1]第２表!$E$10:$J$66,MATCH([1]設定!$D45,[1]第２表!$C$10:$C$66,0),2),[1]設定!$I45))</f>
        <v>7</v>
      </c>
      <c r="G69" s="41">
        <f>IF($D69="","",IF([1]設定!$I45="",INDEX([1]第２表!$E$10:$J$66,MATCH([1]設定!$D45,[1]第２表!$C$10:$C$66,0),3),[1]設定!$I45))</f>
        <v>6</v>
      </c>
      <c r="H69" s="41">
        <f>IF($D69="","",IF([1]設定!$I45="",INDEX([1]第２表!$E$10:$J$66,MATCH([1]設定!$D45,[1]第２表!$C$10:$C$66,0),4),[1]設定!$I45))</f>
        <v>1784</v>
      </c>
      <c r="I69" s="41">
        <f>IF($D69="","",IF([1]設定!$I45="",INDEX([1]第２表!$E$10:$J$66,MATCH([1]設定!$D45,[1]第２表!$C$10:$C$66,0),5),[1]設定!$I45))</f>
        <v>406</v>
      </c>
      <c r="J69" s="46">
        <f>IF($D69="","",IF([1]設定!$I45="",INDEX([1]第２表!$E$10:$J$66,MATCH([1]設定!$D45,[1]第２表!$C$10:$C$66,0),6),[1]設定!$I45))</f>
        <v>22.8</v>
      </c>
    </row>
    <row r="70" spans="2:10" ht="16.2" x14ac:dyDescent="0.2">
      <c r="B70" s="43" t="str">
        <f t="shared" si="0"/>
        <v>E19</v>
      </c>
      <c r="C70" s="44"/>
      <c r="D70" s="54" t="str">
        <f t="shared" si="1"/>
        <v>ゴム製品</v>
      </c>
      <c r="E70" s="55">
        <f>IF($D70="","",IF([1]設定!$I46="",INDEX([1]第２表!$E$10:$J$66,MATCH([1]設定!$D46,[1]第２表!$C$10:$C$66,0),1),[1]設定!$I46))</f>
        <v>2044</v>
      </c>
      <c r="F70" s="55">
        <f>IF($D70="","",IF([1]設定!$I46="",INDEX([1]第２表!$E$10:$J$66,MATCH([1]設定!$D46,[1]第２表!$C$10:$C$66,0),2),[1]設定!$I46))</f>
        <v>8</v>
      </c>
      <c r="G70" s="55">
        <f>IF($D70="","",IF([1]設定!$I46="",INDEX([1]第２表!$E$10:$J$66,MATCH([1]設定!$D46,[1]第２表!$C$10:$C$66,0),3),[1]設定!$I46))</f>
        <v>21</v>
      </c>
      <c r="H70" s="55">
        <f>IF($D70="","",IF([1]設定!$I46="",INDEX([1]第２表!$E$10:$J$66,MATCH([1]設定!$D46,[1]第２表!$C$10:$C$66,0),4),[1]設定!$I46))</f>
        <v>2031</v>
      </c>
      <c r="I70" s="55">
        <f>IF($D70="","",IF([1]設定!$I46="",INDEX([1]第２表!$E$10:$J$66,MATCH([1]設定!$D46,[1]第２表!$C$10:$C$66,0),5),[1]設定!$I46))</f>
        <v>31</v>
      </c>
      <c r="J70" s="56">
        <f>IF($D70="","",IF([1]設定!$I46="",INDEX([1]第２表!$E$10:$J$66,MATCH([1]設定!$D46,[1]第２表!$C$10:$C$66,0),6),[1]設定!$I46))</f>
        <v>1.5</v>
      </c>
    </row>
    <row r="71" spans="2:10" ht="16.2" x14ac:dyDescent="0.2">
      <c r="B71" s="43" t="str">
        <f t="shared" si="0"/>
        <v>E21</v>
      </c>
      <c r="C71" s="44"/>
      <c r="D71" s="54" t="str">
        <f t="shared" si="1"/>
        <v>窯業・土石製品</v>
      </c>
      <c r="E71" s="41">
        <f>IF($D71="","",IF([1]設定!$I47="",INDEX([1]第２表!$E$10:$J$66,MATCH([1]設定!$D47,[1]第２表!$C$10:$C$66,0),1),[1]設定!$I47))</f>
        <v>371</v>
      </c>
      <c r="F71" s="41">
        <f>IF($D71="","",IF([1]設定!$I47="",INDEX([1]第２表!$E$10:$J$66,MATCH([1]設定!$D47,[1]第２表!$C$10:$C$66,0),2),[1]設定!$I47))</f>
        <v>2</v>
      </c>
      <c r="G71" s="41">
        <f>IF($D71="","",IF([1]設定!$I47="",INDEX([1]第２表!$E$10:$J$66,MATCH([1]設定!$D47,[1]第２表!$C$10:$C$66,0),3),[1]設定!$I47))</f>
        <v>1</v>
      </c>
      <c r="H71" s="41">
        <f>IF($D71="","",IF([1]設定!$I47="",INDEX([1]第２表!$E$10:$J$66,MATCH([1]設定!$D47,[1]第２表!$C$10:$C$66,0),4),[1]設定!$I47))</f>
        <v>372</v>
      </c>
      <c r="I71" s="41">
        <f>IF($D71="","",IF([1]設定!$I47="",INDEX([1]第２表!$E$10:$J$66,MATCH([1]設定!$D47,[1]第２表!$C$10:$C$66,0),5),[1]設定!$I47))</f>
        <v>57</v>
      </c>
      <c r="J71" s="46">
        <f>IF($D71="","",IF([1]設定!$I47="",INDEX([1]第２表!$E$10:$J$66,MATCH([1]設定!$D47,[1]第２表!$C$10:$C$66,0),6),[1]設定!$I47))</f>
        <v>15.3</v>
      </c>
    </row>
    <row r="72" spans="2:10" ht="16.2" x14ac:dyDescent="0.2">
      <c r="B72" s="43" t="str">
        <f t="shared" si="0"/>
        <v>E24</v>
      </c>
      <c r="C72" s="44"/>
      <c r="D72" s="54" t="str">
        <f t="shared" si="1"/>
        <v>金属製品製造業</v>
      </c>
      <c r="E72" s="41">
        <f>IF($D72="","",IF([1]設定!$I48="",INDEX([1]第２表!$E$10:$J$66,MATCH([1]設定!$D48,[1]第２表!$C$10:$C$66,0),1),[1]設定!$I48))</f>
        <v>1168</v>
      </c>
      <c r="F72" s="41">
        <f>IF($D72="","",IF([1]設定!$I48="",INDEX([1]第２表!$E$10:$J$66,MATCH([1]設定!$D48,[1]第２表!$C$10:$C$66,0),2),[1]設定!$I48))</f>
        <v>17</v>
      </c>
      <c r="G72" s="41">
        <f>IF($D72="","",IF([1]設定!$I48="",INDEX([1]第２表!$E$10:$J$66,MATCH([1]設定!$D48,[1]第２表!$C$10:$C$66,0),3),[1]設定!$I48))</f>
        <v>2</v>
      </c>
      <c r="H72" s="41">
        <f>IF($D72="","",IF([1]設定!$I48="",INDEX([1]第２表!$E$10:$J$66,MATCH([1]設定!$D48,[1]第２表!$C$10:$C$66,0),4),[1]設定!$I48))</f>
        <v>1183</v>
      </c>
      <c r="I72" s="41">
        <f>IF($D72="","",IF([1]設定!$I48="",INDEX([1]第２表!$E$10:$J$66,MATCH([1]設定!$D48,[1]第２表!$C$10:$C$66,0),5),[1]設定!$I48))</f>
        <v>205</v>
      </c>
      <c r="J72" s="46">
        <f>IF($D72="","",IF([1]設定!$I48="",INDEX([1]第２表!$E$10:$J$66,MATCH([1]設定!$D48,[1]第２表!$C$10:$C$66,0),6),[1]設定!$I48))</f>
        <v>17.3</v>
      </c>
    </row>
    <row r="73" spans="2:10" ht="16.2" x14ac:dyDescent="0.2">
      <c r="B73" s="43" t="str">
        <f t="shared" si="0"/>
        <v>E27</v>
      </c>
      <c r="C73" s="44"/>
      <c r="D73" s="54" t="str">
        <f t="shared" si="1"/>
        <v>業務用機械器具</v>
      </c>
      <c r="E73" s="41">
        <f>IF($D73="","",IF([1]設定!$I49="",INDEX([1]第２表!$E$10:$J$66,MATCH([1]設定!$D49,[1]第２表!$C$10:$C$66,0),1),[1]設定!$I49))</f>
        <v>2013</v>
      </c>
      <c r="F73" s="41">
        <f>IF($D73="","",IF([1]設定!$I49="",INDEX([1]第２表!$E$10:$J$66,MATCH([1]設定!$D49,[1]第２表!$C$10:$C$66,0),2),[1]設定!$I49))</f>
        <v>10</v>
      </c>
      <c r="G73" s="41">
        <f>IF($D73="","",IF([1]設定!$I49="",INDEX([1]第２表!$E$10:$J$66,MATCH([1]設定!$D49,[1]第２表!$C$10:$C$66,0),3),[1]設定!$I49))</f>
        <v>10</v>
      </c>
      <c r="H73" s="41">
        <f>IF($D73="","",IF([1]設定!$I49="",INDEX([1]第２表!$E$10:$J$66,MATCH([1]設定!$D49,[1]第２表!$C$10:$C$66,0),4),[1]設定!$I49))</f>
        <v>2013</v>
      </c>
      <c r="I73" s="41">
        <f>IF($D73="","",IF([1]設定!$I49="",INDEX([1]第２表!$E$10:$J$66,MATCH([1]設定!$D49,[1]第２表!$C$10:$C$66,0),5),[1]設定!$I49))</f>
        <v>188</v>
      </c>
      <c r="J73" s="46">
        <f>IF($D73="","",IF([1]設定!$I49="",INDEX([1]第２表!$E$10:$J$66,MATCH([1]設定!$D49,[1]第２表!$C$10:$C$66,0),6),[1]設定!$I49))</f>
        <v>9.3000000000000007</v>
      </c>
    </row>
    <row r="74" spans="2:10" ht="16.2" x14ac:dyDescent="0.2">
      <c r="B74" s="43" t="str">
        <f t="shared" si="0"/>
        <v>E28</v>
      </c>
      <c r="C74" s="44"/>
      <c r="D74" s="54" t="str">
        <f t="shared" si="1"/>
        <v>電子・デバイス</v>
      </c>
      <c r="E74" s="41">
        <f>IF($D74="","",IF([1]設定!$I50="",INDEX([1]第２表!$E$10:$J$66,MATCH([1]設定!$D50,[1]第２表!$C$10:$C$66,0),1),[1]設定!$I50))</f>
        <v>3454</v>
      </c>
      <c r="F74" s="41">
        <f>IF($D74="","",IF([1]設定!$I50="",INDEX([1]第２表!$E$10:$J$66,MATCH([1]設定!$D50,[1]第２表!$C$10:$C$66,0),2),[1]設定!$I50))</f>
        <v>17</v>
      </c>
      <c r="G74" s="41">
        <f>IF($D74="","",IF([1]設定!$I50="",INDEX([1]第２表!$E$10:$J$66,MATCH([1]設定!$D50,[1]第２表!$C$10:$C$66,0),3),[1]設定!$I50))</f>
        <v>37</v>
      </c>
      <c r="H74" s="41">
        <f>IF($D74="","",IF([1]設定!$I50="",INDEX([1]第２表!$E$10:$J$66,MATCH([1]設定!$D50,[1]第２表!$C$10:$C$66,0),4),[1]設定!$I50))</f>
        <v>3434</v>
      </c>
      <c r="I74" s="41">
        <f>IF($D74="","",IF([1]設定!$I50="",INDEX([1]第２表!$E$10:$J$66,MATCH([1]設定!$D50,[1]第２表!$C$10:$C$66,0),5),[1]設定!$I50))</f>
        <v>226</v>
      </c>
      <c r="J74" s="46">
        <f>IF($D74="","",IF([1]設定!$I50="",INDEX([1]第２表!$E$10:$J$66,MATCH([1]設定!$D50,[1]第２表!$C$10:$C$66,0),6),[1]設定!$I50))</f>
        <v>6.6</v>
      </c>
    </row>
    <row r="75" spans="2:10" ht="16.2" x14ac:dyDescent="0.2">
      <c r="B75" s="43" t="str">
        <f t="shared" si="0"/>
        <v>E29</v>
      </c>
      <c r="C75" s="44"/>
      <c r="D75" s="54" t="str">
        <f t="shared" si="1"/>
        <v>電気機械器具</v>
      </c>
      <c r="E75" s="41">
        <f>IF($D75="","",IF([1]設定!$I51="",INDEX([1]第２表!$E$10:$J$66,MATCH([1]設定!$D51,[1]第２表!$C$10:$C$66,0),1),[1]設定!$I51))</f>
        <v>1024</v>
      </c>
      <c r="F75" s="41">
        <f>IF($D75="","",IF([1]設定!$I51="",INDEX([1]第２表!$E$10:$J$66,MATCH([1]設定!$D51,[1]第２表!$C$10:$C$66,0),2),[1]設定!$I51))</f>
        <v>1</v>
      </c>
      <c r="G75" s="41">
        <f>IF($D75="","",IF([1]設定!$I51="",INDEX([1]第２表!$E$10:$J$66,MATCH([1]設定!$D51,[1]第２表!$C$10:$C$66,0),3),[1]設定!$I51))</f>
        <v>8</v>
      </c>
      <c r="H75" s="41">
        <f>IF($D75="","",IF([1]設定!$I51="",INDEX([1]第２表!$E$10:$J$66,MATCH([1]設定!$D51,[1]第２表!$C$10:$C$66,0),4),[1]設定!$I51))</f>
        <v>1017</v>
      </c>
      <c r="I75" s="41">
        <f>IF($D75="","",IF([1]設定!$I51="",INDEX([1]第２表!$E$10:$J$66,MATCH([1]設定!$D51,[1]第２表!$C$10:$C$66,0),5),[1]設定!$I51))</f>
        <v>33</v>
      </c>
      <c r="J75" s="46">
        <f>IF($D75="","",IF([1]設定!$I51="",INDEX([1]第２表!$E$10:$J$66,MATCH([1]設定!$D51,[1]第２表!$C$10:$C$66,0),6),[1]設定!$I51))</f>
        <v>3.2</v>
      </c>
    </row>
    <row r="76" spans="2:10" ht="16.2" x14ac:dyDescent="0.2">
      <c r="B76" s="43" t="str">
        <f t="shared" si="0"/>
        <v>E31</v>
      </c>
      <c r="C76" s="44"/>
      <c r="D76" s="54" t="str">
        <f t="shared" si="1"/>
        <v>輸送用機械器具</v>
      </c>
      <c r="E76" s="41">
        <f>IF($D76="","",IF([1]設定!$I52="",INDEX([1]第２表!$E$10:$J$66,MATCH([1]設定!$D52,[1]第２表!$C$10:$C$66,0),1),[1]設定!$I52))</f>
        <v>2112</v>
      </c>
      <c r="F76" s="41">
        <f>IF($D76="","",IF([1]設定!$I52="",INDEX([1]第２表!$E$10:$J$66,MATCH([1]設定!$D52,[1]第２表!$C$10:$C$66,0),2),[1]設定!$I52))</f>
        <v>9</v>
      </c>
      <c r="G76" s="41">
        <f>IF($D76="","",IF([1]設定!$I52="",INDEX([1]第２表!$E$10:$J$66,MATCH([1]設定!$D52,[1]第２表!$C$10:$C$66,0),3),[1]設定!$I52))</f>
        <v>46</v>
      </c>
      <c r="H76" s="41">
        <f>IF($D76="","",IF([1]設定!$I52="",INDEX([1]第２表!$E$10:$J$66,MATCH([1]設定!$D52,[1]第２表!$C$10:$C$66,0),4),[1]設定!$I52))</f>
        <v>2075</v>
      </c>
      <c r="I76" s="41">
        <f>IF($D76="","",IF([1]設定!$I52="",INDEX([1]第２表!$E$10:$J$66,MATCH([1]設定!$D52,[1]第２表!$C$10:$C$66,0),5),[1]設定!$I52))</f>
        <v>6</v>
      </c>
      <c r="J76" s="46">
        <f>IF($D76="","",IF([1]設定!$I52="",INDEX([1]第２表!$E$10:$J$66,MATCH([1]設定!$D52,[1]第２表!$C$10:$C$66,0),6),[1]設定!$I52))</f>
        <v>0.3</v>
      </c>
    </row>
    <row r="77" spans="2:10" ht="16.2" x14ac:dyDescent="0.2">
      <c r="B77" s="57" t="str">
        <f t="shared" si="0"/>
        <v>ES</v>
      </c>
      <c r="C77" s="58"/>
      <c r="D77" s="59" t="str">
        <f t="shared" si="1"/>
        <v>はん用・生産用機械器具</v>
      </c>
      <c r="E77" s="60">
        <f>IF($D77="","",IF([1]設定!$I53="",INDEX([1]第２表!$E$10:$J$66,MATCH([1]設定!$D53,[1]第２表!$C$10:$C$66,0),1),[1]設定!$I53))</f>
        <v>1655</v>
      </c>
      <c r="F77" s="60">
        <f>IF($D77="","",IF([1]設定!$I53="",INDEX([1]第２表!$E$10:$J$66,MATCH([1]設定!$D53,[1]第２表!$C$10:$C$66,0),2),[1]設定!$I53))</f>
        <v>0</v>
      </c>
      <c r="G77" s="60">
        <f>IF($D77="","",IF([1]設定!$I53="",INDEX([1]第２表!$E$10:$J$66,MATCH([1]設定!$D53,[1]第２表!$C$10:$C$66,0),3),[1]設定!$I53))</f>
        <v>12</v>
      </c>
      <c r="H77" s="60">
        <f>IF($D77="","",IF([1]設定!$I53="",INDEX([1]第２表!$E$10:$J$66,MATCH([1]設定!$D53,[1]第２表!$C$10:$C$66,0),4),[1]設定!$I53))</f>
        <v>1643</v>
      </c>
      <c r="I77" s="60">
        <f>IF($D77="","",IF([1]設定!$I53="",INDEX([1]第２表!$E$10:$J$66,MATCH([1]設定!$D53,[1]第２表!$C$10:$C$66,0),5),[1]設定!$I53))</f>
        <v>49</v>
      </c>
      <c r="J77" s="61">
        <f>IF($D77="","",IF([1]設定!$I53="",INDEX([1]第２表!$E$10:$J$66,MATCH([1]設定!$D53,[1]第２表!$C$10:$C$66,0),6),[1]設定!$I53))</f>
        <v>3</v>
      </c>
    </row>
    <row r="78" spans="2:10" ht="16.2" x14ac:dyDescent="0.2">
      <c r="B78" s="62" t="str">
        <f t="shared" si="0"/>
        <v>R91</v>
      </c>
      <c r="C78" s="63"/>
      <c r="D78" s="64" t="str">
        <f t="shared" si="1"/>
        <v>職業紹介・労働者派遣業</v>
      </c>
      <c r="E78" s="65">
        <f>IF($D78="","",IF([1]設定!$I54="",INDEX([1]第２表!$E$10:$J$66,MATCH([1]設定!$D54,[1]第２表!$C$10:$C$66,0),1),[1]設定!$I54))</f>
        <v>3900</v>
      </c>
      <c r="F78" s="65">
        <f>IF($D78="","",IF([1]設定!$I54="",INDEX([1]第２表!$E$10:$J$66,MATCH([1]設定!$D54,[1]第２表!$C$10:$C$66,0),2),[1]設定!$I54))</f>
        <v>245</v>
      </c>
      <c r="G78" s="65">
        <f>IF($D78="","",IF([1]設定!$I54="",INDEX([1]第２表!$E$10:$J$66,MATCH([1]設定!$D54,[1]第２表!$C$10:$C$66,0),3),[1]設定!$I54))</f>
        <v>292</v>
      </c>
      <c r="H78" s="65">
        <f>IF($D78="","",IF([1]設定!$I54="",INDEX([1]第２表!$E$10:$J$66,MATCH([1]設定!$D54,[1]第２表!$C$10:$C$66,0),4),[1]設定!$I54))</f>
        <v>3853</v>
      </c>
      <c r="I78" s="65">
        <f>IF($D78="","",IF([1]設定!$I54="",INDEX([1]第２表!$E$10:$J$66,MATCH([1]設定!$D54,[1]第２表!$C$10:$C$66,0),5),[1]設定!$I54))</f>
        <v>733</v>
      </c>
      <c r="J78" s="66">
        <f>IF($D78="","",IF([1]設定!$I54="",INDEX([1]第２表!$E$10:$J$66,MATCH([1]設定!$D54,[1]第２表!$C$10:$C$66,0),6),[1]設定!$I54))</f>
        <v>19</v>
      </c>
    </row>
  </sheetData>
  <phoneticPr fontId="2"/>
  <printOptions horizontalCentered="1"/>
  <pageMargins left="0.78740157480314965" right="0.78740157480314965" top="0.59055118110236227" bottom="0.78740157480314965" header="0" footer="0.59055118110236227"/>
  <pageSetup paperSize="9" scale="55" orientation="portrait" blackAndWhite="1" cellComments="atEnd" r:id="rId1"/>
  <headerFooter scaleWithDoc="0" alignWithMargins="0">
    <oddFooter>&amp;C- 13 -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E9D04-206A-48FB-A655-5FC7BA8995B6}">
  <sheetPr>
    <pageSetUpPr fitToPage="1"/>
  </sheetPr>
  <dimension ref="B1:L78"/>
  <sheetViews>
    <sheetView showGridLines="0" topLeftCell="A30" zoomScale="80" zoomScaleNormal="80" zoomScaleSheetLayoutView="70" workbookViewId="0">
      <selection activeCell="M63" sqref="L63:M63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296875" style="1" customWidth="1"/>
    <col min="4" max="4" width="23.69921875" style="1" customWidth="1"/>
    <col min="5" max="10" width="15.296875" style="1" customWidth="1"/>
    <col min="11" max="11" width="1.69921875" style="1" customWidth="1"/>
    <col min="12" max="12" width="9.59765625" style="1" customWidth="1"/>
    <col min="13" max="16384" width="9.69921875" style="1"/>
  </cols>
  <sheetData>
    <row r="1" spans="2:12" ht="23.4" x14ac:dyDescent="0.3">
      <c r="E1" s="2"/>
      <c r="F1" s="2"/>
      <c r="G1" s="2"/>
      <c r="H1" s="2"/>
      <c r="I1" s="2"/>
      <c r="J1" s="2"/>
      <c r="K1" s="2"/>
      <c r="L1" s="3"/>
    </row>
    <row r="2" spans="2:12" ht="21" customHeight="1" x14ac:dyDescent="0.25">
      <c r="B2" s="4" t="s">
        <v>0</v>
      </c>
      <c r="C2" s="5"/>
      <c r="D2" s="5"/>
      <c r="E2" s="5"/>
      <c r="F2" s="6"/>
      <c r="G2" s="6"/>
      <c r="H2" s="6"/>
      <c r="I2" s="6"/>
      <c r="J2" s="7"/>
      <c r="K2" s="8"/>
      <c r="L2" s="9"/>
    </row>
    <row r="3" spans="2:12" ht="21" customHeight="1" x14ac:dyDescent="0.2">
      <c r="B3" s="7" t="str">
        <f>"　　　　パートタイム労働者数及びパートタイム労働者比率（"&amp;[10]設定!D8&amp;DBCS([10]設定!E8)&amp;"年"&amp;DBCS([10]設定!F8)&amp;"月）"</f>
        <v>　　　　パートタイム労働者数及びパートタイム労働者比率（令和５年１０月）</v>
      </c>
      <c r="C3" s="5"/>
      <c r="D3" s="5"/>
      <c r="E3" s="5"/>
      <c r="F3" s="6"/>
      <c r="G3" s="6"/>
      <c r="H3" s="6"/>
      <c r="I3" s="6"/>
      <c r="J3" s="7"/>
      <c r="K3" s="8"/>
      <c r="L3" s="9"/>
    </row>
    <row r="4" spans="2:12" ht="10.5" customHeight="1" x14ac:dyDescent="0.2">
      <c r="D4" s="9"/>
      <c r="E4" s="10"/>
      <c r="F4" s="10"/>
      <c r="G4" s="10"/>
      <c r="H4" s="10"/>
      <c r="I4" s="10"/>
      <c r="J4" s="11"/>
      <c r="K4" s="8"/>
      <c r="L4" s="9"/>
    </row>
    <row r="5" spans="2:12" s="5" customFormat="1" ht="21" customHeight="1" x14ac:dyDescent="0.2">
      <c r="B5" s="12" t="s">
        <v>1</v>
      </c>
      <c r="F5" s="6"/>
      <c r="G5" s="6"/>
      <c r="H5" s="6"/>
      <c r="I5" s="13"/>
      <c r="J5" s="13" t="s">
        <v>2</v>
      </c>
      <c r="L5" s="14"/>
    </row>
    <row r="6" spans="2:12" s="5" customFormat="1" ht="15" customHeight="1" x14ac:dyDescent="0.2">
      <c r="B6" s="15"/>
      <c r="C6" s="16"/>
      <c r="D6" s="17"/>
      <c r="E6" s="18" t="s">
        <v>3</v>
      </c>
      <c r="F6" s="18" t="s">
        <v>4</v>
      </c>
      <c r="G6" s="19" t="s">
        <v>5</v>
      </c>
      <c r="H6" s="20" t="s">
        <v>6</v>
      </c>
      <c r="I6" s="21"/>
      <c r="J6" s="22"/>
      <c r="L6" s="23"/>
    </row>
    <row r="7" spans="2:12" s="5" customFormat="1" ht="15" customHeight="1" x14ac:dyDescent="0.2">
      <c r="B7" s="24"/>
      <c r="C7" s="25"/>
      <c r="D7" s="26" t="s">
        <v>7</v>
      </c>
      <c r="E7" s="27"/>
      <c r="F7" s="28"/>
      <c r="G7" s="27"/>
      <c r="H7" s="29"/>
      <c r="I7" s="30" t="s">
        <v>8</v>
      </c>
      <c r="J7" s="31" t="s">
        <v>9</v>
      </c>
      <c r="L7" s="23"/>
    </row>
    <row r="8" spans="2:12" s="5" customFormat="1" ht="15" customHeight="1" x14ac:dyDescent="0.2">
      <c r="B8" s="32"/>
      <c r="C8" s="33"/>
      <c r="D8" s="34"/>
      <c r="E8" s="35" t="s">
        <v>10</v>
      </c>
      <c r="F8" s="35" t="s">
        <v>10</v>
      </c>
      <c r="G8" s="35" t="s">
        <v>10</v>
      </c>
      <c r="H8" s="32" t="s">
        <v>10</v>
      </c>
      <c r="I8" s="36" t="s">
        <v>11</v>
      </c>
      <c r="J8" s="37" t="s">
        <v>12</v>
      </c>
      <c r="K8" s="14"/>
      <c r="L8" s="23"/>
    </row>
    <row r="9" spans="2:12" s="5" customFormat="1" ht="17.25" customHeight="1" x14ac:dyDescent="0.2">
      <c r="B9" s="38" t="str">
        <f>IF([10]設定!$B23="","",[10]設定!$B23)</f>
        <v>TL</v>
      </c>
      <c r="C9" s="39"/>
      <c r="D9" s="40" t="str">
        <f>IF([10]設定!$F23="","",[10]設定!$F23)</f>
        <v>調査産業計</v>
      </c>
      <c r="E9" s="41">
        <f>IF($D9="","",IF([10]設定!$H23="",INDEX([10]第２表!$E$220:$J$276,MATCH([10]設定!$D23,[10]第２表!$C$220:$C$276,0),1),[10]設定!$H23))</f>
        <v>361381</v>
      </c>
      <c r="F9" s="41">
        <f>IF($D9="","",IF([10]設定!$H23="",INDEX([10]第２表!$E$220:$J$276,MATCH([10]設定!$D23,[10]第２表!$C$220:$C$276,0),2),[10]設定!$H23))</f>
        <v>7592</v>
      </c>
      <c r="G9" s="41">
        <f>IF($D9="","",IF([10]設定!$H23="",INDEX([10]第２表!$E$220:$J$276,MATCH([10]設定!$D23,[10]第２表!$C$220:$C$276,0),3),[10]設定!$H23))</f>
        <v>5715</v>
      </c>
      <c r="H9" s="41">
        <f>IF($D9="","",IF([10]設定!$H23="",INDEX([10]第２表!$E$220:$J$276,MATCH([10]設定!$D23,[10]第２表!$C$220:$C$276,0),4),[10]設定!$H23))</f>
        <v>363258</v>
      </c>
      <c r="I9" s="41">
        <f>IF($D9="","",IF([10]設定!$H23="",INDEX([10]第２表!$E$220:$J$276,MATCH([10]設定!$D23,[10]第２表!$C$220:$C$276,0),5),[10]設定!$H23))</f>
        <v>109272</v>
      </c>
      <c r="J9" s="42">
        <f>IF($D9="","",IF([10]設定!$H23="",INDEX([10]第２表!$E$220:$J$276,MATCH([10]設定!$D23,[10]第２表!$C$220:$C$276,0),6),[10]設定!$H23))</f>
        <v>30.1</v>
      </c>
      <c r="K9" s="14"/>
      <c r="L9" s="23"/>
    </row>
    <row r="10" spans="2:12" s="5" customFormat="1" ht="17.25" customHeight="1" x14ac:dyDescent="0.2">
      <c r="B10" s="43" t="str">
        <f>IF([10]設定!$B24="","",[10]設定!$B24)</f>
        <v>D</v>
      </c>
      <c r="C10" s="44"/>
      <c r="D10" s="45" t="str">
        <f>IF([10]設定!$F24="","",[10]設定!$F24)</f>
        <v>建設業</v>
      </c>
      <c r="E10" s="41">
        <f>IF($D10="","",IF([10]設定!$H24="",INDEX([10]第２表!$E$220:$J$276,MATCH([10]設定!$D24,[10]第２表!$C$220:$C$276,0),1),[10]設定!$H24))</f>
        <v>20961</v>
      </c>
      <c r="F10" s="41">
        <f>IF($D10="","",IF([10]設定!$H24="",INDEX([10]第２表!$E$220:$J$276,MATCH([10]設定!$D24,[10]第２表!$C$220:$C$276,0),2),[10]設定!$H24))</f>
        <v>251</v>
      </c>
      <c r="G10" s="41">
        <f>IF($D10="","",IF([10]設定!$H24="",INDEX([10]第２表!$E$220:$J$276,MATCH([10]設定!$D24,[10]第２表!$C$220:$C$276,0),3),[10]設定!$H24))</f>
        <v>16</v>
      </c>
      <c r="H10" s="41">
        <f>IF($D10="","",IF([10]設定!$H24="",INDEX([10]第２表!$E$220:$J$276,MATCH([10]設定!$D24,[10]第２表!$C$220:$C$276,0),4),[10]設定!$H24))</f>
        <v>21196</v>
      </c>
      <c r="I10" s="41">
        <f>IF($D10="","",IF([10]設定!$H24="",INDEX([10]第２表!$E$220:$J$276,MATCH([10]設定!$D24,[10]第２表!$C$220:$C$276,0),5),[10]設定!$H24))</f>
        <v>1008</v>
      </c>
      <c r="J10" s="46">
        <f>IF($D10="","",IF([10]設定!$H24="",INDEX([10]第２表!$E$220:$J$276,MATCH([10]設定!$D24,[10]第２表!$C$220:$C$276,0),6),[10]設定!$H24))</f>
        <v>4.8</v>
      </c>
      <c r="K10" s="14"/>
    </row>
    <row r="11" spans="2:12" s="5" customFormat="1" ht="17.25" customHeight="1" x14ac:dyDescent="0.2">
      <c r="B11" s="43" t="str">
        <f>IF([10]設定!$B25="","",[10]設定!$B25)</f>
        <v>E</v>
      </c>
      <c r="C11" s="44"/>
      <c r="D11" s="45" t="str">
        <f>IF([10]設定!$F25="","",[10]設定!$F25)</f>
        <v>製造業</v>
      </c>
      <c r="E11" s="41">
        <f>IF($D11="","",IF([10]設定!$H25="",INDEX([10]第２表!$E$220:$J$276,MATCH([10]設定!$D25,[10]第２表!$C$220:$C$276,0),1),[10]設定!$H25))</f>
        <v>48921</v>
      </c>
      <c r="F11" s="41">
        <f>IF($D11="","",IF([10]設定!$H25="",INDEX([10]第２表!$E$220:$J$276,MATCH([10]設定!$D25,[10]第２表!$C$220:$C$276,0),2),[10]設定!$H25))</f>
        <v>514</v>
      </c>
      <c r="G11" s="41">
        <f>IF($D11="","",IF([10]設定!$H25="",INDEX([10]第２表!$E$220:$J$276,MATCH([10]設定!$D25,[10]第２表!$C$220:$C$276,0),3),[10]設定!$H25))</f>
        <v>538</v>
      </c>
      <c r="H11" s="41">
        <f>IF($D11="","",IF([10]設定!$H25="",INDEX([10]第２表!$E$220:$J$276,MATCH([10]設定!$D25,[10]第２表!$C$220:$C$276,0),4),[10]設定!$H25))</f>
        <v>48897</v>
      </c>
      <c r="I11" s="41">
        <f>IF($D11="","",IF([10]設定!$H25="",INDEX([10]第２表!$E$220:$J$276,MATCH([10]設定!$D25,[10]第２表!$C$220:$C$276,0),5),[10]設定!$H25))</f>
        <v>8571</v>
      </c>
      <c r="J11" s="46">
        <f>IF($D11="","",IF([10]設定!$H25="",INDEX([10]第２表!$E$220:$J$276,MATCH([10]設定!$D25,[10]第２表!$C$220:$C$276,0),6),[10]設定!$H25))</f>
        <v>17.5</v>
      </c>
      <c r="K11" s="14"/>
    </row>
    <row r="12" spans="2:12" s="5" customFormat="1" ht="17.25" customHeight="1" x14ac:dyDescent="0.2">
      <c r="B12" s="43" t="str">
        <f>IF([10]設定!$B26="","",[10]設定!$B26)</f>
        <v>F</v>
      </c>
      <c r="C12" s="44"/>
      <c r="D12" s="47" t="str">
        <f>IF([10]設定!$F26="","",[10]設定!$F26)</f>
        <v>電気・ガス・熱供給・水道業</v>
      </c>
      <c r="E12" s="41">
        <f>IF($D12="","",IF([10]設定!$H26="",INDEX([10]第２表!$E$220:$J$276,MATCH([10]設定!$D26,[10]第２表!$C$220:$C$276,0),1),[10]設定!$H26))</f>
        <v>2121</v>
      </c>
      <c r="F12" s="41">
        <f>IF($D12="","",IF([10]設定!$H26="",INDEX([10]第２表!$E$220:$J$276,MATCH([10]設定!$D26,[10]第２表!$C$220:$C$276,0),2),[10]設定!$H26))</f>
        <v>0</v>
      </c>
      <c r="G12" s="41">
        <f>IF($D12="","",IF([10]設定!$H26="",INDEX([10]第２表!$E$220:$J$276,MATCH([10]設定!$D26,[10]第２表!$C$220:$C$276,0),3),[10]設定!$H26))</f>
        <v>10</v>
      </c>
      <c r="H12" s="41">
        <f>IF($D12="","",IF([10]設定!$H26="",INDEX([10]第２表!$E$220:$J$276,MATCH([10]設定!$D26,[10]第２表!$C$220:$C$276,0),4),[10]設定!$H26))</f>
        <v>2111</v>
      </c>
      <c r="I12" s="41">
        <f>IF($D12="","",IF([10]設定!$H26="",INDEX([10]第２表!$E$220:$J$276,MATCH([10]設定!$D26,[10]第２表!$C$220:$C$276,0),5),[10]設定!$H26))</f>
        <v>158</v>
      </c>
      <c r="J12" s="46">
        <f>IF($D12="","",IF([10]設定!$H26="",INDEX([10]第２表!$E$220:$J$276,MATCH([10]設定!$D26,[10]第２表!$C$220:$C$276,0),6),[10]設定!$H26))</f>
        <v>7.5</v>
      </c>
      <c r="K12" s="14"/>
    </row>
    <row r="13" spans="2:12" s="5" customFormat="1" ht="17.25" customHeight="1" x14ac:dyDescent="0.2">
      <c r="B13" s="43" t="str">
        <f>IF([10]設定!$B27="","",[10]設定!$B27)</f>
        <v>G</v>
      </c>
      <c r="C13" s="44"/>
      <c r="D13" s="45" t="str">
        <f>IF([10]設定!$F27="","",[10]設定!$F27)</f>
        <v>情報通信業</v>
      </c>
      <c r="E13" s="41">
        <f>IF($D13="","",IF([10]設定!$H27="",INDEX([10]第２表!$E$220:$J$276,MATCH([10]設定!$D27,[10]第２表!$C$220:$C$276,0),1),[10]設定!$H27))</f>
        <v>4827</v>
      </c>
      <c r="F13" s="41">
        <f>IF($D13="","",IF([10]設定!$H27="",INDEX([10]第２表!$E$220:$J$276,MATCH([10]設定!$D27,[10]第２表!$C$220:$C$276,0),2),[10]設定!$H27))</f>
        <v>53</v>
      </c>
      <c r="G13" s="41">
        <f>IF($D13="","",IF([10]設定!$H27="",INDEX([10]第２表!$E$220:$J$276,MATCH([10]設定!$D27,[10]第２表!$C$220:$C$276,0),3),[10]設定!$H27))</f>
        <v>42</v>
      </c>
      <c r="H13" s="41">
        <f>IF($D13="","",IF([10]設定!$H27="",INDEX([10]第２表!$E$220:$J$276,MATCH([10]設定!$D27,[10]第２表!$C$220:$C$276,0),4),[10]設定!$H27))</f>
        <v>4838</v>
      </c>
      <c r="I13" s="41">
        <f>IF($D13="","",IF([10]設定!$H27="",INDEX([10]第２表!$E$220:$J$276,MATCH([10]設定!$D27,[10]第２表!$C$220:$C$276,0),5),[10]設定!$H27))</f>
        <v>231</v>
      </c>
      <c r="J13" s="46">
        <f>IF($D13="","",IF([10]設定!$H27="",INDEX([10]第２表!$E$220:$J$276,MATCH([10]設定!$D27,[10]第２表!$C$220:$C$276,0),6),[10]設定!$H27))</f>
        <v>4.8</v>
      </c>
      <c r="K13" s="14"/>
    </row>
    <row r="14" spans="2:12" s="5" customFormat="1" ht="17.25" customHeight="1" x14ac:dyDescent="0.2">
      <c r="B14" s="43" t="str">
        <f>IF([10]設定!$B28="","",[10]設定!$B28)</f>
        <v>H</v>
      </c>
      <c r="C14" s="44"/>
      <c r="D14" s="45" t="str">
        <f>IF([10]設定!$F28="","",[10]設定!$F28)</f>
        <v>運輸業，郵便業</v>
      </c>
      <c r="E14" s="41">
        <f>IF($D14="","",IF([10]設定!$H28="",INDEX([10]第２表!$E$220:$J$276,MATCH([10]設定!$D28,[10]第２表!$C$220:$C$276,0),1),[10]設定!$H28))</f>
        <v>17176</v>
      </c>
      <c r="F14" s="41">
        <f>IF($D14="","",IF([10]設定!$H28="",INDEX([10]第２表!$E$220:$J$276,MATCH([10]設定!$D28,[10]第２表!$C$220:$C$276,0),2),[10]設定!$H28))</f>
        <v>115</v>
      </c>
      <c r="G14" s="41">
        <f>IF($D14="","",IF([10]設定!$H28="",INDEX([10]第２表!$E$220:$J$276,MATCH([10]設定!$D28,[10]第２表!$C$220:$C$276,0),3),[10]設定!$H28))</f>
        <v>235</v>
      </c>
      <c r="H14" s="41">
        <f>IF($D14="","",IF([10]設定!$H28="",INDEX([10]第２表!$E$220:$J$276,MATCH([10]設定!$D28,[10]第２表!$C$220:$C$276,0),4),[10]設定!$H28))</f>
        <v>17056</v>
      </c>
      <c r="I14" s="41">
        <f>IF($D14="","",IF([10]設定!$H28="",INDEX([10]第２表!$E$220:$J$276,MATCH([10]設定!$D28,[10]第２表!$C$220:$C$276,0),5),[10]設定!$H28))</f>
        <v>1147</v>
      </c>
      <c r="J14" s="46">
        <f>IF($D14="","",IF([10]設定!$H28="",INDEX([10]第２表!$E$220:$J$276,MATCH([10]設定!$D28,[10]第２表!$C$220:$C$276,0),6),[10]設定!$H28))</f>
        <v>6.7</v>
      </c>
      <c r="K14" s="14"/>
    </row>
    <row r="15" spans="2:12" s="5" customFormat="1" ht="17.25" customHeight="1" x14ac:dyDescent="0.2">
      <c r="B15" s="43" t="str">
        <f>IF([10]設定!$B29="","",[10]設定!$B29)</f>
        <v>I</v>
      </c>
      <c r="C15" s="44"/>
      <c r="D15" s="45" t="str">
        <f>IF([10]設定!$F29="","",[10]設定!$F29)</f>
        <v>卸売業，小売業</v>
      </c>
      <c r="E15" s="41">
        <f>IF($D15="","",IF([10]設定!$H29="",INDEX([10]第２表!$E$220:$J$276,MATCH([10]設定!$D29,[10]第２表!$C$220:$C$276,0),1),[10]設定!$H29))</f>
        <v>69961</v>
      </c>
      <c r="F15" s="41">
        <f>IF($D15="","",IF([10]設定!$H29="",INDEX([10]第２表!$E$220:$J$276,MATCH([10]設定!$D29,[10]第２表!$C$220:$C$276,0),2),[10]設定!$H29))</f>
        <v>1933</v>
      </c>
      <c r="G15" s="41">
        <f>IF($D15="","",IF([10]設定!$H29="",INDEX([10]第２表!$E$220:$J$276,MATCH([10]設定!$D29,[10]第２表!$C$220:$C$276,0),3),[10]設定!$H29))</f>
        <v>1253</v>
      </c>
      <c r="H15" s="41">
        <f>IF($D15="","",IF([10]設定!$H29="",INDEX([10]第２表!$E$220:$J$276,MATCH([10]設定!$D29,[10]第２表!$C$220:$C$276,0),4),[10]設定!$H29))</f>
        <v>70641</v>
      </c>
      <c r="I15" s="41">
        <f>IF($D15="","",IF([10]設定!$H29="",INDEX([10]第２表!$E$220:$J$276,MATCH([10]設定!$D29,[10]第２表!$C$220:$C$276,0),5),[10]設定!$H29))</f>
        <v>34412</v>
      </c>
      <c r="J15" s="46">
        <f>IF($D15="","",IF([10]設定!$H29="",INDEX([10]第２表!$E$220:$J$276,MATCH([10]設定!$D29,[10]第２表!$C$220:$C$276,0),6),[10]設定!$H29))</f>
        <v>48.7</v>
      </c>
      <c r="K15" s="14"/>
    </row>
    <row r="16" spans="2:12" s="5" customFormat="1" ht="17.25" customHeight="1" x14ac:dyDescent="0.2">
      <c r="B16" s="43" t="str">
        <f>IF([10]設定!$B30="","",[10]設定!$B30)</f>
        <v>J</v>
      </c>
      <c r="C16" s="44"/>
      <c r="D16" s="45" t="str">
        <f>IF([10]設定!$F30="","",[10]設定!$F30)</f>
        <v>金融業，保険業</v>
      </c>
      <c r="E16" s="41">
        <f>IF($D16="","",IF([10]設定!$H30="",INDEX([10]第２表!$E$220:$J$276,MATCH([10]設定!$D30,[10]第２表!$C$220:$C$276,0),1),[10]設定!$H30))</f>
        <v>8724</v>
      </c>
      <c r="F16" s="41">
        <f>IF($D16="","",IF([10]設定!$H30="",INDEX([10]第２表!$E$220:$J$276,MATCH([10]設定!$D30,[10]第２表!$C$220:$C$276,0),2),[10]設定!$H30))</f>
        <v>192</v>
      </c>
      <c r="G16" s="41">
        <f>IF($D16="","",IF([10]設定!$H30="",INDEX([10]第２表!$E$220:$J$276,MATCH([10]設定!$D30,[10]第２表!$C$220:$C$276,0),3),[10]設定!$H30))</f>
        <v>48</v>
      </c>
      <c r="H16" s="41">
        <f>IF($D16="","",IF([10]設定!$H30="",INDEX([10]第２表!$E$220:$J$276,MATCH([10]設定!$D30,[10]第２表!$C$220:$C$276,0),4),[10]設定!$H30))</f>
        <v>8868</v>
      </c>
      <c r="I16" s="41">
        <f>IF($D16="","",IF([10]設定!$H30="",INDEX([10]第２表!$E$220:$J$276,MATCH([10]設定!$D30,[10]第２表!$C$220:$C$276,0),5),[10]設定!$H30))</f>
        <v>1163</v>
      </c>
      <c r="J16" s="46">
        <f>IF($D16="","",IF([10]設定!$H30="",INDEX([10]第２表!$E$220:$J$276,MATCH([10]設定!$D30,[10]第２表!$C$220:$C$276,0),6),[10]設定!$H30))</f>
        <v>13.1</v>
      </c>
      <c r="K16" s="14"/>
    </row>
    <row r="17" spans="2:11" s="5" customFormat="1" ht="17.25" customHeight="1" x14ac:dyDescent="0.2">
      <c r="B17" s="43" t="str">
        <f>IF([10]設定!$B31="","",[10]設定!$B31)</f>
        <v>K</v>
      </c>
      <c r="C17" s="44"/>
      <c r="D17" s="45" t="str">
        <f>IF([10]設定!$F31="","",[10]設定!$F31)</f>
        <v>不動産業，物品賃貸業</v>
      </c>
      <c r="E17" s="41">
        <f>IF($D17="","",IF([10]設定!$H31="",INDEX([10]第２表!$E$220:$J$276,MATCH([10]設定!$D31,[10]第２表!$C$220:$C$276,0),1),[10]設定!$H31))</f>
        <v>3285</v>
      </c>
      <c r="F17" s="41">
        <f>IF($D17="","",IF([10]設定!$H31="",INDEX([10]第２表!$E$220:$J$276,MATCH([10]設定!$D31,[10]第２表!$C$220:$C$276,0),2),[10]設定!$H31))</f>
        <v>182</v>
      </c>
      <c r="G17" s="41">
        <f>IF($D17="","",IF([10]設定!$H31="",INDEX([10]第２表!$E$220:$J$276,MATCH([10]設定!$D31,[10]第２表!$C$220:$C$276,0),3),[10]設定!$H31))</f>
        <v>199</v>
      </c>
      <c r="H17" s="41">
        <f>IF($D17="","",IF([10]設定!$H31="",INDEX([10]第２表!$E$220:$J$276,MATCH([10]設定!$D31,[10]第２表!$C$220:$C$276,0),4),[10]設定!$H31))</f>
        <v>3268</v>
      </c>
      <c r="I17" s="41">
        <f>IF($D17="","",IF([10]設定!$H31="",INDEX([10]第２表!$E$220:$J$276,MATCH([10]設定!$D31,[10]第２表!$C$220:$C$276,0),5),[10]設定!$H31))</f>
        <v>1558</v>
      </c>
      <c r="J17" s="46">
        <f>IF($D17="","",IF([10]設定!$H31="",INDEX([10]第２表!$E$220:$J$276,MATCH([10]設定!$D31,[10]第２表!$C$220:$C$276,0),6),[10]設定!$H31))</f>
        <v>47.7</v>
      </c>
      <c r="K17" s="14"/>
    </row>
    <row r="18" spans="2:11" s="5" customFormat="1" ht="17.25" customHeight="1" x14ac:dyDescent="0.2">
      <c r="B18" s="43" t="str">
        <f>IF([10]設定!$B32="","",[10]設定!$B32)</f>
        <v>L</v>
      </c>
      <c r="C18" s="44"/>
      <c r="D18" s="48" t="str">
        <f>IF([10]設定!$F32="","",[10]設定!$F32)</f>
        <v>学術研究，専門・技術サービス業</v>
      </c>
      <c r="E18" s="41">
        <f>IF($D18="","",IF([10]設定!$H32="",INDEX([10]第２表!$E$220:$J$276,MATCH([10]設定!$D32,[10]第２表!$C$220:$C$276,0),1),[10]設定!$H32))</f>
        <v>6310</v>
      </c>
      <c r="F18" s="41">
        <f>IF($D18="","",IF([10]設定!$H32="",INDEX([10]第２表!$E$220:$J$276,MATCH([10]設定!$D32,[10]第２表!$C$220:$C$276,0),2),[10]設定!$H32))</f>
        <v>14</v>
      </c>
      <c r="G18" s="41">
        <f>IF($D18="","",IF([10]設定!$H32="",INDEX([10]第２表!$E$220:$J$276,MATCH([10]設定!$D32,[10]第２表!$C$220:$C$276,0),3),[10]設定!$H32))</f>
        <v>72</v>
      </c>
      <c r="H18" s="41">
        <f>IF($D18="","",IF([10]設定!$H32="",INDEX([10]第２表!$E$220:$J$276,MATCH([10]設定!$D32,[10]第２表!$C$220:$C$276,0),4),[10]設定!$H32))</f>
        <v>6252</v>
      </c>
      <c r="I18" s="41">
        <f>IF($D18="","",IF([10]設定!$H32="",INDEX([10]第２表!$E$220:$J$276,MATCH([10]設定!$D32,[10]第２表!$C$220:$C$276,0),5),[10]設定!$H32))</f>
        <v>939</v>
      </c>
      <c r="J18" s="46">
        <f>IF($D18="","",IF([10]設定!$H32="",INDEX([10]第２表!$E$220:$J$276,MATCH([10]設定!$D32,[10]第２表!$C$220:$C$276,0),6),[10]設定!$H32))</f>
        <v>15</v>
      </c>
      <c r="K18" s="14"/>
    </row>
    <row r="19" spans="2:11" s="5" customFormat="1" ht="17.25" customHeight="1" x14ac:dyDescent="0.2">
      <c r="B19" s="43" t="str">
        <f>IF([10]設定!$B33="","",[10]設定!$B33)</f>
        <v>M</v>
      </c>
      <c r="C19" s="44"/>
      <c r="D19" s="49" t="str">
        <f>IF([10]設定!$F33="","",[10]設定!$F33)</f>
        <v>宿泊業，飲食サービス業</v>
      </c>
      <c r="E19" s="41">
        <f>IF($D19="","",IF([10]設定!$H33="",INDEX([10]第２表!$E$220:$J$276,MATCH([10]設定!$D33,[10]第２表!$C$220:$C$276,0),1),[10]設定!$H33))</f>
        <v>28848</v>
      </c>
      <c r="F19" s="41">
        <f>IF($D19="","",IF([10]設定!$H33="",INDEX([10]第２表!$E$220:$J$276,MATCH([10]設定!$D33,[10]第２表!$C$220:$C$276,0),2),[10]設定!$H33))</f>
        <v>1699</v>
      </c>
      <c r="G19" s="41">
        <f>IF($D19="","",IF([10]設定!$H33="",INDEX([10]第２表!$E$220:$J$276,MATCH([10]設定!$D33,[10]第２表!$C$220:$C$276,0),3),[10]設定!$H33))</f>
        <v>676</v>
      </c>
      <c r="H19" s="41">
        <f>IF($D19="","",IF([10]設定!$H33="",INDEX([10]第２表!$E$220:$J$276,MATCH([10]設定!$D33,[10]第２表!$C$220:$C$276,0),4),[10]設定!$H33))</f>
        <v>29871</v>
      </c>
      <c r="I19" s="41">
        <f>IF($D19="","",IF([10]設定!$H33="",INDEX([10]第２表!$E$220:$J$276,MATCH([10]設定!$D33,[10]第２表!$C$220:$C$276,0),5),[10]設定!$H33))</f>
        <v>24681</v>
      </c>
      <c r="J19" s="46">
        <f>IF($D19="","",IF([10]設定!$H33="",INDEX([10]第２表!$E$220:$J$276,MATCH([10]設定!$D33,[10]第２表!$C$220:$C$276,0),6),[10]設定!$H33))</f>
        <v>82.6</v>
      </c>
      <c r="K19" s="14"/>
    </row>
    <row r="20" spans="2:11" s="5" customFormat="1" ht="17.25" customHeight="1" x14ac:dyDescent="0.2">
      <c r="B20" s="43" t="str">
        <f>IF([10]設定!$B34="","",[10]設定!$B34)</f>
        <v>N</v>
      </c>
      <c r="C20" s="44"/>
      <c r="D20" s="50" t="str">
        <f>IF([10]設定!$F34="","",[10]設定!$F34)</f>
        <v>生活関連サービス業，娯楽業</v>
      </c>
      <c r="E20" s="41">
        <f>IF($D20="","",IF([10]設定!$H34="",INDEX([10]第２表!$E$220:$J$276,MATCH([10]設定!$D34,[10]第２表!$C$220:$C$276,0),1),[10]設定!$H34))</f>
        <v>10306</v>
      </c>
      <c r="F20" s="41">
        <f>IF($D20="","",IF([10]設定!$H34="",INDEX([10]第２表!$E$220:$J$276,MATCH([10]設定!$D34,[10]第２表!$C$220:$C$276,0),2),[10]設定!$H34))</f>
        <v>120</v>
      </c>
      <c r="G20" s="41">
        <f>IF($D20="","",IF([10]設定!$H34="",INDEX([10]第２表!$E$220:$J$276,MATCH([10]設定!$D34,[10]第２表!$C$220:$C$276,0),3),[10]設定!$H34))</f>
        <v>217</v>
      </c>
      <c r="H20" s="41">
        <f>IF($D20="","",IF([10]設定!$H34="",INDEX([10]第２表!$E$220:$J$276,MATCH([10]設定!$D34,[10]第２表!$C$220:$C$276,0),4),[10]設定!$H34))</f>
        <v>10209</v>
      </c>
      <c r="I20" s="41">
        <f>IF($D20="","",IF([10]設定!$H34="",INDEX([10]第２表!$E$220:$J$276,MATCH([10]設定!$D34,[10]第２表!$C$220:$C$276,0),5),[10]設定!$H34))</f>
        <v>3829</v>
      </c>
      <c r="J20" s="46">
        <f>IF($D20="","",IF([10]設定!$H34="",INDEX([10]第２表!$E$220:$J$276,MATCH([10]設定!$D34,[10]第２表!$C$220:$C$276,0),6),[10]設定!$H34))</f>
        <v>37.5</v>
      </c>
      <c r="K20" s="14"/>
    </row>
    <row r="21" spans="2:11" s="5" customFormat="1" ht="17.25" customHeight="1" x14ac:dyDescent="0.2">
      <c r="B21" s="43" t="str">
        <f>IF([10]設定!$B35="","",[10]設定!$B35)</f>
        <v>O</v>
      </c>
      <c r="C21" s="44"/>
      <c r="D21" s="45" t="str">
        <f>IF([10]設定!$F35="","",[10]設定!$F35)</f>
        <v>教育，学習支援業</v>
      </c>
      <c r="E21" s="41">
        <f>IF($D21="","",IF([10]設定!$H35="",INDEX([10]第２表!$E$220:$J$276,MATCH([10]設定!$D35,[10]第２表!$C$220:$C$276,0),1),[10]設定!$H35))</f>
        <v>27897</v>
      </c>
      <c r="F21" s="41">
        <f>IF($D21="","",IF([10]設定!$H35="",INDEX([10]第２表!$E$220:$J$276,MATCH([10]設定!$D35,[10]第２表!$C$220:$C$276,0),2),[10]設定!$H35))</f>
        <v>1014</v>
      </c>
      <c r="G21" s="41">
        <f>IF($D21="","",IF([10]設定!$H35="",INDEX([10]第２表!$E$220:$J$276,MATCH([10]設定!$D35,[10]第２表!$C$220:$C$276,0),3),[10]設定!$H35))</f>
        <v>490</v>
      </c>
      <c r="H21" s="41">
        <f>IF($D21="","",IF([10]設定!$H35="",INDEX([10]第２表!$E$220:$J$276,MATCH([10]設定!$D35,[10]第２表!$C$220:$C$276,0),4),[10]設定!$H35))</f>
        <v>28421</v>
      </c>
      <c r="I21" s="41">
        <f>IF($D21="","",IF([10]設定!$H35="",INDEX([10]第２表!$E$220:$J$276,MATCH([10]設定!$D35,[10]第２表!$C$220:$C$276,0),5),[10]設定!$H35))</f>
        <v>5809</v>
      </c>
      <c r="J21" s="46">
        <f>IF($D21="","",IF([10]設定!$H35="",INDEX([10]第２表!$E$220:$J$276,MATCH([10]設定!$D35,[10]第２表!$C$220:$C$276,0),6),[10]設定!$H35))</f>
        <v>20.399999999999999</v>
      </c>
      <c r="K21" s="14"/>
    </row>
    <row r="22" spans="2:11" s="5" customFormat="1" ht="17.25" customHeight="1" x14ac:dyDescent="0.2">
      <c r="B22" s="43" t="str">
        <f>IF([10]設定!$B36="","",[10]設定!$B36)</f>
        <v>P</v>
      </c>
      <c r="C22" s="44"/>
      <c r="D22" s="45" t="str">
        <f>IF([10]設定!$F36="","",[10]設定!$F36)</f>
        <v>医療，福祉</v>
      </c>
      <c r="E22" s="41">
        <f>IF($D22="","",IF([10]設定!$H36="",INDEX([10]第２表!$E$220:$J$276,MATCH([10]設定!$D36,[10]第２表!$C$220:$C$276,0),1),[10]設定!$H36))</f>
        <v>82994</v>
      </c>
      <c r="F22" s="41">
        <f>IF($D22="","",IF([10]設定!$H36="",INDEX([10]第２表!$E$220:$J$276,MATCH([10]設定!$D36,[10]第２表!$C$220:$C$276,0),2),[10]設定!$H36))</f>
        <v>851</v>
      </c>
      <c r="G22" s="41">
        <f>IF($D22="","",IF([10]設定!$H36="",INDEX([10]第２表!$E$220:$J$276,MATCH([10]設定!$D36,[10]第２表!$C$220:$C$276,0),3),[10]設定!$H36))</f>
        <v>1153</v>
      </c>
      <c r="H22" s="41">
        <f>IF($D22="","",IF([10]設定!$H36="",INDEX([10]第２表!$E$220:$J$276,MATCH([10]設定!$D36,[10]第２表!$C$220:$C$276,0),4),[10]設定!$H36))</f>
        <v>82692</v>
      </c>
      <c r="I22" s="41">
        <f>IF($D22="","",IF([10]設定!$H36="",INDEX([10]第２表!$E$220:$J$276,MATCH([10]設定!$D36,[10]第２表!$C$220:$C$276,0),5),[10]設定!$H36))</f>
        <v>19238</v>
      </c>
      <c r="J22" s="46">
        <f>IF($D22="","",IF([10]設定!$H36="",INDEX([10]第２表!$E$220:$J$276,MATCH([10]設定!$D36,[10]第２表!$C$220:$C$276,0),6),[10]設定!$H36))</f>
        <v>23.3</v>
      </c>
      <c r="K22" s="14"/>
    </row>
    <row r="23" spans="2:11" s="5" customFormat="1" ht="17.25" customHeight="1" x14ac:dyDescent="0.2">
      <c r="B23" s="43" t="str">
        <f>IF([10]設定!$B37="","",[10]設定!$B37)</f>
        <v>Q</v>
      </c>
      <c r="C23" s="44"/>
      <c r="D23" s="45" t="str">
        <f>IF([10]設定!$F37="","",[10]設定!$F37)</f>
        <v>複合サービス事業</v>
      </c>
      <c r="E23" s="41">
        <f>IF($D23="","",IF([10]設定!$H37="",INDEX([10]第２表!$E$220:$J$276,MATCH([10]設定!$D37,[10]第２表!$C$220:$C$276,0),1),[10]設定!$H37))</f>
        <v>4613</v>
      </c>
      <c r="F23" s="41">
        <f>IF($D23="","",IF([10]設定!$H37="",INDEX([10]第２表!$E$220:$J$276,MATCH([10]設定!$D37,[10]第２表!$C$220:$C$276,0),2),[10]設定!$H37))</f>
        <v>77</v>
      </c>
      <c r="G23" s="41">
        <f>IF($D23="","",IF([10]設定!$H37="",INDEX([10]第２表!$E$220:$J$276,MATCH([10]設定!$D37,[10]第２表!$C$220:$C$276,0),3),[10]設定!$H37))</f>
        <v>89</v>
      </c>
      <c r="H23" s="41">
        <f>IF($D23="","",IF([10]設定!$H37="",INDEX([10]第２表!$E$220:$J$276,MATCH([10]設定!$D37,[10]第２表!$C$220:$C$276,0),4),[10]設定!$H37))</f>
        <v>4601</v>
      </c>
      <c r="I23" s="41">
        <f>IF($D23="","",IF([10]設定!$H37="",INDEX([10]第２表!$E$220:$J$276,MATCH([10]設定!$D37,[10]第２表!$C$220:$C$276,0),5),[10]設定!$H37))</f>
        <v>343</v>
      </c>
      <c r="J23" s="46">
        <f>IF($D23="","",IF([10]設定!$H37="",INDEX([10]第２表!$E$220:$J$276,MATCH([10]設定!$D37,[10]第２表!$C$220:$C$276,0),6),[10]設定!$H37))</f>
        <v>7.5</v>
      </c>
      <c r="K23" s="14"/>
    </row>
    <row r="24" spans="2:11" s="5" customFormat="1" ht="17.25" customHeight="1" x14ac:dyDescent="0.2">
      <c r="B24" s="43" t="str">
        <f>IF([10]設定!$B38="","",[10]設定!$B38)</f>
        <v>R</v>
      </c>
      <c r="C24" s="44"/>
      <c r="D24" s="51" t="str">
        <f>IF([10]設定!$F38="","",[10]設定!$F38)</f>
        <v>サービス業（他に分類されないもの）</v>
      </c>
      <c r="E24" s="41">
        <f>IF($D24="","",IF([10]設定!$H38="",INDEX([10]第２表!$E$220:$J$276,MATCH([10]設定!$D38,[10]第２表!$C$220:$C$276,0),1),[10]設定!$H38))</f>
        <v>24437</v>
      </c>
      <c r="F24" s="41">
        <f>IF($D24="","",IF([10]設定!$H38="",INDEX([10]第２表!$E$220:$J$276,MATCH([10]設定!$D38,[10]第２表!$C$220:$C$276,0),2),[10]設定!$H38))</f>
        <v>577</v>
      </c>
      <c r="G24" s="41">
        <f>IF($D24="","",IF([10]設定!$H38="",INDEX([10]第２表!$E$220:$J$276,MATCH([10]設定!$D38,[10]第２表!$C$220:$C$276,0),3),[10]設定!$H38))</f>
        <v>677</v>
      </c>
      <c r="H24" s="41">
        <f>IF($D24="","",IF([10]設定!$H38="",INDEX([10]第２表!$E$220:$J$276,MATCH([10]設定!$D38,[10]第２表!$C$220:$C$276,0),4),[10]設定!$H38))</f>
        <v>24337</v>
      </c>
      <c r="I24" s="41">
        <f>IF($D24="","",IF([10]設定!$H38="",INDEX([10]第２表!$E$220:$J$276,MATCH([10]設定!$D38,[10]第２表!$C$220:$C$276,0),5),[10]設定!$H38))</f>
        <v>6185</v>
      </c>
      <c r="J24" s="46">
        <f>IF($D24="","",IF([10]設定!$H38="",INDEX([10]第２表!$E$220:$J$276,MATCH([10]設定!$D38,[10]第２表!$C$220:$C$276,0),6),[10]設定!$H38))</f>
        <v>25.4</v>
      </c>
      <c r="K24" s="14"/>
    </row>
    <row r="25" spans="2:11" s="5" customFormat="1" ht="17.25" customHeight="1" x14ac:dyDescent="0.2">
      <c r="B25" s="38" t="str">
        <f>IF([10]設定!$B39="","",[10]設定!$B39)</f>
        <v>E09,10</v>
      </c>
      <c r="C25" s="39"/>
      <c r="D25" s="52" t="str">
        <f>IF([10]設定!$F39="","",[10]設定!$F39)</f>
        <v>食料品・たばこ</v>
      </c>
      <c r="E25" s="53">
        <f>IF($D25="","",IF([10]設定!$H39="",INDEX([10]第２表!$E$220:$J$276,MATCH([10]設定!$D39,[10]第２表!$C$220:$C$276,0),1),[10]設定!$H39))</f>
        <v>17842</v>
      </c>
      <c r="F25" s="53">
        <f>IF($D25="","",IF([10]設定!$H39="",INDEX([10]第２表!$E$220:$J$276,MATCH([10]設定!$D39,[10]第２表!$C$220:$C$276,0),2),[10]設定!$H39))</f>
        <v>214</v>
      </c>
      <c r="G25" s="53">
        <f>IF($D25="","",IF([10]設定!$H39="",INDEX([10]第２表!$E$220:$J$276,MATCH([10]設定!$D39,[10]第２表!$C$220:$C$276,0),3),[10]設定!$H39))</f>
        <v>262</v>
      </c>
      <c r="H25" s="53">
        <f>IF($D25="","",IF([10]設定!$H39="",INDEX([10]第２表!$E$220:$J$276,MATCH([10]設定!$D39,[10]第２表!$C$220:$C$276,0),4),[10]設定!$H39))</f>
        <v>17794</v>
      </c>
      <c r="I25" s="53">
        <f>IF($D25="","",IF([10]設定!$H39="",INDEX([10]第２表!$E$220:$J$276,MATCH([10]設定!$D39,[10]第２表!$C$220:$C$276,0),5),[10]設定!$H39))</f>
        <v>5367</v>
      </c>
      <c r="J25" s="42">
        <f>IF($D25="","",IF([10]設定!$H39="",INDEX([10]第２表!$E$220:$J$276,MATCH([10]設定!$D39,[10]第２表!$C$220:$C$276,0),6),[10]設定!$H39))</f>
        <v>30.2</v>
      </c>
    </row>
    <row r="26" spans="2:11" s="5" customFormat="1" ht="17.25" customHeight="1" x14ac:dyDescent="0.2">
      <c r="B26" s="43" t="str">
        <f>IF([10]設定!$B40="","",[10]設定!$B40)</f>
        <v>E11</v>
      </c>
      <c r="C26" s="44"/>
      <c r="D26" s="54" t="str">
        <f>IF([10]設定!$F40="","",[10]設定!$F40)</f>
        <v>繊維工業</v>
      </c>
      <c r="E26" s="41">
        <f>IF($D26="","",IF([10]設定!$H40="",INDEX([10]第２表!$E$220:$J$276,MATCH([10]設定!$D40,[10]第２表!$C$220:$C$276,0),1),[10]設定!$H40))</f>
        <v>3961</v>
      </c>
      <c r="F26" s="41">
        <f>IF($D26="","",IF([10]設定!$H40="",INDEX([10]第２表!$E$220:$J$276,MATCH([10]設定!$D40,[10]第２表!$C$220:$C$276,0),2),[10]設定!$H40))</f>
        <v>46</v>
      </c>
      <c r="G26" s="41">
        <f>IF($D26="","",IF([10]設定!$H40="",INDEX([10]第２表!$E$220:$J$276,MATCH([10]設定!$D40,[10]第２表!$C$220:$C$276,0),3),[10]設定!$H40))</f>
        <v>40</v>
      </c>
      <c r="H26" s="41">
        <f>IF($D26="","",IF([10]設定!$H40="",INDEX([10]第２表!$E$220:$J$276,MATCH([10]設定!$D40,[10]第２表!$C$220:$C$276,0),4),[10]設定!$H40))</f>
        <v>3967</v>
      </c>
      <c r="I26" s="41">
        <f>IF($D26="","",IF([10]設定!$H40="",INDEX([10]第２表!$E$220:$J$276,MATCH([10]設定!$D40,[10]第２表!$C$220:$C$276,0),5),[10]設定!$H40))</f>
        <v>586</v>
      </c>
      <c r="J26" s="46">
        <f>IF($D26="","",IF([10]設定!$H40="",INDEX([10]第２表!$E$220:$J$276,MATCH([10]設定!$D40,[10]第２表!$C$220:$C$276,0),6),[10]設定!$H40))</f>
        <v>14.8</v>
      </c>
    </row>
    <row r="27" spans="2:11" s="5" customFormat="1" ht="17.25" customHeight="1" x14ac:dyDescent="0.2">
      <c r="B27" s="43" t="str">
        <f>IF([10]設定!$B41="","",[10]設定!$B41)</f>
        <v>E12</v>
      </c>
      <c r="C27" s="44"/>
      <c r="D27" s="54" t="str">
        <f>IF([10]設定!$F41="","",[10]設定!$F41)</f>
        <v>木材・木製品</v>
      </c>
      <c r="E27" s="41">
        <f>IF($D27="","",IF([10]設定!$H41="",INDEX([10]第２表!$E$220:$J$276,MATCH([10]設定!$D41,[10]第２表!$C$220:$C$276,0),1),[10]設定!$H41))</f>
        <v>2681</v>
      </c>
      <c r="F27" s="41">
        <f>IF($D27="","",IF([10]設定!$H41="",INDEX([10]第２表!$E$220:$J$276,MATCH([10]設定!$D41,[10]第２表!$C$220:$C$276,0),2),[10]設定!$H41))</f>
        <v>39</v>
      </c>
      <c r="G27" s="41">
        <f>IF($D27="","",IF([10]設定!$H41="",INDEX([10]第２表!$E$220:$J$276,MATCH([10]設定!$D41,[10]第２表!$C$220:$C$276,0),3),[10]設定!$H41))</f>
        <v>32</v>
      </c>
      <c r="H27" s="41">
        <f>IF($D27="","",IF([10]設定!$H41="",INDEX([10]第２表!$E$220:$J$276,MATCH([10]設定!$D41,[10]第２表!$C$220:$C$276,0),4),[10]設定!$H41))</f>
        <v>2688</v>
      </c>
      <c r="I27" s="41">
        <f>IF($D27="","",IF([10]設定!$H41="",INDEX([10]第２表!$E$220:$J$276,MATCH([10]設定!$D41,[10]第２表!$C$220:$C$276,0),5),[10]設定!$H41))</f>
        <v>662</v>
      </c>
      <c r="J27" s="46">
        <f>IF($D27="","",IF([10]設定!$H41="",INDEX([10]第２表!$E$220:$J$276,MATCH([10]設定!$D41,[10]第２表!$C$220:$C$276,0),6),[10]設定!$H41))</f>
        <v>24.6</v>
      </c>
    </row>
    <row r="28" spans="2:11" s="5" customFormat="1" ht="17.25" customHeight="1" x14ac:dyDescent="0.2">
      <c r="B28" s="43" t="str">
        <f>IF([10]設定!$B42="","",[10]設定!$B42)</f>
        <v>E13</v>
      </c>
      <c r="C28" s="44"/>
      <c r="D28" s="54" t="str">
        <f>IF([10]設定!$F42="","",[10]設定!$F42)</f>
        <v>家具・装備品</v>
      </c>
      <c r="E28" s="41" t="str">
        <f>IF($D28="","",IF([10]設定!$H42="",INDEX([10]第２表!$E$220:$J$276,MATCH([10]設定!$D42,[10]第２表!$C$220:$C$276,0),1),[10]設定!$H42))</f>
        <v>x</v>
      </c>
      <c r="F28" s="41" t="str">
        <f>IF($D28="","",IF([10]設定!$H42="",INDEX([10]第２表!$E$220:$J$276,MATCH([10]設定!$D42,[10]第２表!$C$220:$C$276,0),2),[10]設定!$H42))</f>
        <v>x</v>
      </c>
      <c r="G28" s="41" t="str">
        <f>IF($D28="","",IF([10]設定!$H42="",INDEX([10]第２表!$E$220:$J$276,MATCH([10]設定!$D42,[10]第２表!$C$220:$C$276,0),3),[10]設定!$H42))</f>
        <v>x</v>
      </c>
      <c r="H28" s="41" t="str">
        <f>IF($D28="","",IF([10]設定!$H42="",INDEX([10]第２表!$E$220:$J$276,MATCH([10]設定!$D42,[10]第２表!$C$220:$C$276,0),4),[10]設定!$H42))</f>
        <v>x</v>
      </c>
      <c r="I28" s="41" t="str">
        <f>IF($D28="","",IF([10]設定!$H42="",INDEX([10]第２表!$E$220:$J$276,MATCH([10]設定!$D42,[10]第２表!$C$220:$C$276,0),5),[10]設定!$H42))</f>
        <v>x</v>
      </c>
      <c r="J28" s="46" t="str">
        <f>IF($D28="","",IF([10]設定!$H42="",INDEX([10]第２表!$E$220:$J$276,MATCH([10]設定!$D42,[10]第２表!$C$220:$C$276,0),6),[10]設定!$H42))</f>
        <v>x</v>
      </c>
    </row>
    <row r="29" spans="2:11" s="5" customFormat="1" ht="17.25" customHeight="1" x14ac:dyDescent="0.2">
      <c r="B29" s="43" t="str">
        <f>IF([10]設定!$B43="","",[10]設定!$B43)</f>
        <v>E15</v>
      </c>
      <c r="C29" s="44"/>
      <c r="D29" s="54" t="str">
        <f>IF([10]設定!$F43="","",[10]設定!$F43)</f>
        <v>印刷・同関連業</v>
      </c>
      <c r="E29" s="41">
        <f>IF($D29="","",IF([10]設定!$H43="",INDEX([10]第２表!$E$220:$J$276,MATCH([10]設定!$D43,[10]第２表!$C$220:$C$276,0),1),[10]設定!$H43))</f>
        <v>907</v>
      </c>
      <c r="F29" s="41">
        <f>IF($D29="","",IF([10]設定!$H43="",INDEX([10]第２表!$E$220:$J$276,MATCH([10]設定!$D43,[10]第２表!$C$220:$C$276,0),2),[10]設定!$H43))</f>
        <v>6</v>
      </c>
      <c r="G29" s="41">
        <f>IF($D29="","",IF([10]設定!$H43="",INDEX([10]第２表!$E$220:$J$276,MATCH([10]設定!$D43,[10]第２表!$C$220:$C$276,0),3),[10]設定!$H43))</f>
        <v>2</v>
      </c>
      <c r="H29" s="41">
        <f>IF($D29="","",IF([10]設定!$H43="",INDEX([10]第２表!$E$220:$J$276,MATCH([10]設定!$D43,[10]第２表!$C$220:$C$276,0),4),[10]設定!$H43))</f>
        <v>911</v>
      </c>
      <c r="I29" s="41">
        <f>IF($D29="","",IF([10]設定!$H43="",INDEX([10]第２表!$E$220:$J$276,MATCH([10]設定!$D43,[10]第２表!$C$220:$C$276,0),5),[10]設定!$H43))</f>
        <v>202</v>
      </c>
      <c r="J29" s="46">
        <f>IF($D29="","",IF([10]設定!$H43="",INDEX([10]第２表!$E$220:$J$276,MATCH([10]設定!$D43,[10]第２表!$C$220:$C$276,0),6),[10]設定!$H43))</f>
        <v>22.2</v>
      </c>
    </row>
    <row r="30" spans="2:11" s="5" customFormat="1" ht="17.25" customHeight="1" x14ac:dyDescent="0.2">
      <c r="B30" s="43" t="str">
        <f>IF([10]設定!$B44="","",[10]設定!$B44)</f>
        <v>E16,17</v>
      </c>
      <c r="C30" s="44"/>
      <c r="D30" s="54" t="str">
        <f>IF([10]設定!$F44="","",[10]設定!$F44)</f>
        <v>化学、石油・石炭</v>
      </c>
      <c r="E30" s="41">
        <f>IF($D30="","",IF([10]設定!$H44="",INDEX([10]第２表!$E$220:$J$276,MATCH([10]設定!$D44,[10]第２表!$C$220:$C$276,0),1),[10]設定!$H44))</f>
        <v>2698</v>
      </c>
      <c r="F30" s="41">
        <f>IF($D30="","",IF([10]設定!$H44="",INDEX([10]第２表!$E$220:$J$276,MATCH([10]設定!$D44,[10]第２表!$C$220:$C$276,0),2),[10]設定!$H44))</f>
        <v>58</v>
      </c>
      <c r="G30" s="41">
        <f>IF($D30="","",IF([10]設定!$H44="",INDEX([10]第２表!$E$220:$J$276,MATCH([10]設定!$D44,[10]第２表!$C$220:$C$276,0),3),[10]設定!$H44))</f>
        <v>6</v>
      </c>
      <c r="H30" s="41">
        <f>IF($D30="","",IF([10]設定!$H44="",INDEX([10]第２表!$E$220:$J$276,MATCH([10]設定!$D44,[10]第２表!$C$220:$C$276,0),4),[10]設定!$H44))</f>
        <v>2750</v>
      </c>
      <c r="I30" s="41">
        <f>IF($D30="","",IF([10]設定!$H44="",INDEX([10]第２表!$E$220:$J$276,MATCH([10]設定!$D44,[10]第２表!$C$220:$C$276,0),5),[10]設定!$H44))</f>
        <v>51</v>
      </c>
      <c r="J30" s="46">
        <f>IF($D30="","",IF([10]設定!$H44="",INDEX([10]第２表!$E$220:$J$276,MATCH([10]設定!$D44,[10]第２表!$C$220:$C$276,0),6),[10]設定!$H44))</f>
        <v>1.9</v>
      </c>
    </row>
    <row r="31" spans="2:11" s="5" customFormat="1" ht="17.25" customHeight="1" x14ac:dyDescent="0.2">
      <c r="B31" s="43" t="str">
        <f>IF([10]設定!$B45="","",[10]設定!$B45)</f>
        <v>E18</v>
      </c>
      <c r="C31" s="44"/>
      <c r="D31" s="54" t="str">
        <f>IF([10]設定!$F45="","",[10]設定!$F45)</f>
        <v>プラスチック製品</v>
      </c>
      <c r="E31" s="41">
        <f>IF($D31="","",IF([10]設定!$H45="",INDEX([10]第２表!$E$220:$J$276,MATCH([10]設定!$D45,[10]第２表!$C$220:$C$276,0),1),[10]設定!$H45))</f>
        <v>1844</v>
      </c>
      <c r="F31" s="41">
        <f>IF($D31="","",IF([10]設定!$H45="",INDEX([10]第２表!$E$220:$J$276,MATCH([10]設定!$D45,[10]第２表!$C$220:$C$276,0),2),[10]設定!$H45))</f>
        <v>41</v>
      </c>
      <c r="G31" s="41">
        <f>IF($D31="","",IF([10]設定!$H45="",INDEX([10]第２表!$E$220:$J$276,MATCH([10]設定!$D45,[10]第２表!$C$220:$C$276,0),3),[10]設定!$H45))</f>
        <v>15</v>
      </c>
      <c r="H31" s="41">
        <f>IF($D31="","",IF([10]設定!$H45="",INDEX([10]第２表!$E$220:$J$276,MATCH([10]設定!$D45,[10]第２表!$C$220:$C$276,0),4),[10]設定!$H45))</f>
        <v>1870</v>
      </c>
      <c r="I31" s="41">
        <f>IF($D31="","",IF([10]設定!$H45="",INDEX([10]第２表!$E$220:$J$276,MATCH([10]設定!$D45,[10]第２表!$C$220:$C$276,0),5),[10]設定!$H45))</f>
        <v>587</v>
      </c>
      <c r="J31" s="46">
        <f>IF($D31="","",IF([10]設定!$H45="",INDEX([10]第２表!$E$220:$J$276,MATCH([10]設定!$D45,[10]第２表!$C$220:$C$276,0),6),[10]設定!$H45))</f>
        <v>31.4</v>
      </c>
    </row>
    <row r="32" spans="2:11" s="5" customFormat="1" ht="17.25" customHeight="1" x14ac:dyDescent="0.2">
      <c r="B32" s="43" t="str">
        <f>IF([10]設定!$B46="","",[10]設定!$B46)</f>
        <v>E19</v>
      </c>
      <c r="C32" s="44"/>
      <c r="D32" s="54" t="str">
        <f>IF([10]設定!$F46="","",[10]設定!$F46)</f>
        <v>ゴム製品</v>
      </c>
      <c r="E32" s="55">
        <f>IF($D32="","",IF([10]設定!$H46="",INDEX([10]第２表!$E$220:$J$276,MATCH([10]設定!$D46,[10]第２表!$C$220:$C$276,0),1),[10]設定!$H46))</f>
        <v>2027</v>
      </c>
      <c r="F32" s="55">
        <f>IF($D32="","",IF([10]設定!$H46="",INDEX([10]第２表!$E$220:$J$276,MATCH([10]設定!$D46,[10]第２表!$C$220:$C$276,0),2),[10]設定!$H46))</f>
        <v>7</v>
      </c>
      <c r="G32" s="55">
        <f>IF($D32="","",IF([10]設定!$H46="",INDEX([10]第２表!$E$220:$J$276,MATCH([10]設定!$D46,[10]第２表!$C$220:$C$276,0),3),[10]設定!$H46))</f>
        <v>10</v>
      </c>
      <c r="H32" s="55">
        <f>IF($D32="","",IF([10]設定!$H46="",INDEX([10]第２表!$E$220:$J$276,MATCH([10]設定!$D46,[10]第２表!$C$220:$C$276,0),4),[10]設定!$H46))</f>
        <v>2024</v>
      </c>
      <c r="I32" s="55">
        <f>IF($D32="","",IF([10]設定!$H46="",INDEX([10]第２表!$E$220:$J$276,MATCH([10]設定!$D46,[10]第２表!$C$220:$C$276,0),5),[10]設定!$H46))</f>
        <v>28</v>
      </c>
      <c r="J32" s="56">
        <f>IF($D32="","",IF([10]設定!$H46="",INDEX([10]第２表!$E$220:$J$276,MATCH([10]設定!$D46,[10]第２表!$C$220:$C$276,0),6),[10]設定!$H46))</f>
        <v>1.4</v>
      </c>
    </row>
    <row r="33" spans="2:12" s="5" customFormat="1" ht="17.25" customHeight="1" x14ac:dyDescent="0.2">
      <c r="B33" s="43" t="str">
        <f>IF([10]設定!$B47="","",[10]設定!$B47)</f>
        <v>E21</v>
      </c>
      <c r="C33" s="44"/>
      <c r="D33" s="54" t="str">
        <f>IF([10]設定!$F47="","",[10]設定!$F47)</f>
        <v>窯業・土石製品</v>
      </c>
      <c r="E33" s="41">
        <f>IF($D33="","",IF([10]設定!$H47="",INDEX([10]第２表!$E$220:$J$276,MATCH([10]設定!$D47,[10]第２表!$C$220:$C$276,0),1),[10]設定!$H47))</f>
        <v>1796</v>
      </c>
      <c r="F33" s="41">
        <f>IF($D33="","",IF([10]設定!$H47="",INDEX([10]第２表!$E$220:$J$276,MATCH([10]設定!$D47,[10]第２表!$C$220:$C$276,0),2),[10]設定!$H47))</f>
        <v>4</v>
      </c>
      <c r="G33" s="41">
        <f>IF($D33="","",IF([10]設定!$H47="",INDEX([10]第２表!$E$220:$J$276,MATCH([10]設定!$D47,[10]第２表!$C$220:$C$276,0),3),[10]設定!$H47))</f>
        <v>5</v>
      </c>
      <c r="H33" s="41">
        <f>IF($D33="","",IF([10]設定!$H47="",INDEX([10]第２表!$E$220:$J$276,MATCH([10]設定!$D47,[10]第２表!$C$220:$C$276,0),4),[10]設定!$H47))</f>
        <v>1795</v>
      </c>
      <c r="I33" s="41">
        <f>IF($D33="","",IF([10]設定!$H47="",INDEX([10]第２表!$E$220:$J$276,MATCH([10]設定!$D47,[10]第２表!$C$220:$C$276,0),5),[10]設定!$H47))</f>
        <v>46</v>
      </c>
      <c r="J33" s="46">
        <f>IF($D33="","",IF([10]設定!$H47="",INDEX([10]第２表!$E$220:$J$276,MATCH([10]設定!$D47,[10]第２表!$C$220:$C$276,0),6),[10]設定!$H47))</f>
        <v>2.6</v>
      </c>
    </row>
    <row r="34" spans="2:12" s="5" customFormat="1" ht="17.25" customHeight="1" x14ac:dyDescent="0.2">
      <c r="B34" s="43" t="str">
        <f>IF([10]設定!$B48="","",[10]設定!$B48)</f>
        <v>E24</v>
      </c>
      <c r="C34" s="44"/>
      <c r="D34" s="54" t="str">
        <f>IF([10]設定!$F48="","",[10]設定!$F48)</f>
        <v>金属製品製造業</v>
      </c>
      <c r="E34" s="41">
        <f>IF($D34="","",IF([10]設定!$H48="",INDEX([10]第２表!$E$220:$J$276,MATCH([10]設定!$D48,[10]第２表!$C$220:$C$276,0),1),[10]設定!$H48))</f>
        <v>2005</v>
      </c>
      <c r="F34" s="41">
        <f>IF($D34="","",IF([10]設定!$H48="",INDEX([10]第２表!$E$220:$J$276,MATCH([10]設定!$D48,[10]第２表!$C$220:$C$276,0),2),[10]設定!$H48))</f>
        <v>10</v>
      </c>
      <c r="G34" s="41">
        <f>IF($D34="","",IF([10]設定!$H48="",INDEX([10]第２表!$E$220:$J$276,MATCH([10]設定!$D48,[10]第２表!$C$220:$C$276,0),3),[10]設定!$H48))</f>
        <v>15</v>
      </c>
      <c r="H34" s="41">
        <f>IF($D34="","",IF([10]設定!$H48="",INDEX([10]第２表!$E$220:$J$276,MATCH([10]設定!$D48,[10]第２表!$C$220:$C$276,0),4),[10]設定!$H48))</f>
        <v>2000</v>
      </c>
      <c r="I34" s="41">
        <f>IF($D34="","",IF([10]設定!$H48="",INDEX([10]第２表!$E$220:$J$276,MATCH([10]設定!$D48,[10]第２表!$C$220:$C$276,0),5),[10]設定!$H48))</f>
        <v>446</v>
      </c>
      <c r="J34" s="46">
        <f>IF($D34="","",IF([10]設定!$H48="",INDEX([10]第２表!$E$220:$J$276,MATCH([10]設定!$D48,[10]第２表!$C$220:$C$276,0),6),[10]設定!$H48))</f>
        <v>22.3</v>
      </c>
    </row>
    <row r="35" spans="2:12" s="5" customFormat="1" ht="17.25" customHeight="1" x14ac:dyDescent="0.2">
      <c r="B35" s="43" t="str">
        <f>IF([10]設定!$B49="","",[10]設定!$B49)</f>
        <v>E27</v>
      </c>
      <c r="C35" s="44"/>
      <c r="D35" s="54" t="str">
        <f>IF([10]設定!$F49="","",[10]設定!$F49)</f>
        <v>業務用機械器具</v>
      </c>
      <c r="E35" s="41">
        <f>IF($D35="","",IF([10]設定!$H49="",INDEX([10]第２表!$E$220:$J$276,MATCH([10]設定!$D49,[10]第２表!$C$220:$C$276,0),1),[10]設定!$H49))</f>
        <v>1812</v>
      </c>
      <c r="F35" s="41">
        <f>IF($D35="","",IF([10]設定!$H49="",INDEX([10]第２表!$E$220:$J$276,MATCH([10]設定!$D49,[10]第２表!$C$220:$C$276,0),2),[10]設定!$H49))</f>
        <v>15</v>
      </c>
      <c r="G35" s="41">
        <f>IF($D35="","",IF([10]設定!$H49="",INDEX([10]第２表!$E$220:$J$276,MATCH([10]設定!$D49,[10]第２表!$C$220:$C$276,0),3),[10]設定!$H49))</f>
        <v>30</v>
      </c>
      <c r="H35" s="41">
        <f>IF($D35="","",IF([10]設定!$H49="",INDEX([10]第２表!$E$220:$J$276,MATCH([10]設定!$D49,[10]第２表!$C$220:$C$276,0),4),[10]設定!$H49))</f>
        <v>1797</v>
      </c>
      <c r="I35" s="41">
        <f>IF($D35="","",IF([10]設定!$H49="",INDEX([10]第２表!$E$220:$J$276,MATCH([10]設定!$D49,[10]第２表!$C$220:$C$276,0),5),[10]設定!$H49))</f>
        <v>36</v>
      </c>
      <c r="J35" s="46">
        <f>IF($D35="","",IF([10]設定!$H49="",INDEX([10]第２表!$E$220:$J$276,MATCH([10]設定!$D49,[10]第２表!$C$220:$C$276,0),6),[10]設定!$H49))</f>
        <v>2</v>
      </c>
    </row>
    <row r="36" spans="2:12" s="5" customFormat="1" ht="17.25" customHeight="1" x14ac:dyDescent="0.2">
      <c r="B36" s="43" t="str">
        <f>IF([10]設定!$B50="","",[10]設定!$B50)</f>
        <v>E28</v>
      </c>
      <c r="C36" s="44"/>
      <c r="D36" s="54" t="str">
        <f>IF([10]設定!$F50="","",[10]設定!$F50)</f>
        <v>電子・デバイス</v>
      </c>
      <c r="E36" s="41">
        <f>IF($D36="","",IF([10]設定!$H50="",INDEX([10]第２表!$E$220:$J$276,MATCH([10]設定!$D50,[10]第２表!$C$220:$C$276,0),1),[10]設定!$H50))</f>
        <v>3327</v>
      </c>
      <c r="F36" s="41">
        <f>IF($D36="","",IF([10]設定!$H50="",INDEX([10]第２表!$E$220:$J$276,MATCH([10]設定!$D50,[10]第２表!$C$220:$C$276,0),2),[10]設定!$H50))</f>
        <v>14</v>
      </c>
      <c r="G36" s="41">
        <f>IF($D36="","",IF([10]設定!$H50="",INDEX([10]第２表!$E$220:$J$276,MATCH([10]設定!$D50,[10]第２表!$C$220:$C$276,0),3),[10]設定!$H50))</f>
        <v>31</v>
      </c>
      <c r="H36" s="41">
        <f>IF($D36="","",IF([10]設定!$H50="",INDEX([10]第２表!$E$220:$J$276,MATCH([10]設定!$D50,[10]第２表!$C$220:$C$276,0),4),[10]設定!$H50))</f>
        <v>3310</v>
      </c>
      <c r="I36" s="41">
        <f>IF($D36="","",IF([10]設定!$H50="",INDEX([10]第２表!$E$220:$J$276,MATCH([10]設定!$D50,[10]第２表!$C$220:$C$276,0),5),[10]設定!$H50))</f>
        <v>196</v>
      </c>
      <c r="J36" s="46">
        <f>IF($D36="","",IF([10]設定!$H50="",INDEX([10]第２表!$E$220:$J$276,MATCH([10]設定!$D50,[10]第２表!$C$220:$C$276,0),6),[10]設定!$H50))</f>
        <v>5.9</v>
      </c>
    </row>
    <row r="37" spans="2:12" s="5" customFormat="1" ht="17.25" customHeight="1" x14ac:dyDescent="0.2">
      <c r="B37" s="43" t="str">
        <f>IF([10]設定!$B51="","",[10]設定!$B51)</f>
        <v>E29</v>
      </c>
      <c r="C37" s="44"/>
      <c r="D37" s="54" t="str">
        <f>IF([10]設定!$F51="","",[10]設定!$F51)</f>
        <v>電気機械器具</v>
      </c>
      <c r="E37" s="41">
        <f>IF($D37="","",IF([10]設定!$H51="",INDEX([10]第２表!$E$220:$J$276,MATCH([10]設定!$D51,[10]第２表!$C$220:$C$276,0),1),[10]設定!$H51))</f>
        <v>1284</v>
      </c>
      <c r="F37" s="41">
        <f>IF($D37="","",IF([10]設定!$H51="",INDEX([10]第２表!$E$220:$J$276,MATCH([10]設定!$D51,[10]第２表!$C$220:$C$276,0),2),[10]設定!$H51))</f>
        <v>4</v>
      </c>
      <c r="G37" s="41">
        <f>IF($D37="","",IF([10]設定!$H51="",INDEX([10]第２表!$E$220:$J$276,MATCH([10]設定!$D51,[10]第２表!$C$220:$C$276,0),3),[10]設定!$H51))</f>
        <v>18</v>
      </c>
      <c r="H37" s="41">
        <f>IF($D37="","",IF([10]設定!$H51="",INDEX([10]第２表!$E$220:$J$276,MATCH([10]設定!$D51,[10]第２表!$C$220:$C$276,0),4),[10]設定!$H51))</f>
        <v>1270</v>
      </c>
      <c r="I37" s="41">
        <f>IF($D37="","",IF([10]設定!$H51="",INDEX([10]第２表!$E$220:$J$276,MATCH([10]設定!$D51,[10]第２表!$C$220:$C$276,0),5),[10]設定!$H51))</f>
        <v>41</v>
      </c>
      <c r="J37" s="46">
        <f>IF($D37="","",IF([10]設定!$H51="",INDEX([10]第２表!$E$220:$J$276,MATCH([10]設定!$D51,[10]第２表!$C$220:$C$276,0),6),[10]設定!$H51))</f>
        <v>3.2</v>
      </c>
    </row>
    <row r="38" spans="2:12" s="5" customFormat="1" ht="17.25" customHeight="1" x14ac:dyDescent="0.2">
      <c r="B38" s="43" t="str">
        <f>IF([10]設定!$B52="","",[10]設定!$B52)</f>
        <v>E31</v>
      </c>
      <c r="C38" s="44"/>
      <c r="D38" s="54" t="str">
        <f>IF([10]設定!$F52="","",[10]設定!$F52)</f>
        <v>輸送用機械器具</v>
      </c>
      <c r="E38" s="41">
        <f>IF($D38="","",IF([10]設定!$H52="",INDEX([10]第２表!$E$220:$J$276,MATCH([10]設定!$D52,[10]第２表!$C$220:$C$276,0),1),[10]設定!$H52))</f>
        <v>2267</v>
      </c>
      <c r="F38" s="41">
        <f>IF($D38="","",IF([10]設定!$H52="",INDEX([10]第２表!$E$220:$J$276,MATCH([10]設定!$D52,[10]第２表!$C$220:$C$276,0),2),[10]設定!$H52))</f>
        <v>28</v>
      </c>
      <c r="G38" s="41">
        <f>IF($D38="","",IF([10]設定!$H52="",INDEX([10]第２表!$E$220:$J$276,MATCH([10]設定!$D52,[10]第２表!$C$220:$C$276,0),3),[10]設定!$H52))</f>
        <v>18</v>
      </c>
      <c r="H38" s="41">
        <f>IF($D38="","",IF([10]設定!$H52="",INDEX([10]第２表!$E$220:$J$276,MATCH([10]設定!$D52,[10]第２表!$C$220:$C$276,0),4),[10]設定!$H52))</f>
        <v>2277</v>
      </c>
      <c r="I38" s="41">
        <f>IF($D38="","",IF([10]設定!$H52="",INDEX([10]第２表!$E$220:$J$276,MATCH([10]設定!$D52,[10]第２表!$C$220:$C$276,0),5),[10]設定!$H52))</f>
        <v>63</v>
      </c>
      <c r="J38" s="46">
        <f>IF($D38="","",IF([10]設定!$H52="",INDEX([10]第２表!$E$220:$J$276,MATCH([10]設定!$D52,[10]第２表!$C$220:$C$276,0),6),[10]設定!$H52))</f>
        <v>2.8</v>
      </c>
    </row>
    <row r="39" spans="2:12" s="5" customFormat="1" ht="17.25" customHeight="1" x14ac:dyDescent="0.2">
      <c r="B39" s="57" t="str">
        <f>IF([10]設定!$B53="","",[10]設定!$B53)</f>
        <v>ES</v>
      </c>
      <c r="C39" s="58"/>
      <c r="D39" s="59" t="str">
        <f>IF([10]設定!$F53="","",[10]設定!$F53)</f>
        <v>はん用・生産用機械器具</v>
      </c>
      <c r="E39" s="60">
        <f>IF($D39="","",IF([10]設定!$H53="",INDEX([10]第２表!$E$220:$J$276,MATCH([10]設定!$D53,[10]第２表!$C$220:$C$276,0),1),[10]設定!$H53))</f>
        <v>2452</v>
      </c>
      <c r="F39" s="60">
        <f>IF($D39="","",IF([10]設定!$H53="",INDEX([10]第２表!$E$220:$J$276,MATCH([10]設定!$D53,[10]第２表!$C$220:$C$276,0),2),[10]設定!$H53))</f>
        <v>14</v>
      </c>
      <c r="G39" s="60">
        <f>IF($D39="","",IF([10]設定!$H53="",INDEX([10]第２表!$E$220:$J$276,MATCH([10]設定!$D53,[10]第２表!$C$220:$C$276,0),3),[10]設定!$H53))</f>
        <v>36</v>
      </c>
      <c r="H39" s="60">
        <f>IF($D39="","",IF([10]設定!$H53="",INDEX([10]第２表!$E$220:$J$276,MATCH([10]設定!$D53,[10]第２表!$C$220:$C$276,0),4),[10]設定!$H53))</f>
        <v>2430</v>
      </c>
      <c r="I39" s="60">
        <f>IF($D39="","",IF([10]設定!$H53="",INDEX([10]第２表!$E$220:$J$276,MATCH([10]設定!$D53,[10]第２表!$C$220:$C$276,0),5),[10]設定!$H53))</f>
        <v>166</v>
      </c>
      <c r="J39" s="61">
        <f>IF($D39="","",IF([10]設定!$H53="",INDEX([10]第２表!$E$220:$J$276,MATCH([10]設定!$D53,[10]第２表!$C$220:$C$276,0),6),[10]設定!$H53))</f>
        <v>6.8</v>
      </c>
    </row>
    <row r="40" spans="2:12" s="5" customFormat="1" ht="17.25" customHeight="1" x14ac:dyDescent="0.2">
      <c r="B40" s="62" t="str">
        <f>IF([10]設定!$B54="","",[10]設定!$B54)</f>
        <v>R91</v>
      </c>
      <c r="C40" s="63"/>
      <c r="D40" s="64" t="str">
        <f>IF([10]設定!$F54="","",[10]設定!$F54)</f>
        <v>職業紹介・労働者派遣業</v>
      </c>
      <c r="E40" s="65">
        <f>IF($D40="","",IF([10]設定!$H54="",INDEX([10]第２表!$E$220:$J$276,MATCH([10]設定!$D54,[10]第２表!$C$220:$C$276,0),1),[10]設定!$H54))</f>
        <v>3655</v>
      </c>
      <c r="F40" s="65">
        <f>IF($D40="","",IF([10]設定!$H54="",INDEX([10]第２表!$E$220:$J$276,MATCH([10]設定!$D54,[10]第２表!$C$220:$C$276,0),2),[10]設定!$H54))</f>
        <v>306</v>
      </c>
      <c r="G40" s="65">
        <f>IF($D40="","",IF([10]設定!$H54="",INDEX([10]第２表!$E$220:$J$276,MATCH([10]設定!$D54,[10]第２表!$C$220:$C$276,0),3),[10]設定!$H54))</f>
        <v>291</v>
      </c>
      <c r="H40" s="65">
        <f>IF($D40="","",IF([10]設定!$H54="",INDEX([10]第２表!$E$220:$J$276,MATCH([10]設定!$D54,[10]第２表!$C$220:$C$276,0),4),[10]設定!$H54))</f>
        <v>3670</v>
      </c>
      <c r="I40" s="65">
        <f>IF($D40="","",IF([10]設定!$H54="",INDEX([10]第２表!$E$220:$J$276,MATCH([10]設定!$D54,[10]第２表!$C$220:$C$276,0),5),[10]設定!$H54))</f>
        <v>673</v>
      </c>
      <c r="J40" s="66">
        <f>IF($D40="","",IF([10]設定!$H54="",INDEX([10]第２表!$E$220:$J$276,MATCH([10]設定!$D54,[10]第２表!$C$220:$C$276,0),6),[10]設定!$H54))</f>
        <v>18.3</v>
      </c>
    </row>
    <row r="41" spans="2:12" s="5" customFormat="1" ht="10.5" customHeight="1" x14ac:dyDescent="0.2">
      <c r="D41" s="14"/>
      <c r="E41" s="14"/>
      <c r="F41" s="14"/>
      <c r="G41" s="14"/>
      <c r="H41" s="14"/>
      <c r="I41" s="14"/>
      <c r="J41" s="14"/>
      <c r="K41" s="14"/>
      <c r="L41" s="14"/>
    </row>
    <row r="42" spans="2:12" ht="10.5" customHeight="1" x14ac:dyDescent="0.2"/>
    <row r="43" spans="2:12" s="5" customFormat="1" ht="21" customHeight="1" x14ac:dyDescent="0.2">
      <c r="B43" s="67" t="s">
        <v>13</v>
      </c>
      <c r="C43" s="67"/>
      <c r="D43" s="67"/>
      <c r="E43" s="68"/>
      <c r="F43" s="68"/>
      <c r="G43" s="68"/>
      <c r="I43" s="13"/>
      <c r="J43" s="13" t="s">
        <v>2</v>
      </c>
      <c r="L43" s="69"/>
    </row>
    <row r="44" spans="2:12" s="5" customFormat="1" ht="15" customHeight="1" x14ac:dyDescent="0.2">
      <c r="B44" s="15"/>
      <c r="C44" s="16"/>
      <c r="D44" s="17"/>
      <c r="E44" s="18" t="s">
        <v>3</v>
      </c>
      <c r="F44" s="18" t="s">
        <v>4</v>
      </c>
      <c r="G44" s="18" t="s">
        <v>5</v>
      </c>
      <c r="H44" s="20" t="s">
        <v>6</v>
      </c>
      <c r="I44" s="21"/>
      <c r="J44" s="22"/>
      <c r="L44" s="69"/>
    </row>
    <row r="45" spans="2:12" s="5" customFormat="1" ht="15" customHeight="1" x14ac:dyDescent="0.2">
      <c r="B45" s="24"/>
      <c r="C45" s="25"/>
      <c r="D45" s="26" t="s">
        <v>7</v>
      </c>
      <c r="E45" s="70"/>
      <c r="F45" s="70"/>
      <c r="G45" s="70"/>
      <c r="H45" s="71"/>
      <c r="I45" s="30" t="s">
        <v>8</v>
      </c>
      <c r="J45" s="31" t="s">
        <v>9</v>
      </c>
      <c r="L45" s="69"/>
    </row>
    <row r="46" spans="2:12" s="5" customFormat="1" ht="15" customHeight="1" x14ac:dyDescent="0.2">
      <c r="B46" s="32"/>
      <c r="C46" s="33"/>
      <c r="D46" s="34"/>
      <c r="E46" s="72" t="s">
        <v>10</v>
      </c>
      <c r="F46" s="72" t="s">
        <v>10</v>
      </c>
      <c r="G46" s="72" t="s">
        <v>10</v>
      </c>
      <c r="H46" s="73" t="s">
        <v>10</v>
      </c>
      <c r="I46" s="36" t="s">
        <v>11</v>
      </c>
      <c r="J46" s="37" t="s">
        <v>12</v>
      </c>
      <c r="L46" s="69"/>
    </row>
    <row r="47" spans="2:12" s="5" customFormat="1" ht="18" customHeight="1" x14ac:dyDescent="0.2">
      <c r="B47" s="38" t="str">
        <f t="shared" ref="B47:B78" si="0">+B9</f>
        <v>TL</v>
      </c>
      <c r="C47" s="39"/>
      <c r="D47" s="40" t="str">
        <f t="shared" ref="D47:D78" si="1">+D9</f>
        <v>調査産業計</v>
      </c>
      <c r="E47" s="41">
        <f>IF($D47="","",IF([10]設定!$I23="",INDEX([10]第２表!$E$10:$J$66,MATCH([10]設定!$D23,[10]第２表!$C$10:$C$66,0),1),[10]設定!$I23))</f>
        <v>186727</v>
      </c>
      <c r="F47" s="41">
        <f>IF($D47="","",IF([10]設定!$I23="",INDEX([10]第２表!$E$10:$J$66,MATCH([10]設定!$D23,[10]第２表!$C$10:$C$66,0),2),[10]設定!$I23))</f>
        <v>2828</v>
      </c>
      <c r="G47" s="41">
        <f>IF($D47="","",IF([10]設定!$I23="",INDEX([10]第２表!$E$10:$J$66,MATCH([10]設定!$D23,[10]第２表!$C$10:$C$66,0),3),[10]設定!$I23))</f>
        <v>2673</v>
      </c>
      <c r="H47" s="41">
        <f>IF($D47="","",IF([10]設定!$I23="",INDEX([10]第２表!$E$10:$J$66,MATCH([10]設定!$D23,[10]第２表!$C$10:$C$66,0),4),[10]設定!$I23))</f>
        <v>186882</v>
      </c>
      <c r="I47" s="41">
        <f>IF($D47="","",IF([10]設定!$I23="",INDEX([10]第２表!$E$10:$J$66,MATCH([10]設定!$D23,[10]第２表!$C$10:$C$66,0),5),[10]設定!$I23))</f>
        <v>45979</v>
      </c>
      <c r="J47" s="42">
        <f>IF($D47="","",IF([10]設定!$I23="",INDEX([10]第２表!$E$10:$J$66,MATCH([10]設定!$D23,[10]第２表!$C$10:$C$66,0),6),[10]設定!$I23))</f>
        <v>24.6</v>
      </c>
      <c r="K47" s="14"/>
    </row>
    <row r="48" spans="2:12" s="5" customFormat="1" ht="18" customHeight="1" x14ac:dyDescent="0.2">
      <c r="B48" s="43" t="str">
        <f t="shared" si="0"/>
        <v>D</v>
      </c>
      <c r="C48" s="44"/>
      <c r="D48" s="45" t="str">
        <f t="shared" si="1"/>
        <v>建設業</v>
      </c>
      <c r="E48" s="41">
        <f>IF($D48="","",IF([10]設定!$I24="",INDEX([10]第２表!$E$10:$J$66,MATCH([10]設定!$D24,[10]第２表!$C$10:$C$66,0),1),[10]設定!$I24))</f>
        <v>6297</v>
      </c>
      <c r="F48" s="41">
        <f>IF($D48="","",IF([10]設定!$I24="",INDEX([10]第２表!$E$10:$J$66,MATCH([10]設定!$D24,[10]第２表!$C$10:$C$66,0),2),[10]設定!$I24))</f>
        <v>67</v>
      </c>
      <c r="G48" s="41">
        <f>IF($D48="","",IF([10]設定!$I24="",INDEX([10]第２表!$E$10:$J$66,MATCH([10]設定!$D24,[10]第２表!$C$10:$C$66,0),3),[10]設定!$I24))</f>
        <v>16</v>
      </c>
      <c r="H48" s="41">
        <f>IF($D48="","",IF([10]設定!$I24="",INDEX([10]第２表!$E$10:$J$66,MATCH([10]設定!$D24,[10]第２表!$C$10:$C$66,0),4),[10]設定!$I24))</f>
        <v>6348</v>
      </c>
      <c r="I48" s="41">
        <f>IF($D48="","",IF([10]設定!$I24="",INDEX([10]第２表!$E$10:$J$66,MATCH([10]設定!$D24,[10]第２表!$C$10:$C$66,0),5),[10]設定!$I24))</f>
        <v>54</v>
      </c>
      <c r="J48" s="46">
        <f>IF($D48="","",IF([10]設定!$I24="",INDEX([10]第２表!$E$10:$J$66,MATCH([10]設定!$D24,[10]第２表!$C$10:$C$66,0),6),[10]設定!$I24))</f>
        <v>0.9</v>
      </c>
      <c r="K48" s="14"/>
    </row>
    <row r="49" spans="2:12" s="5" customFormat="1" ht="18" customHeight="1" x14ac:dyDescent="0.2">
      <c r="B49" s="43" t="str">
        <f t="shared" si="0"/>
        <v>E</v>
      </c>
      <c r="C49" s="44"/>
      <c r="D49" s="45" t="str">
        <f t="shared" si="1"/>
        <v>製造業</v>
      </c>
      <c r="E49" s="41">
        <f>IF($D49="","",IF([10]設定!$I25="",INDEX([10]第２表!$E$10:$J$66,MATCH([10]設定!$D25,[10]第２表!$C$10:$C$66,0),1),[10]設定!$I25))</f>
        <v>36701</v>
      </c>
      <c r="F49" s="41">
        <f>IF($D49="","",IF([10]設定!$I25="",INDEX([10]第２表!$E$10:$J$66,MATCH([10]設定!$D25,[10]第２表!$C$10:$C$66,0),2),[10]設定!$I25))</f>
        <v>466</v>
      </c>
      <c r="G49" s="41">
        <f>IF($D49="","",IF([10]設定!$I25="",INDEX([10]第２表!$E$10:$J$66,MATCH([10]設定!$D25,[10]第２表!$C$10:$C$66,0),3),[10]設定!$I25))</f>
        <v>404</v>
      </c>
      <c r="H49" s="41">
        <f>IF($D49="","",IF([10]設定!$I25="",INDEX([10]第２表!$E$10:$J$66,MATCH([10]設定!$D25,[10]第２表!$C$10:$C$66,0),4),[10]設定!$I25))</f>
        <v>36763</v>
      </c>
      <c r="I49" s="41">
        <f>IF($D49="","",IF([10]設定!$I25="",INDEX([10]第２表!$E$10:$J$66,MATCH([10]設定!$D25,[10]第２表!$C$10:$C$66,0),5),[10]設定!$I25))</f>
        <v>4004</v>
      </c>
      <c r="J49" s="46">
        <f>IF($D49="","",IF([10]設定!$I25="",INDEX([10]第２表!$E$10:$J$66,MATCH([10]設定!$D25,[10]第２表!$C$10:$C$66,0),6),[10]設定!$I25))</f>
        <v>10.9</v>
      </c>
      <c r="K49" s="14"/>
    </row>
    <row r="50" spans="2:12" s="5" customFormat="1" ht="18" customHeight="1" x14ac:dyDescent="0.2">
      <c r="B50" s="43" t="str">
        <f t="shared" si="0"/>
        <v>F</v>
      </c>
      <c r="C50" s="44"/>
      <c r="D50" s="47" t="str">
        <f t="shared" si="1"/>
        <v>電気・ガス・熱供給・水道業</v>
      </c>
      <c r="E50" s="41">
        <f>IF($D50="","",IF([10]設定!$I26="",INDEX([10]第２表!$E$10:$J$66,MATCH([10]設定!$D26,[10]第２表!$C$10:$C$66,0),1),[10]設定!$I26))</f>
        <v>2121</v>
      </c>
      <c r="F50" s="41">
        <f>IF($D50="","",IF([10]設定!$I26="",INDEX([10]第２表!$E$10:$J$66,MATCH([10]設定!$D26,[10]第２表!$C$10:$C$66,0),2),[10]設定!$I26))</f>
        <v>0</v>
      </c>
      <c r="G50" s="41">
        <f>IF($D50="","",IF([10]設定!$I26="",INDEX([10]第２表!$E$10:$J$66,MATCH([10]設定!$D26,[10]第２表!$C$10:$C$66,0),3),[10]設定!$I26))</f>
        <v>10</v>
      </c>
      <c r="H50" s="41">
        <f>IF($D50="","",IF([10]設定!$I26="",INDEX([10]第２表!$E$10:$J$66,MATCH([10]設定!$D26,[10]第２表!$C$10:$C$66,0),4),[10]設定!$I26))</f>
        <v>2111</v>
      </c>
      <c r="I50" s="41">
        <f>IF($D50="","",IF([10]設定!$I26="",INDEX([10]第２表!$E$10:$J$66,MATCH([10]設定!$D26,[10]第２表!$C$10:$C$66,0),5),[10]設定!$I26))</f>
        <v>158</v>
      </c>
      <c r="J50" s="46">
        <f>IF($D50="","",IF([10]設定!$I26="",INDEX([10]第２表!$E$10:$J$66,MATCH([10]設定!$D26,[10]第２表!$C$10:$C$66,0),6),[10]設定!$I26))</f>
        <v>7.5</v>
      </c>
      <c r="K50" s="14"/>
    </row>
    <row r="51" spans="2:12" s="5" customFormat="1" ht="18" customHeight="1" x14ac:dyDescent="0.2">
      <c r="B51" s="43" t="str">
        <f t="shared" si="0"/>
        <v>G</v>
      </c>
      <c r="C51" s="44"/>
      <c r="D51" s="45" t="str">
        <f t="shared" si="1"/>
        <v>情報通信業</v>
      </c>
      <c r="E51" s="41">
        <f>IF($D51="","",IF([10]設定!$I27="",INDEX([10]第２表!$E$10:$J$66,MATCH([10]設定!$D27,[10]第２表!$C$10:$C$66,0),1),[10]設定!$I27))</f>
        <v>3752</v>
      </c>
      <c r="F51" s="41">
        <f>IF($D51="","",IF([10]設定!$I27="",INDEX([10]第２表!$E$10:$J$66,MATCH([10]設定!$D27,[10]第２表!$C$10:$C$66,0),2),[10]設定!$I27))</f>
        <v>16</v>
      </c>
      <c r="G51" s="41">
        <f>IF($D51="","",IF([10]設定!$I27="",INDEX([10]第２表!$E$10:$J$66,MATCH([10]設定!$D27,[10]第２表!$C$10:$C$66,0),3),[10]設定!$I27))</f>
        <v>42</v>
      </c>
      <c r="H51" s="41">
        <f>IF($D51="","",IF([10]設定!$I27="",INDEX([10]第２表!$E$10:$J$66,MATCH([10]設定!$D27,[10]第２表!$C$10:$C$66,0),4),[10]設定!$I27))</f>
        <v>3726</v>
      </c>
      <c r="I51" s="41">
        <f>IF($D51="","",IF([10]設定!$I27="",INDEX([10]第２表!$E$10:$J$66,MATCH([10]設定!$D27,[10]第２表!$C$10:$C$66,0),5),[10]設定!$I27))</f>
        <v>145</v>
      </c>
      <c r="J51" s="46">
        <f>IF($D51="","",IF([10]設定!$I27="",INDEX([10]第２表!$E$10:$J$66,MATCH([10]設定!$D27,[10]第２表!$C$10:$C$66,0),6),[10]設定!$I27))</f>
        <v>3.9</v>
      </c>
      <c r="K51" s="14"/>
    </row>
    <row r="52" spans="2:12" s="5" customFormat="1" ht="18" customHeight="1" x14ac:dyDescent="0.2">
      <c r="B52" s="43" t="str">
        <f t="shared" si="0"/>
        <v>H</v>
      </c>
      <c r="C52" s="44"/>
      <c r="D52" s="45" t="str">
        <f t="shared" si="1"/>
        <v>運輸業，郵便業</v>
      </c>
      <c r="E52" s="41">
        <f>IF($D52="","",IF([10]設定!$I28="",INDEX([10]第２表!$E$10:$J$66,MATCH([10]設定!$D28,[10]第２表!$C$10:$C$66,0),1),[10]設定!$I28))</f>
        <v>10617</v>
      </c>
      <c r="F52" s="41">
        <f>IF($D52="","",IF([10]設定!$I28="",INDEX([10]第２表!$E$10:$J$66,MATCH([10]設定!$D28,[10]第２表!$C$10:$C$66,0),2),[10]設定!$I28))</f>
        <v>115</v>
      </c>
      <c r="G52" s="41">
        <f>IF($D52="","",IF([10]設定!$I28="",INDEX([10]第２表!$E$10:$J$66,MATCH([10]設定!$D28,[10]第２表!$C$10:$C$66,0),3),[10]設定!$I28))</f>
        <v>166</v>
      </c>
      <c r="H52" s="41">
        <f>IF($D52="","",IF([10]設定!$I28="",INDEX([10]第２表!$E$10:$J$66,MATCH([10]設定!$D28,[10]第２表!$C$10:$C$66,0),4),[10]設定!$I28))</f>
        <v>10566</v>
      </c>
      <c r="I52" s="41">
        <f>IF($D52="","",IF([10]設定!$I28="",INDEX([10]第２表!$E$10:$J$66,MATCH([10]設定!$D28,[10]第２表!$C$10:$C$66,0),5),[10]設定!$I28))</f>
        <v>1078</v>
      </c>
      <c r="J52" s="46">
        <f>IF($D52="","",IF([10]設定!$I28="",INDEX([10]第２表!$E$10:$J$66,MATCH([10]設定!$D28,[10]第２表!$C$10:$C$66,0),6),[10]設定!$I28))</f>
        <v>10.199999999999999</v>
      </c>
      <c r="K52" s="14"/>
    </row>
    <row r="53" spans="2:12" s="5" customFormat="1" ht="18" customHeight="1" x14ac:dyDescent="0.2">
      <c r="B53" s="43" t="str">
        <f t="shared" si="0"/>
        <v>I</v>
      </c>
      <c r="C53" s="44"/>
      <c r="D53" s="45" t="str">
        <f t="shared" si="1"/>
        <v>卸売業，小売業</v>
      </c>
      <c r="E53" s="41">
        <f>IF($D53="","",IF([10]設定!$I29="",INDEX([10]第２表!$E$10:$J$66,MATCH([10]設定!$D29,[10]第２表!$C$10:$C$66,0),1),[10]設定!$I29))</f>
        <v>22911</v>
      </c>
      <c r="F53" s="41">
        <f>IF($D53="","",IF([10]設定!$I29="",INDEX([10]第２表!$E$10:$J$66,MATCH([10]設定!$D29,[10]第２表!$C$10:$C$66,0),2),[10]設定!$I29))</f>
        <v>549</v>
      </c>
      <c r="G53" s="41">
        <f>IF($D53="","",IF([10]設定!$I29="",INDEX([10]第２表!$E$10:$J$66,MATCH([10]設定!$D29,[10]第２表!$C$10:$C$66,0),3),[10]設定!$I29))</f>
        <v>625</v>
      </c>
      <c r="H53" s="41">
        <f>IF($D53="","",IF([10]設定!$I29="",INDEX([10]第２表!$E$10:$J$66,MATCH([10]設定!$D29,[10]第２表!$C$10:$C$66,0),4),[10]設定!$I29))</f>
        <v>22835</v>
      </c>
      <c r="I53" s="41">
        <f>IF($D53="","",IF([10]設定!$I29="",INDEX([10]第２表!$E$10:$J$66,MATCH([10]設定!$D29,[10]第２表!$C$10:$C$66,0),5),[10]設定!$I29))</f>
        <v>13937</v>
      </c>
      <c r="J53" s="46">
        <f>IF($D53="","",IF([10]設定!$I29="",INDEX([10]第２表!$E$10:$J$66,MATCH([10]設定!$D29,[10]第２表!$C$10:$C$66,0),6),[10]設定!$I29))</f>
        <v>61</v>
      </c>
      <c r="K53" s="14"/>
    </row>
    <row r="54" spans="2:12" s="5" customFormat="1" ht="18" customHeight="1" x14ac:dyDescent="0.2">
      <c r="B54" s="43" t="str">
        <f t="shared" si="0"/>
        <v>J</v>
      </c>
      <c r="C54" s="44"/>
      <c r="D54" s="45" t="str">
        <f t="shared" si="1"/>
        <v>金融業，保険業</v>
      </c>
      <c r="E54" s="41">
        <f>IF($D54="","",IF([10]設定!$I30="",INDEX([10]第２表!$E$10:$J$66,MATCH([10]設定!$D30,[10]第２表!$C$10:$C$66,0),1),[10]設定!$I30))</f>
        <v>3389</v>
      </c>
      <c r="F54" s="41">
        <f>IF($D54="","",IF([10]設定!$I30="",INDEX([10]第２表!$E$10:$J$66,MATCH([10]設定!$D30,[10]第２表!$C$10:$C$66,0),2),[10]設定!$I30))</f>
        <v>31</v>
      </c>
      <c r="G54" s="41">
        <f>IF($D54="","",IF([10]設定!$I30="",INDEX([10]第２表!$E$10:$J$66,MATCH([10]設定!$D30,[10]第２表!$C$10:$C$66,0),3),[10]設定!$I30))</f>
        <v>11</v>
      </c>
      <c r="H54" s="41">
        <f>IF($D54="","",IF([10]設定!$I30="",INDEX([10]第２表!$E$10:$J$66,MATCH([10]設定!$D30,[10]第２表!$C$10:$C$66,0),4),[10]設定!$I30))</f>
        <v>3409</v>
      </c>
      <c r="I54" s="41">
        <f>IF($D54="","",IF([10]設定!$I30="",INDEX([10]第２表!$E$10:$J$66,MATCH([10]設定!$D30,[10]第２表!$C$10:$C$66,0),5),[10]設定!$I30))</f>
        <v>11</v>
      </c>
      <c r="J54" s="46">
        <f>IF($D54="","",IF([10]設定!$I30="",INDEX([10]第２表!$E$10:$J$66,MATCH([10]設定!$D30,[10]第２表!$C$10:$C$66,0),6),[10]設定!$I30))</f>
        <v>0.3</v>
      </c>
      <c r="K54" s="14"/>
    </row>
    <row r="55" spans="2:12" s="5" customFormat="1" ht="18" customHeight="1" x14ac:dyDescent="0.2">
      <c r="B55" s="43" t="str">
        <f t="shared" si="0"/>
        <v>K</v>
      </c>
      <c r="C55" s="44"/>
      <c r="D55" s="45" t="str">
        <f t="shared" si="1"/>
        <v>不動産業，物品賃貸業</v>
      </c>
      <c r="E55" s="41">
        <f>IF($D55="","",IF([10]設定!$I31="",INDEX([10]第２表!$E$10:$J$66,MATCH([10]設定!$D31,[10]第２表!$C$10:$C$66,0),1),[10]設定!$I31))</f>
        <v>1243</v>
      </c>
      <c r="F55" s="41">
        <f>IF($D55="","",IF([10]設定!$I31="",INDEX([10]第２表!$E$10:$J$66,MATCH([10]設定!$D31,[10]第２表!$C$10:$C$66,0),2),[10]設定!$I31))</f>
        <v>8</v>
      </c>
      <c r="G55" s="41">
        <f>IF($D55="","",IF([10]設定!$I31="",INDEX([10]第２表!$E$10:$J$66,MATCH([10]設定!$D31,[10]第２表!$C$10:$C$66,0),3),[10]設定!$I31))</f>
        <v>7</v>
      </c>
      <c r="H55" s="41">
        <f>IF($D55="","",IF([10]設定!$I31="",INDEX([10]第２表!$E$10:$J$66,MATCH([10]設定!$D31,[10]第２表!$C$10:$C$66,0),4),[10]設定!$I31))</f>
        <v>1244</v>
      </c>
      <c r="I55" s="41">
        <f>IF($D55="","",IF([10]設定!$I31="",INDEX([10]第２表!$E$10:$J$66,MATCH([10]設定!$D31,[10]第２表!$C$10:$C$66,0),5),[10]設定!$I31))</f>
        <v>362</v>
      </c>
      <c r="J55" s="46">
        <f>IF($D55="","",IF([10]設定!$I31="",INDEX([10]第２表!$E$10:$J$66,MATCH([10]設定!$D31,[10]第２表!$C$10:$C$66,0),6),[10]設定!$I31))</f>
        <v>29.1</v>
      </c>
      <c r="K55" s="14"/>
    </row>
    <row r="56" spans="2:12" s="5" customFormat="1" ht="18" customHeight="1" x14ac:dyDescent="0.2">
      <c r="B56" s="43" t="str">
        <f t="shared" si="0"/>
        <v>L</v>
      </c>
      <c r="C56" s="44"/>
      <c r="D56" s="48" t="str">
        <f t="shared" si="1"/>
        <v>学術研究，専門・技術サービス業</v>
      </c>
      <c r="E56" s="41">
        <f>IF($D56="","",IF([10]設定!$I32="",INDEX([10]第２表!$E$10:$J$66,MATCH([10]設定!$D32,[10]第２表!$C$10:$C$66,0),1),[10]設定!$I32))</f>
        <v>1765</v>
      </c>
      <c r="F56" s="41">
        <f>IF($D56="","",IF([10]設定!$I32="",INDEX([10]第２表!$E$10:$J$66,MATCH([10]設定!$D32,[10]第２表!$C$10:$C$66,0),2),[10]設定!$I32))</f>
        <v>14</v>
      </c>
      <c r="G56" s="41">
        <f>IF($D56="","",IF([10]設定!$I32="",INDEX([10]第２表!$E$10:$J$66,MATCH([10]設定!$D32,[10]第２表!$C$10:$C$66,0),3),[10]設定!$I32))</f>
        <v>19</v>
      </c>
      <c r="H56" s="41">
        <f>IF($D56="","",IF([10]設定!$I32="",INDEX([10]第２表!$E$10:$J$66,MATCH([10]設定!$D32,[10]第２表!$C$10:$C$66,0),4),[10]設定!$I32))</f>
        <v>1760</v>
      </c>
      <c r="I56" s="41">
        <f>IF($D56="","",IF([10]設定!$I32="",INDEX([10]第２表!$E$10:$J$66,MATCH([10]設定!$D32,[10]第２表!$C$10:$C$66,0),5),[10]設定!$I32))</f>
        <v>124</v>
      </c>
      <c r="J56" s="46">
        <f>IF($D56="","",IF([10]設定!$I32="",INDEX([10]第２表!$E$10:$J$66,MATCH([10]設定!$D32,[10]第２表!$C$10:$C$66,0),6),[10]設定!$I32))</f>
        <v>7</v>
      </c>
      <c r="K56" s="14"/>
      <c r="L56" s="23"/>
    </row>
    <row r="57" spans="2:12" s="5" customFormat="1" ht="18" customHeight="1" x14ac:dyDescent="0.2">
      <c r="B57" s="43" t="str">
        <f t="shared" si="0"/>
        <v>M</v>
      </c>
      <c r="C57" s="44"/>
      <c r="D57" s="49" t="str">
        <f t="shared" si="1"/>
        <v>宿泊業，飲食サービス業</v>
      </c>
      <c r="E57" s="41">
        <f>IF($D57="","",IF([10]設定!$I33="",INDEX([10]第２表!$E$10:$J$66,MATCH([10]設定!$D33,[10]第２表!$C$10:$C$66,0),1),[10]設定!$I33))</f>
        <v>9126</v>
      </c>
      <c r="F57" s="41">
        <f>IF($D57="","",IF([10]設定!$I33="",INDEX([10]第２表!$E$10:$J$66,MATCH([10]設定!$D33,[10]第２表!$C$10:$C$66,0),2),[10]設定!$I33))</f>
        <v>332</v>
      </c>
      <c r="G57" s="41">
        <f>IF($D57="","",IF([10]設定!$I33="",INDEX([10]第２表!$E$10:$J$66,MATCH([10]設定!$D33,[10]第２表!$C$10:$C$66,0),3),[10]設定!$I33))</f>
        <v>255</v>
      </c>
      <c r="H57" s="41">
        <f>IF($D57="","",IF([10]設定!$I33="",INDEX([10]第２表!$E$10:$J$66,MATCH([10]設定!$D33,[10]第２表!$C$10:$C$66,0),4),[10]設定!$I33))</f>
        <v>9203</v>
      </c>
      <c r="I57" s="41">
        <f>IF($D57="","",IF([10]設定!$I33="",INDEX([10]第２表!$E$10:$J$66,MATCH([10]設定!$D33,[10]第２表!$C$10:$C$66,0),5),[10]設定!$I33))</f>
        <v>6752</v>
      </c>
      <c r="J57" s="46">
        <f>IF($D57="","",IF([10]設定!$I33="",INDEX([10]第２表!$E$10:$J$66,MATCH([10]設定!$D33,[10]第２表!$C$10:$C$66,0),6),[10]設定!$I33))</f>
        <v>73.400000000000006</v>
      </c>
      <c r="K57" s="14"/>
      <c r="L57" s="74"/>
    </row>
    <row r="58" spans="2:12" s="5" customFormat="1" ht="18" customHeight="1" x14ac:dyDescent="0.2">
      <c r="B58" s="43" t="str">
        <f t="shared" si="0"/>
        <v>N</v>
      </c>
      <c r="C58" s="44"/>
      <c r="D58" s="50" t="str">
        <f t="shared" si="1"/>
        <v>生活関連サービス業，娯楽業</v>
      </c>
      <c r="E58" s="41">
        <f>IF($D58="","",IF([10]設定!$I34="",INDEX([10]第２表!$E$10:$J$66,MATCH([10]設定!$D34,[10]第２表!$C$10:$C$66,0),1),[10]設定!$I34))</f>
        <v>4096</v>
      </c>
      <c r="F58" s="41">
        <f>IF($D58="","",IF([10]設定!$I34="",INDEX([10]第２表!$E$10:$J$66,MATCH([10]設定!$D34,[10]第２表!$C$10:$C$66,0),2),[10]設定!$I34))</f>
        <v>58</v>
      </c>
      <c r="G58" s="41">
        <f>IF($D58="","",IF([10]設定!$I34="",INDEX([10]第２表!$E$10:$J$66,MATCH([10]設定!$D34,[10]第２表!$C$10:$C$66,0),3),[10]設定!$I34))</f>
        <v>39</v>
      </c>
      <c r="H58" s="41">
        <f>IF($D58="","",IF([10]設定!$I34="",INDEX([10]第２表!$E$10:$J$66,MATCH([10]設定!$D34,[10]第２表!$C$10:$C$66,0),4),[10]設定!$I34))</f>
        <v>4115</v>
      </c>
      <c r="I58" s="41">
        <f>IF($D58="","",IF([10]設定!$I34="",INDEX([10]第２表!$E$10:$J$66,MATCH([10]設定!$D34,[10]第２表!$C$10:$C$66,0),5),[10]設定!$I34))</f>
        <v>1030</v>
      </c>
      <c r="J58" s="46">
        <f>IF($D58="","",IF([10]設定!$I34="",INDEX([10]第２表!$E$10:$J$66,MATCH([10]設定!$D34,[10]第２表!$C$10:$C$66,0),6),[10]設定!$I34))</f>
        <v>25</v>
      </c>
      <c r="K58" s="14"/>
    </row>
    <row r="59" spans="2:12" s="5" customFormat="1" ht="18" customHeight="1" x14ac:dyDescent="0.2">
      <c r="B59" s="43" t="str">
        <f t="shared" si="0"/>
        <v>O</v>
      </c>
      <c r="C59" s="44"/>
      <c r="D59" s="45" t="str">
        <f t="shared" si="1"/>
        <v>教育，学習支援業</v>
      </c>
      <c r="E59" s="41">
        <f>IF($D59="","",IF([10]設定!$I35="",INDEX([10]第２表!$E$10:$J$66,MATCH([10]設定!$D35,[10]第２表!$C$10:$C$66,0),1),[10]設定!$I35))</f>
        <v>16431</v>
      </c>
      <c r="F59" s="41">
        <f>IF($D59="","",IF([10]設定!$I35="",INDEX([10]第２表!$E$10:$J$66,MATCH([10]設定!$D35,[10]第２表!$C$10:$C$66,0),2),[10]設定!$I35))</f>
        <v>116</v>
      </c>
      <c r="G59" s="41">
        <f>IF($D59="","",IF([10]設定!$I35="",INDEX([10]第２表!$E$10:$J$66,MATCH([10]設定!$D35,[10]第２表!$C$10:$C$66,0),3),[10]設定!$I35))</f>
        <v>21</v>
      </c>
      <c r="H59" s="41">
        <f>IF($D59="","",IF([10]設定!$I35="",INDEX([10]第２表!$E$10:$J$66,MATCH([10]設定!$D35,[10]第２表!$C$10:$C$66,0),4),[10]設定!$I35))</f>
        <v>16526</v>
      </c>
      <c r="I59" s="41">
        <f>IF($D59="","",IF([10]設定!$I35="",INDEX([10]第２表!$E$10:$J$66,MATCH([10]設定!$D35,[10]第２表!$C$10:$C$66,0),5),[10]設定!$I35))</f>
        <v>2987</v>
      </c>
      <c r="J59" s="46">
        <f>IF($D59="","",IF([10]設定!$I35="",INDEX([10]第２表!$E$10:$J$66,MATCH([10]設定!$D35,[10]第２表!$C$10:$C$66,0),6),[10]設定!$I35))</f>
        <v>18.100000000000001</v>
      </c>
      <c r="K59" s="14"/>
    </row>
    <row r="60" spans="2:12" s="5" customFormat="1" ht="18" customHeight="1" x14ac:dyDescent="0.2">
      <c r="B60" s="43" t="str">
        <f t="shared" si="0"/>
        <v>P</v>
      </c>
      <c r="C60" s="44"/>
      <c r="D60" s="45" t="str">
        <f t="shared" si="1"/>
        <v>医療，福祉</v>
      </c>
      <c r="E60" s="41">
        <f>IF($D60="","",IF([10]設定!$I36="",INDEX([10]第２表!$E$10:$J$66,MATCH([10]設定!$D36,[10]第２表!$C$10:$C$66,0),1),[10]設定!$I36))</f>
        <v>48267</v>
      </c>
      <c r="F60" s="41">
        <f>IF($D60="","",IF([10]設定!$I36="",INDEX([10]第２表!$E$10:$J$66,MATCH([10]設定!$D36,[10]第２表!$C$10:$C$66,0),2),[10]設定!$I36))</f>
        <v>423</v>
      </c>
      <c r="G60" s="41">
        <f>IF($D60="","",IF([10]設定!$I36="",INDEX([10]第２表!$E$10:$J$66,MATCH([10]設定!$D36,[10]第２表!$C$10:$C$66,0),3),[10]設定!$I36))</f>
        <v>495</v>
      </c>
      <c r="H60" s="41">
        <f>IF($D60="","",IF([10]設定!$I36="",INDEX([10]第２表!$E$10:$J$66,MATCH([10]設定!$D36,[10]第２表!$C$10:$C$66,0),4),[10]設定!$I36))</f>
        <v>48195</v>
      </c>
      <c r="I60" s="41">
        <f>IF($D60="","",IF([10]設定!$I36="",INDEX([10]第２表!$E$10:$J$66,MATCH([10]設定!$D36,[10]第２表!$C$10:$C$66,0),5),[10]設定!$I36))</f>
        <v>10137</v>
      </c>
      <c r="J60" s="46">
        <f>IF($D60="","",IF([10]設定!$I36="",INDEX([10]第２表!$E$10:$J$66,MATCH([10]設定!$D36,[10]第２表!$C$10:$C$66,0),6),[10]設定!$I36))</f>
        <v>21</v>
      </c>
      <c r="K60" s="14"/>
    </row>
    <row r="61" spans="2:12" s="5" customFormat="1" ht="18" customHeight="1" x14ac:dyDescent="0.2">
      <c r="B61" s="43" t="str">
        <f t="shared" si="0"/>
        <v>Q</v>
      </c>
      <c r="C61" s="44"/>
      <c r="D61" s="45" t="str">
        <f t="shared" si="1"/>
        <v>複合サービス事業</v>
      </c>
      <c r="E61" s="41">
        <f>IF($D61="","",IF([10]設定!$I37="",INDEX([10]第２表!$E$10:$J$66,MATCH([10]設定!$D37,[10]第２表!$C$10:$C$66,0),1),[10]設定!$I37))</f>
        <v>2847</v>
      </c>
      <c r="F61" s="41">
        <f>IF($D61="","",IF([10]設定!$I37="",INDEX([10]第２表!$E$10:$J$66,MATCH([10]設定!$D37,[10]第２表!$C$10:$C$66,0),2),[10]設定!$I37))</f>
        <v>77</v>
      </c>
      <c r="G61" s="41">
        <f>IF($D61="","",IF([10]設定!$I37="",INDEX([10]第２表!$E$10:$J$66,MATCH([10]設定!$D37,[10]第２表!$C$10:$C$66,0),3),[10]設定!$I37))</f>
        <v>38</v>
      </c>
      <c r="H61" s="41">
        <f>IF($D61="","",IF([10]設定!$I37="",INDEX([10]第２表!$E$10:$J$66,MATCH([10]設定!$D37,[10]第２表!$C$10:$C$66,0),4),[10]設定!$I37))</f>
        <v>2886</v>
      </c>
      <c r="I61" s="41">
        <f>IF($D61="","",IF([10]設定!$I37="",INDEX([10]第２表!$E$10:$J$66,MATCH([10]設定!$D37,[10]第２表!$C$10:$C$66,0),5),[10]設定!$I37))</f>
        <v>145</v>
      </c>
      <c r="J61" s="46">
        <f>IF($D61="","",IF([10]設定!$I37="",INDEX([10]第２表!$E$10:$J$66,MATCH([10]設定!$D37,[10]第２表!$C$10:$C$66,0),6),[10]設定!$I37))</f>
        <v>5</v>
      </c>
    </row>
    <row r="62" spans="2:12" s="5" customFormat="1" ht="18" customHeight="1" x14ac:dyDescent="0.2">
      <c r="B62" s="43" t="str">
        <f t="shared" si="0"/>
        <v>R</v>
      </c>
      <c r="C62" s="44"/>
      <c r="D62" s="51" t="str">
        <f t="shared" si="1"/>
        <v>サービス業（他に分類されないもの）</v>
      </c>
      <c r="E62" s="41">
        <f>IF($D62="","",IF([10]設定!$I38="",INDEX([10]第２表!$E$10:$J$66,MATCH([10]設定!$D38,[10]第２表!$C$10:$C$66,0),1),[10]設定!$I38))</f>
        <v>17164</v>
      </c>
      <c r="F62" s="41">
        <f>IF($D62="","",IF([10]設定!$I38="",INDEX([10]第２表!$E$10:$J$66,MATCH([10]設定!$D38,[10]第２表!$C$10:$C$66,0),2),[10]設定!$I38))</f>
        <v>556</v>
      </c>
      <c r="G62" s="41">
        <f>IF($D62="","",IF([10]設定!$I38="",INDEX([10]第２表!$E$10:$J$66,MATCH([10]設定!$D38,[10]第２表!$C$10:$C$66,0),3),[10]設定!$I38))</f>
        <v>525</v>
      </c>
      <c r="H62" s="41">
        <f>IF($D62="","",IF([10]設定!$I38="",INDEX([10]第２表!$E$10:$J$66,MATCH([10]設定!$D38,[10]第２表!$C$10:$C$66,0),4),[10]設定!$I38))</f>
        <v>17195</v>
      </c>
      <c r="I62" s="41">
        <f>IF($D62="","",IF([10]設定!$I38="",INDEX([10]第２表!$E$10:$J$66,MATCH([10]設定!$D38,[10]第２表!$C$10:$C$66,0),5),[10]設定!$I38))</f>
        <v>5055</v>
      </c>
      <c r="J62" s="46">
        <f>IF($D62="","",IF([10]設定!$I38="",INDEX([10]第２表!$E$10:$J$66,MATCH([10]設定!$D38,[10]第２表!$C$10:$C$66,0),6),[10]設定!$I38))</f>
        <v>29.4</v>
      </c>
    </row>
    <row r="63" spans="2:12" s="5" customFormat="1" ht="18" customHeight="1" x14ac:dyDescent="0.2">
      <c r="B63" s="38" t="str">
        <f t="shared" si="0"/>
        <v>E09,10</v>
      </c>
      <c r="C63" s="39"/>
      <c r="D63" s="52" t="str">
        <f t="shared" si="1"/>
        <v>食料品・たばこ</v>
      </c>
      <c r="E63" s="53">
        <f>IF($D63="","",IF([10]設定!$I39="",INDEX([10]第２表!$E$10:$J$66,MATCH([10]設定!$D39,[10]第２表!$C$10:$C$66,0),1),[10]設定!$I39))</f>
        <v>11883</v>
      </c>
      <c r="F63" s="53">
        <f>IF($D63="","",IF([10]設定!$I39="",INDEX([10]第２表!$E$10:$J$66,MATCH([10]設定!$D39,[10]第２表!$C$10:$C$66,0),2),[10]設定!$I39))</f>
        <v>180</v>
      </c>
      <c r="G63" s="53">
        <f>IF($D63="","",IF([10]設定!$I39="",INDEX([10]第２表!$E$10:$J$66,MATCH([10]設定!$D39,[10]第２表!$C$10:$C$66,0),3),[10]設定!$I39))</f>
        <v>138</v>
      </c>
      <c r="H63" s="53">
        <f>IF($D63="","",IF([10]設定!$I39="",INDEX([10]第２表!$E$10:$J$66,MATCH([10]設定!$D39,[10]第２表!$C$10:$C$66,0),4),[10]設定!$I39))</f>
        <v>11925</v>
      </c>
      <c r="I63" s="53">
        <f>IF($D63="","",IF([10]設定!$I39="",INDEX([10]第２表!$E$10:$J$66,MATCH([10]設定!$D39,[10]第２表!$C$10:$C$66,0),5),[10]設定!$I39))</f>
        <v>1948</v>
      </c>
      <c r="J63" s="42">
        <f>IF($D63="","",IF([10]設定!$I39="",INDEX([10]第２表!$E$10:$J$66,MATCH([10]設定!$D39,[10]第２表!$C$10:$C$66,0),6),[10]設定!$I39))</f>
        <v>16.3</v>
      </c>
    </row>
    <row r="64" spans="2:12" s="5" customFormat="1" ht="18" customHeight="1" x14ac:dyDescent="0.2">
      <c r="B64" s="43" t="str">
        <f t="shared" si="0"/>
        <v>E11</v>
      </c>
      <c r="C64" s="44"/>
      <c r="D64" s="54" t="str">
        <f t="shared" si="1"/>
        <v>繊維工業</v>
      </c>
      <c r="E64" s="41">
        <f>IF($D64="","",IF([10]設定!$I40="",INDEX([10]第２表!$E$10:$J$66,MATCH([10]設定!$D40,[10]第２表!$C$10:$C$66,0),1),[10]設定!$I40))</f>
        <v>3320</v>
      </c>
      <c r="F64" s="41">
        <f>IF($D64="","",IF([10]設定!$I40="",INDEX([10]第２表!$E$10:$J$66,MATCH([10]設定!$D40,[10]第２表!$C$10:$C$66,0),2),[10]設定!$I40))</f>
        <v>46</v>
      </c>
      <c r="G64" s="41">
        <f>IF($D64="","",IF([10]設定!$I40="",INDEX([10]第２表!$E$10:$J$66,MATCH([10]設定!$D40,[10]第２表!$C$10:$C$66,0),3),[10]設定!$I40))</f>
        <v>40</v>
      </c>
      <c r="H64" s="41">
        <f>IF($D64="","",IF([10]設定!$I40="",INDEX([10]第２表!$E$10:$J$66,MATCH([10]設定!$D40,[10]第２表!$C$10:$C$66,0),4),[10]設定!$I40))</f>
        <v>3326</v>
      </c>
      <c r="I64" s="41">
        <f>IF($D64="","",IF([10]設定!$I40="",INDEX([10]第２表!$E$10:$J$66,MATCH([10]設定!$D40,[10]第２表!$C$10:$C$66,0),5),[10]設定!$I40))</f>
        <v>412</v>
      </c>
      <c r="J64" s="46">
        <f>IF($D64="","",IF([10]設定!$I40="",INDEX([10]第２表!$E$10:$J$66,MATCH([10]設定!$D40,[10]第２表!$C$10:$C$66,0),6),[10]設定!$I40))</f>
        <v>12.4</v>
      </c>
    </row>
    <row r="65" spans="2:10" s="5" customFormat="1" ht="18" customHeight="1" x14ac:dyDescent="0.2">
      <c r="B65" s="43" t="str">
        <f t="shared" si="0"/>
        <v>E12</v>
      </c>
      <c r="C65" s="44"/>
      <c r="D65" s="54" t="str">
        <f t="shared" si="1"/>
        <v>木材・木製品</v>
      </c>
      <c r="E65" s="41">
        <f>IF($D65="","",IF([10]設定!$I41="",INDEX([10]第２表!$E$10:$J$66,MATCH([10]設定!$D41,[10]第２表!$C$10:$C$66,0),1),[10]設定!$I41))</f>
        <v>1296</v>
      </c>
      <c r="F65" s="41">
        <f>IF($D65="","",IF([10]設定!$I41="",INDEX([10]第２表!$E$10:$J$66,MATCH([10]設定!$D41,[10]第２表!$C$10:$C$66,0),2),[10]設定!$I41))</f>
        <v>39</v>
      </c>
      <c r="G65" s="41">
        <f>IF($D65="","",IF([10]設定!$I41="",INDEX([10]第２表!$E$10:$J$66,MATCH([10]設定!$D41,[10]第２表!$C$10:$C$66,0),3),[10]設定!$I41))</f>
        <v>32</v>
      </c>
      <c r="H65" s="41">
        <f>IF($D65="","",IF([10]設定!$I41="",INDEX([10]第２表!$E$10:$J$66,MATCH([10]設定!$D41,[10]第２表!$C$10:$C$66,0),4),[10]設定!$I41))</f>
        <v>1303</v>
      </c>
      <c r="I65" s="41">
        <f>IF($D65="","",IF([10]設定!$I41="",INDEX([10]第２表!$E$10:$J$66,MATCH([10]設定!$D41,[10]第２表!$C$10:$C$66,0),5),[10]設定!$I41))</f>
        <v>171</v>
      </c>
      <c r="J65" s="46">
        <f>IF($D65="","",IF([10]設定!$I41="",INDEX([10]第２表!$E$10:$J$66,MATCH([10]設定!$D41,[10]第２表!$C$10:$C$66,0),6),[10]設定!$I41))</f>
        <v>13.1</v>
      </c>
    </row>
    <row r="66" spans="2:10" s="5" customFormat="1" ht="18" customHeight="1" x14ac:dyDescent="0.2">
      <c r="B66" s="43" t="str">
        <f t="shared" si="0"/>
        <v>E13</v>
      </c>
      <c r="C66" s="44"/>
      <c r="D66" s="54" t="str">
        <f t="shared" si="1"/>
        <v>家具・装備品</v>
      </c>
      <c r="E66" s="41" t="str">
        <f>IF($D66="","",IF([10]設定!$I42="",INDEX([10]第２表!$E$10:$J$66,MATCH([10]設定!$D42,[10]第２表!$C$10:$C$66,0),1),[10]設定!$I42))</f>
        <v>x</v>
      </c>
      <c r="F66" s="41" t="str">
        <f>IF($D66="","",IF([10]設定!$I42="",INDEX([10]第２表!$E$10:$J$66,MATCH([10]設定!$D42,[10]第２表!$C$10:$C$66,0),2),[10]設定!$I42))</f>
        <v>x</v>
      </c>
      <c r="G66" s="41" t="str">
        <f>IF($D66="","",IF([10]設定!$I42="",INDEX([10]第２表!$E$10:$J$66,MATCH([10]設定!$D42,[10]第２表!$C$10:$C$66,0),3),[10]設定!$I42))</f>
        <v>x</v>
      </c>
      <c r="H66" s="41" t="str">
        <f>IF($D66="","",IF([10]設定!$I42="",INDEX([10]第２表!$E$10:$J$66,MATCH([10]設定!$D42,[10]第２表!$C$10:$C$66,0),4),[10]設定!$I42))</f>
        <v>x</v>
      </c>
      <c r="I66" s="41" t="str">
        <f>IF($D66="","",IF([10]設定!$I42="",INDEX([10]第２表!$E$10:$J$66,MATCH([10]設定!$D42,[10]第２表!$C$10:$C$66,0),5),[10]設定!$I42))</f>
        <v>x</v>
      </c>
      <c r="J66" s="46" t="str">
        <f>IF($D66="","",IF([10]設定!$I42="",INDEX([10]第２表!$E$10:$J$66,MATCH([10]設定!$D42,[10]第２表!$C$10:$C$66,0),6),[10]設定!$I42))</f>
        <v>x</v>
      </c>
    </row>
    <row r="67" spans="2:10" ht="16.2" x14ac:dyDescent="0.2">
      <c r="B67" s="43" t="str">
        <f t="shared" si="0"/>
        <v>E15</v>
      </c>
      <c r="C67" s="44"/>
      <c r="D67" s="54" t="str">
        <f t="shared" si="1"/>
        <v>印刷・同関連業</v>
      </c>
      <c r="E67" s="41">
        <f>IF($D67="","",IF([10]設定!$I43="",INDEX([10]第２表!$E$10:$J$66,MATCH([10]設定!$D43,[10]第２表!$C$10:$C$66,0),1),[10]設定!$I43))</f>
        <v>456</v>
      </c>
      <c r="F67" s="41">
        <f>IF($D67="","",IF([10]設定!$I43="",INDEX([10]第２表!$E$10:$J$66,MATCH([10]設定!$D43,[10]第２表!$C$10:$C$66,0),2),[10]設定!$I43))</f>
        <v>6</v>
      </c>
      <c r="G67" s="41">
        <f>IF($D67="","",IF([10]設定!$I43="",INDEX([10]第２表!$E$10:$J$66,MATCH([10]設定!$D43,[10]第２表!$C$10:$C$66,0),3),[10]設定!$I43))</f>
        <v>2</v>
      </c>
      <c r="H67" s="41">
        <f>IF($D67="","",IF([10]設定!$I43="",INDEX([10]第２表!$E$10:$J$66,MATCH([10]設定!$D43,[10]第２表!$C$10:$C$66,0),4),[10]設定!$I43))</f>
        <v>460</v>
      </c>
      <c r="I67" s="41">
        <f>IF($D67="","",IF([10]設定!$I43="",INDEX([10]第２表!$E$10:$J$66,MATCH([10]設定!$D43,[10]第２表!$C$10:$C$66,0),5),[10]設定!$I43))</f>
        <v>164</v>
      </c>
      <c r="J67" s="46">
        <f>IF($D67="","",IF([10]設定!$I43="",INDEX([10]第２表!$E$10:$J$66,MATCH([10]設定!$D43,[10]第２表!$C$10:$C$66,0),6),[10]設定!$I43))</f>
        <v>35.700000000000003</v>
      </c>
    </row>
    <row r="68" spans="2:10" ht="16.2" x14ac:dyDescent="0.2">
      <c r="B68" s="43" t="str">
        <f t="shared" si="0"/>
        <v>E16,17</v>
      </c>
      <c r="C68" s="44"/>
      <c r="D68" s="54" t="str">
        <f t="shared" si="1"/>
        <v>化学、石油・石炭</v>
      </c>
      <c r="E68" s="41">
        <f>IF($D68="","",IF([10]設定!$I44="",INDEX([10]第２表!$E$10:$J$66,MATCH([10]設定!$D44,[10]第２表!$C$10:$C$66,0),1),[10]設定!$I44))</f>
        <v>2562</v>
      </c>
      <c r="F68" s="41">
        <f>IF($D68="","",IF([10]設定!$I44="",INDEX([10]第２表!$E$10:$J$66,MATCH([10]設定!$D44,[10]第２表!$C$10:$C$66,0),2),[10]設定!$I44))</f>
        <v>58</v>
      </c>
      <c r="G68" s="41">
        <f>IF($D68="","",IF([10]設定!$I44="",INDEX([10]第２表!$E$10:$J$66,MATCH([10]設定!$D44,[10]第２表!$C$10:$C$66,0),3),[10]設定!$I44))</f>
        <v>6</v>
      </c>
      <c r="H68" s="41">
        <f>IF($D68="","",IF([10]設定!$I44="",INDEX([10]第２表!$E$10:$J$66,MATCH([10]設定!$D44,[10]第２表!$C$10:$C$66,0),4),[10]設定!$I44))</f>
        <v>2614</v>
      </c>
      <c r="I68" s="41">
        <f>IF($D68="","",IF([10]設定!$I44="",INDEX([10]第２表!$E$10:$J$66,MATCH([10]設定!$D44,[10]第２表!$C$10:$C$66,0),5),[10]設定!$I44))</f>
        <v>51</v>
      </c>
      <c r="J68" s="46">
        <f>IF($D68="","",IF([10]設定!$I44="",INDEX([10]第２表!$E$10:$J$66,MATCH([10]設定!$D44,[10]第２表!$C$10:$C$66,0),6),[10]設定!$I44))</f>
        <v>2</v>
      </c>
    </row>
    <row r="69" spans="2:10" ht="16.2" x14ac:dyDescent="0.2">
      <c r="B69" s="43" t="str">
        <f t="shared" si="0"/>
        <v>E18</v>
      </c>
      <c r="C69" s="44"/>
      <c r="D69" s="54" t="str">
        <f t="shared" si="1"/>
        <v>プラスチック製品</v>
      </c>
      <c r="E69" s="41">
        <f>IF($D69="","",IF([10]設定!$I45="",INDEX([10]第２表!$E$10:$J$66,MATCH([10]設定!$D45,[10]第２表!$C$10:$C$66,0),1),[10]設定!$I45))</f>
        <v>1844</v>
      </c>
      <c r="F69" s="41">
        <f>IF($D69="","",IF([10]設定!$I45="",INDEX([10]第２表!$E$10:$J$66,MATCH([10]設定!$D45,[10]第２表!$C$10:$C$66,0),2),[10]設定!$I45))</f>
        <v>41</v>
      </c>
      <c r="G69" s="41">
        <f>IF($D69="","",IF([10]設定!$I45="",INDEX([10]第２表!$E$10:$J$66,MATCH([10]設定!$D45,[10]第２表!$C$10:$C$66,0),3),[10]設定!$I45))</f>
        <v>15</v>
      </c>
      <c r="H69" s="41">
        <f>IF($D69="","",IF([10]設定!$I45="",INDEX([10]第２表!$E$10:$J$66,MATCH([10]設定!$D45,[10]第２表!$C$10:$C$66,0),4),[10]設定!$I45))</f>
        <v>1870</v>
      </c>
      <c r="I69" s="41">
        <f>IF($D69="","",IF([10]設定!$I45="",INDEX([10]第２表!$E$10:$J$66,MATCH([10]設定!$D45,[10]第２表!$C$10:$C$66,0),5),[10]設定!$I45))</f>
        <v>587</v>
      </c>
      <c r="J69" s="46">
        <f>IF($D69="","",IF([10]設定!$I45="",INDEX([10]第２表!$E$10:$J$66,MATCH([10]設定!$D45,[10]第２表!$C$10:$C$66,0),6),[10]設定!$I45))</f>
        <v>31.4</v>
      </c>
    </row>
    <row r="70" spans="2:10" ht="16.2" x14ac:dyDescent="0.2">
      <c r="B70" s="43" t="str">
        <f t="shared" si="0"/>
        <v>E19</v>
      </c>
      <c r="C70" s="44"/>
      <c r="D70" s="54" t="str">
        <f t="shared" si="1"/>
        <v>ゴム製品</v>
      </c>
      <c r="E70" s="55">
        <f>IF($D70="","",IF([10]設定!$I46="",INDEX([10]第２表!$E$10:$J$66,MATCH([10]設定!$D46,[10]第２表!$C$10:$C$66,0),1),[10]設定!$I46))</f>
        <v>2027</v>
      </c>
      <c r="F70" s="55">
        <f>IF($D70="","",IF([10]設定!$I46="",INDEX([10]第２表!$E$10:$J$66,MATCH([10]設定!$D46,[10]第２表!$C$10:$C$66,0),2),[10]設定!$I46))</f>
        <v>7</v>
      </c>
      <c r="G70" s="55">
        <f>IF($D70="","",IF([10]設定!$I46="",INDEX([10]第２表!$E$10:$J$66,MATCH([10]設定!$D46,[10]第２表!$C$10:$C$66,0),3),[10]設定!$I46))</f>
        <v>10</v>
      </c>
      <c r="H70" s="55">
        <f>IF($D70="","",IF([10]設定!$I46="",INDEX([10]第２表!$E$10:$J$66,MATCH([10]設定!$D46,[10]第２表!$C$10:$C$66,0),4),[10]設定!$I46))</f>
        <v>2024</v>
      </c>
      <c r="I70" s="55">
        <f>IF($D70="","",IF([10]設定!$I46="",INDEX([10]第２表!$E$10:$J$66,MATCH([10]設定!$D46,[10]第２表!$C$10:$C$66,0),5),[10]設定!$I46))</f>
        <v>28</v>
      </c>
      <c r="J70" s="56">
        <f>IF($D70="","",IF([10]設定!$I46="",INDEX([10]第２表!$E$10:$J$66,MATCH([10]設定!$D46,[10]第２表!$C$10:$C$66,0),6),[10]設定!$I46))</f>
        <v>1.4</v>
      </c>
    </row>
    <row r="71" spans="2:10" ht="16.2" x14ac:dyDescent="0.2">
      <c r="B71" s="43" t="str">
        <f t="shared" si="0"/>
        <v>E21</v>
      </c>
      <c r="C71" s="44"/>
      <c r="D71" s="54" t="str">
        <f t="shared" si="1"/>
        <v>窯業・土石製品</v>
      </c>
      <c r="E71" s="41">
        <f>IF($D71="","",IF([10]設定!$I47="",INDEX([10]第２表!$E$10:$J$66,MATCH([10]設定!$D47,[10]第２表!$C$10:$C$66,0),1),[10]設定!$I47))</f>
        <v>369</v>
      </c>
      <c r="F71" s="41">
        <f>IF($D71="","",IF([10]設定!$I47="",INDEX([10]第２表!$E$10:$J$66,MATCH([10]設定!$D47,[10]第２表!$C$10:$C$66,0),2),[10]設定!$I47))</f>
        <v>4</v>
      </c>
      <c r="G71" s="41">
        <f>IF($D71="","",IF([10]設定!$I47="",INDEX([10]第２表!$E$10:$J$66,MATCH([10]設定!$D47,[10]第２表!$C$10:$C$66,0),3),[10]設定!$I47))</f>
        <v>5</v>
      </c>
      <c r="H71" s="41">
        <f>IF($D71="","",IF([10]設定!$I47="",INDEX([10]第２表!$E$10:$J$66,MATCH([10]設定!$D47,[10]第２表!$C$10:$C$66,0),4),[10]設定!$I47))</f>
        <v>368</v>
      </c>
      <c r="I71" s="41">
        <f>IF($D71="","",IF([10]設定!$I47="",INDEX([10]第２表!$E$10:$J$66,MATCH([10]設定!$D47,[10]第２表!$C$10:$C$66,0),5),[10]設定!$I47))</f>
        <v>46</v>
      </c>
      <c r="J71" s="46">
        <f>IF($D71="","",IF([10]設定!$I47="",INDEX([10]第２表!$E$10:$J$66,MATCH([10]設定!$D47,[10]第２表!$C$10:$C$66,0),6),[10]設定!$I47))</f>
        <v>12.5</v>
      </c>
    </row>
    <row r="72" spans="2:10" ht="16.2" x14ac:dyDescent="0.2">
      <c r="B72" s="43" t="str">
        <f t="shared" si="0"/>
        <v>E24</v>
      </c>
      <c r="C72" s="44"/>
      <c r="D72" s="54" t="str">
        <f t="shared" si="1"/>
        <v>金属製品製造業</v>
      </c>
      <c r="E72" s="41">
        <f>IF($D72="","",IF([10]設定!$I48="",INDEX([10]第２表!$E$10:$J$66,MATCH([10]設定!$D48,[10]第２表!$C$10:$C$66,0),1),[10]設定!$I48))</f>
        <v>1164</v>
      </c>
      <c r="F72" s="41">
        <f>IF($D72="","",IF([10]設定!$I48="",INDEX([10]第２表!$E$10:$J$66,MATCH([10]設定!$D48,[10]第２表!$C$10:$C$66,0),2),[10]設定!$I48))</f>
        <v>10</v>
      </c>
      <c r="G72" s="41">
        <f>IF($D72="","",IF([10]設定!$I48="",INDEX([10]第２表!$E$10:$J$66,MATCH([10]設定!$D48,[10]第２表!$C$10:$C$66,0),3),[10]設定!$I48))</f>
        <v>15</v>
      </c>
      <c r="H72" s="41">
        <f>IF($D72="","",IF([10]設定!$I48="",INDEX([10]第２表!$E$10:$J$66,MATCH([10]設定!$D48,[10]第２表!$C$10:$C$66,0),4),[10]設定!$I48))</f>
        <v>1159</v>
      </c>
      <c r="I72" s="41">
        <f>IF($D72="","",IF([10]設定!$I48="",INDEX([10]第２表!$E$10:$J$66,MATCH([10]設定!$D48,[10]第２表!$C$10:$C$66,0),5),[10]設定!$I48))</f>
        <v>206</v>
      </c>
      <c r="J72" s="46">
        <f>IF($D72="","",IF([10]設定!$I48="",INDEX([10]第２表!$E$10:$J$66,MATCH([10]設定!$D48,[10]第２表!$C$10:$C$66,0),6),[10]設定!$I48))</f>
        <v>17.8</v>
      </c>
    </row>
    <row r="73" spans="2:10" ht="16.2" x14ac:dyDescent="0.2">
      <c r="B73" s="43" t="str">
        <f t="shared" si="0"/>
        <v>E27</v>
      </c>
      <c r="C73" s="44"/>
      <c r="D73" s="54" t="str">
        <f t="shared" si="1"/>
        <v>業務用機械器具</v>
      </c>
      <c r="E73" s="41">
        <f>IF($D73="","",IF([10]設定!$I49="",INDEX([10]第２表!$E$10:$J$66,MATCH([10]設定!$D49,[10]第２表!$C$10:$C$66,0),1),[10]設定!$I49))</f>
        <v>1812</v>
      </c>
      <c r="F73" s="41">
        <f>IF($D73="","",IF([10]設定!$I49="",INDEX([10]第２表!$E$10:$J$66,MATCH([10]設定!$D49,[10]第２表!$C$10:$C$66,0),2),[10]設定!$I49))</f>
        <v>15</v>
      </c>
      <c r="G73" s="41">
        <f>IF($D73="","",IF([10]設定!$I49="",INDEX([10]第２表!$E$10:$J$66,MATCH([10]設定!$D49,[10]第２表!$C$10:$C$66,0),3),[10]設定!$I49))</f>
        <v>30</v>
      </c>
      <c r="H73" s="41">
        <f>IF($D73="","",IF([10]設定!$I49="",INDEX([10]第２表!$E$10:$J$66,MATCH([10]設定!$D49,[10]第２表!$C$10:$C$66,0),4),[10]設定!$I49))</f>
        <v>1797</v>
      </c>
      <c r="I73" s="41">
        <f>IF($D73="","",IF([10]設定!$I49="",INDEX([10]第２表!$E$10:$J$66,MATCH([10]設定!$D49,[10]第２表!$C$10:$C$66,0),5),[10]設定!$I49))</f>
        <v>36</v>
      </c>
      <c r="J73" s="46">
        <f>IF($D73="","",IF([10]設定!$I49="",INDEX([10]第２表!$E$10:$J$66,MATCH([10]設定!$D49,[10]第２表!$C$10:$C$66,0),6),[10]設定!$I49))</f>
        <v>2</v>
      </c>
    </row>
    <row r="74" spans="2:10" ht="16.2" x14ac:dyDescent="0.2">
      <c r="B74" s="43" t="str">
        <f t="shared" si="0"/>
        <v>E28</v>
      </c>
      <c r="C74" s="44"/>
      <c r="D74" s="54" t="str">
        <f t="shared" si="1"/>
        <v>電子・デバイス</v>
      </c>
      <c r="E74" s="41">
        <f>IF($D74="","",IF([10]設定!$I50="",INDEX([10]第２表!$E$10:$J$66,MATCH([10]設定!$D50,[10]第２表!$C$10:$C$66,0),1),[10]設定!$I50))</f>
        <v>3327</v>
      </c>
      <c r="F74" s="41">
        <f>IF($D74="","",IF([10]設定!$I50="",INDEX([10]第２表!$E$10:$J$66,MATCH([10]設定!$D50,[10]第２表!$C$10:$C$66,0),2),[10]設定!$I50))</f>
        <v>14</v>
      </c>
      <c r="G74" s="41">
        <f>IF($D74="","",IF([10]設定!$I50="",INDEX([10]第２表!$E$10:$J$66,MATCH([10]設定!$D50,[10]第２表!$C$10:$C$66,0),3),[10]設定!$I50))</f>
        <v>31</v>
      </c>
      <c r="H74" s="41">
        <f>IF($D74="","",IF([10]設定!$I50="",INDEX([10]第２表!$E$10:$J$66,MATCH([10]設定!$D50,[10]第２表!$C$10:$C$66,0),4),[10]設定!$I50))</f>
        <v>3310</v>
      </c>
      <c r="I74" s="41">
        <f>IF($D74="","",IF([10]設定!$I50="",INDEX([10]第２表!$E$10:$J$66,MATCH([10]設定!$D50,[10]第２表!$C$10:$C$66,0),5),[10]設定!$I50))</f>
        <v>196</v>
      </c>
      <c r="J74" s="46">
        <f>IF($D74="","",IF([10]設定!$I50="",INDEX([10]第２表!$E$10:$J$66,MATCH([10]設定!$D50,[10]第２表!$C$10:$C$66,0),6),[10]設定!$I50))</f>
        <v>5.9</v>
      </c>
    </row>
    <row r="75" spans="2:10" ht="16.2" x14ac:dyDescent="0.2">
      <c r="B75" s="43" t="str">
        <f t="shared" si="0"/>
        <v>E29</v>
      </c>
      <c r="C75" s="44"/>
      <c r="D75" s="54" t="str">
        <f t="shared" si="1"/>
        <v>電気機械器具</v>
      </c>
      <c r="E75" s="41">
        <f>IF($D75="","",IF([10]設定!$I51="",INDEX([10]第２表!$E$10:$J$66,MATCH([10]設定!$D51,[10]第２表!$C$10:$C$66,0),1),[10]設定!$I51))</f>
        <v>1013</v>
      </c>
      <c r="F75" s="41">
        <f>IF($D75="","",IF([10]設定!$I51="",INDEX([10]第２表!$E$10:$J$66,MATCH([10]設定!$D51,[10]第２表!$C$10:$C$66,0),2),[10]設定!$I51))</f>
        <v>4</v>
      </c>
      <c r="G75" s="41">
        <f>IF($D75="","",IF([10]設定!$I51="",INDEX([10]第２表!$E$10:$J$66,MATCH([10]設定!$D51,[10]第２表!$C$10:$C$66,0),3),[10]設定!$I51))</f>
        <v>8</v>
      </c>
      <c r="H75" s="41">
        <f>IF($D75="","",IF([10]設定!$I51="",INDEX([10]第２表!$E$10:$J$66,MATCH([10]設定!$D51,[10]第２表!$C$10:$C$66,0),4),[10]設定!$I51))</f>
        <v>1009</v>
      </c>
      <c r="I75" s="41">
        <f>IF($D75="","",IF([10]設定!$I51="",INDEX([10]第２表!$E$10:$J$66,MATCH([10]設定!$D51,[10]第２表!$C$10:$C$66,0),5),[10]設定!$I51))</f>
        <v>41</v>
      </c>
      <c r="J75" s="46">
        <f>IF($D75="","",IF([10]設定!$I51="",INDEX([10]第２表!$E$10:$J$66,MATCH([10]設定!$D51,[10]第２表!$C$10:$C$66,0),6),[10]設定!$I51))</f>
        <v>4.0999999999999996</v>
      </c>
    </row>
    <row r="76" spans="2:10" ht="16.2" x14ac:dyDescent="0.2">
      <c r="B76" s="43" t="str">
        <f t="shared" si="0"/>
        <v>E31</v>
      </c>
      <c r="C76" s="44"/>
      <c r="D76" s="54" t="str">
        <f t="shared" si="1"/>
        <v>輸送用機械器具</v>
      </c>
      <c r="E76" s="41">
        <f>IF($D76="","",IF([10]設定!$I52="",INDEX([10]第２表!$E$10:$J$66,MATCH([10]設定!$D52,[10]第２表!$C$10:$C$66,0),1),[10]設定!$I52))</f>
        <v>2115</v>
      </c>
      <c r="F76" s="41">
        <f>IF($D76="","",IF([10]設定!$I52="",INDEX([10]第２表!$E$10:$J$66,MATCH([10]設定!$D52,[10]第２表!$C$10:$C$66,0),2),[10]設定!$I52))</f>
        <v>28</v>
      </c>
      <c r="G76" s="41">
        <f>IF($D76="","",IF([10]設定!$I52="",INDEX([10]第２表!$E$10:$J$66,MATCH([10]設定!$D52,[10]第２表!$C$10:$C$66,0),3),[10]設定!$I52))</f>
        <v>18</v>
      </c>
      <c r="H76" s="41">
        <f>IF($D76="","",IF([10]設定!$I52="",INDEX([10]第２表!$E$10:$J$66,MATCH([10]設定!$D52,[10]第２表!$C$10:$C$66,0),4),[10]設定!$I52))</f>
        <v>2125</v>
      </c>
      <c r="I76" s="41">
        <f>IF($D76="","",IF([10]設定!$I52="",INDEX([10]第２表!$E$10:$J$66,MATCH([10]設定!$D52,[10]第２表!$C$10:$C$66,0),5),[10]設定!$I52))</f>
        <v>12</v>
      </c>
      <c r="J76" s="46">
        <f>IF($D76="","",IF([10]設定!$I52="",INDEX([10]第２表!$E$10:$J$66,MATCH([10]設定!$D52,[10]第２表!$C$10:$C$66,0),6),[10]設定!$I52))</f>
        <v>0.6</v>
      </c>
    </row>
    <row r="77" spans="2:10" ht="16.2" x14ac:dyDescent="0.2">
      <c r="B77" s="57" t="str">
        <f t="shared" si="0"/>
        <v>ES</v>
      </c>
      <c r="C77" s="58"/>
      <c r="D77" s="59" t="str">
        <f t="shared" si="1"/>
        <v>はん用・生産用機械器具</v>
      </c>
      <c r="E77" s="60">
        <f>IF($D77="","",IF([10]設定!$I53="",INDEX([10]第２表!$E$10:$J$66,MATCH([10]設定!$D53,[10]第２表!$C$10:$C$66,0),1),[10]設定!$I53))</f>
        <v>1680</v>
      </c>
      <c r="F77" s="60">
        <f>IF($D77="","",IF([10]設定!$I53="",INDEX([10]第２表!$E$10:$J$66,MATCH([10]設定!$D53,[10]第２表!$C$10:$C$66,0),2),[10]設定!$I53))</f>
        <v>0</v>
      </c>
      <c r="G77" s="60">
        <f>IF($D77="","",IF([10]設定!$I53="",INDEX([10]第２表!$E$10:$J$66,MATCH([10]設定!$D53,[10]第２表!$C$10:$C$66,0),3),[10]設定!$I53))</f>
        <v>36</v>
      </c>
      <c r="H77" s="60">
        <f>IF($D77="","",IF([10]設定!$I53="",INDEX([10]第２表!$E$10:$J$66,MATCH([10]設定!$D53,[10]第２表!$C$10:$C$66,0),4),[10]設定!$I53))</f>
        <v>1644</v>
      </c>
      <c r="I77" s="60">
        <f>IF($D77="","",IF([10]設定!$I53="",INDEX([10]第２表!$E$10:$J$66,MATCH([10]設定!$D53,[10]第２表!$C$10:$C$66,0),5),[10]設定!$I53))</f>
        <v>42</v>
      </c>
      <c r="J77" s="61">
        <f>IF($D77="","",IF([10]設定!$I53="",INDEX([10]第２表!$E$10:$J$66,MATCH([10]設定!$D53,[10]第２表!$C$10:$C$66,0),6),[10]設定!$I53))</f>
        <v>2.6</v>
      </c>
    </row>
    <row r="78" spans="2:10" ht="16.2" x14ac:dyDescent="0.2">
      <c r="B78" s="62" t="str">
        <f t="shared" si="0"/>
        <v>R91</v>
      </c>
      <c r="C78" s="63"/>
      <c r="D78" s="64" t="str">
        <f t="shared" si="1"/>
        <v>職業紹介・労働者派遣業</v>
      </c>
      <c r="E78" s="65">
        <f>IF($D78="","",IF([10]設定!$I54="",INDEX([10]第２表!$E$10:$J$66,MATCH([10]設定!$D54,[10]第２表!$C$10:$C$66,0),1),[10]設定!$I54))</f>
        <v>3655</v>
      </c>
      <c r="F78" s="65">
        <f>IF($D78="","",IF([10]設定!$I54="",INDEX([10]第２表!$E$10:$J$66,MATCH([10]設定!$D54,[10]第２表!$C$10:$C$66,0),2),[10]設定!$I54))</f>
        <v>306</v>
      </c>
      <c r="G78" s="65">
        <f>IF($D78="","",IF([10]設定!$I54="",INDEX([10]第２表!$E$10:$J$66,MATCH([10]設定!$D54,[10]第２表!$C$10:$C$66,0),3),[10]設定!$I54))</f>
        <v>291</v>
      </c>
      <c r="H78" s="65">
        <f>IF($D78="","",IF([10]設定!$I54="",INDEX([10]第２表!$E$10:$J$66,MATCH([10]設定!$D54,[10]第２表!$C$10:$C$66,0),4),[10]設定!$I54))</f>
        <v>3670</v>
      </c>
      <c r="I78" s="65">
        <f>IF($D78="","",IF([10]設定!$I54="",INDEX([10]第２表!$E$10:$J$66,MATCH([10]設定!$D54,[10]第２表!$C$10:$C$66,0),5),[10]設定!$I54))</f>
        <v>673</v>
      </c>
      <c r="J78" s="66">
        <f>IF($D78="","",IF([10]設定!$I54="",INDEX([10]第２表!$E$10:$J$66,MATCH([10]設定!$D54,[10]第２表!$C$10:$C$66,0),6),[10]設定!$I54))</f>
        <v>18.3</v>
      </c>
    </row>
  </sheetData>
  <phoneticPr fontId="2"/>
  <printOptions horizontalCentered="1"/>
  <pageMargins left="0.78740157480314965" right="0.78740157480314965" top="0.78740157480314965" bottom="0.59055118110236227" header="0" footer="0.39370078740157483"/>
  <pageSetup paperSize="9" scale="55" orientation="portrait" blackAndWhite="1" cellComments="atEnd" r:id="rId1"/>
  <headerFooter scaleWithDoc="0" alignWithMargins="0">
    <oddFooter>&amp;C- 13 -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5A805-4D18-46B7-AA58-359AF1F6F446}">
  <sheetPr>
    <pageSetUpPr fitToPage="1"/>
  </sheetPr>
  <dimension ref="B1:L78"/>
  <sheetViews>
    <sheetView showGridLines="0" tabSelected="1" zoomScale="80" zoomScaleNormal="80" zoomScaleSheetLayoutView="70" workbookViewId="0">
      <selection activeCell="M44" sqref="M44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296875" style="1" customWidth="1"/>
    <col min="4" max="4" width="23.69921875" style="1" customWidth="1"/>
    <col min="5" max="10" width="15.296875" style="1" customWidth="1"/>
    <col min="11" max="11" width="1.69921875" style="1" customWidth="1"/>
    <col min="12" max="12" width="9.59765625" style="1" customWidth="1"/>
    <col min="13" max="16384" width="9.69921875" style="1"/>
  </cols>
  <sheetData>
    <row r="1" spans="2:12" ht="23.4" x14ac:dyDescent="0.3">
      <c r="E1" s="2"/>
      <c r="F1" s="2"/>
      <c r="G1" s="2"/>
      <c r="H1" s="2"/>
      <c r="I1" s="2"/>
      <c r="J1" s="2"/>
      <c r="K1" s="2"/>
      <c r="L1" s="3"/>
    </row>
    <row r="2" spans="2:12" ht="21" customHeight="1" x14ac:dyDescent="0.25">
      <c r="B2" s="4" t="s">
        <v>0</v>
      </c>
      <c r="C2" s="5"/>
      <c r="D2" s="5"/>
      <c r="E2" s="5"/>
      <c r="F2" s="6"/>
      <c r="G2" s="6"/>
      <c r="H2" s="6"/>
      <c r="I2" s="6"/>
      <c r="J2" s="7"/>
      <c r="K2" s="8"/>
      <c r="L2" s="9"/>
    </row>
    <row r="3" spans="2:12" ht="21" customHeight="1" x14ac:dyDescent="0.2">
      <c r="B3" s="7" t="str">
        <f>"　　　　パートタイム労働者数及びパートタイム労働者比率（"&amp;[11]設定!D8&amp;DBCS([11]設定!E8)&amp;"年"&amp;DBCS([11]設定!F8)&amp;"月）"</f>
        <v>　　　　パートタイム労働者数及びパートタイム労働者比率（令和５年１１月）</v>
      </c>
      <c r="C3" s="5"/>
      <c r="D3" s="5"/>
      <c r="E3" s="5"/>
      <c r="F3" s="6"/>
      <c r="G3" s="6"/>
      <c r="H3" s="6"/>
      <c r="I3" s="6"/>
      <c r="J3" s="7"/>
      <c r="K3" s="8"/>
      <c r="L3" s="9"/>
    </row>
    <row r="4" spans="2:12" ht="10.5" customHeight="1" x14ac:dyDescent="0.2">
      <c r="D4" s="9"/>
      <c r="E4" s="10"/>
      <c r="F4" s="10"/>
      <c r="G4" s="10"/>
      <c r="H4" s="10"/>
      <c r="I4" s="10"/>
      <c r="J4" s="11"/>
      <c r="K4" s="8"/>
      <c r="L4" s="9"/>
    </row>
    <row r="5" spans="2:12" s="5" customFormat="1" ht="21" customHeight="1" x14ac:dyDescent="0.2">
      <c r="B5" s="12" t="s">
        <v>1</v>
      </c>
      <c r="F5" s="6"/>
      <c r="G5" s="6"/>
      <c r="H5" s="6"/>
      <c r="I5" s="13"/>
      <c r="J5" s="13" t="s">
        <v>2</v>
      </c>
      <c r="L5" s="14"/>
    </row>
    <row r="6" spans="2:12" s="5" customFormat="1" ht="15" customHeight="1" x14ac:dyDescent="0.2">
      <c r="B6" s="15"/>
      <c r="C6" s="16"/>
      <c r="D6" s="17"/>
      <c r="E6" s="18" t="s">
        <v>3</v>
      </c>
      <c r="F6" s="18" t="s">
        <v>4</v>
      </c>
      <c r="G6" s="19" t="s">
        <v>5</v>
      </c>
      <c r="H6" s="20" t="s">
        <v>6</v>
      </c>
      <c r="I6" s="21"/>
      <c r="J6" s="22"/>
      <c r="L6" s="23"/>
    </row>
    <row r="7" spans="2:12" s="5" customFormat="1" ht="15" customHeight="1" x14ac:dyDescent="0.2">
      <c r="B7" s="24"/>
      <c r="C7" s="25"/>
      <c r="D7" s="26" t="s">
        <v>7</v>
      </c>
      <c r="E7" s="27"/>
      <c r="F7" s="28"/>
      <c r="G7" s="27"/>
      <c r="H7" s="29"/>
      <c r="I7" s="30" t="s">
        <v>8</v>
      </c>
      <c r="J7" s="31" t="s">
        <v>9</v>
      </c>
      <c r="L7" s="23"/>
    </row>
    <row r="8" spans="2:12" s="5" customFormat="1" ht="15" customHeight="1" x14ac:dyDescent="0.2">
      <c r="B8" s="32"/>
      <c r="C8" s="33"/>
      <c r="D8" s="34"/>
      <c r="E8" s="35" t="s">
        <v>10</v>
      </c>
      <c r="F8" s="35" t="s">
        <v>10</v>
      </c>
      <c r="G8" s="35" t="s">
        <v>10</v>
      </c>
      <c r="H8" s="32" t="s">
        <v>10</v>
      </c>
      <c r="I8" s="36" t="s">
        <v>11</v>
      </c>
      <c r="J8" s="37" t="s">
        <v>12</v>
      </c>
      <c r="K8" s="14"/>
      <c r="L8" s="23"/>
    </row>
    <row r="9" spans="2:12" s="5" customFormat="1" ht="17.25" customHeight="1" x14ac:dyDescent="0.2">
      <c r="B9" s="38" t="str">
        <f>IF([11]設定!$B23="","",[11]設定!$B23)</f>
        <v>TL</v>
      </c>
      <c r="C9" s="39"/>
      <c r="D9" s="40" t="str">
        <f>IF([11]設定!$F23="","",[11]設定!$F23)</f>
        <v>調査産業計</v>
      </c>
      <c r="E9" s="41">
        <f>IF($D9="","",IF([11]設定!$H23="",INDEX([11]第２表!$E$220:$J$276,MATCH([11]設定!$D23,[11]第２表!$C$220:$C$276,0),1),[11]設定!$H23))</f>
        <v>362857</v>
      </c>
      <c r="F9" s="41">
        <f>IF($D9="","",IF([11]設定!$H23="",INDEX([11]第２表!$E$220:$J$276,MATCH([11]設定!$D23,[11]第２表!$C$220:$C$276,0),2),[11]設定!$H23))</f>
        <v>5790</v>
      </c>
      <c r="G9" s="41">
        <f>IF($D9="","",IF([11]設定!$H23="",INDEX([11]第２表!$E$220:$J$276,MATCH([11]設定!$D23,[11]第２表!$C$220:$C$276,0),3),[11]設定!$H23))</f>
        <v>5386</v>
      </c>
      <c r="H9" s="41">
        <f>IF($D9="","",IF([11]設定!$H23="",INDEX([11]第２表!$E$220:$J$276,MATCH([11]設定!$D23,[11]第２表!$C$220:$C$276,0),4),[11]設定!$H23))</f>
        <v>363261</v>
      </c>
      <c r="I9" s="41">
        <f>IF($D9="","",IF([11]設定!$H23="",INDEX([11]第２表!$E$220:$J$276,MATCH([11]設定!$D23,[11]第２表!$C$220:$C$276,0),5),[11]設定!$H23))</f>
        <v>109656</v>
      </c>
      <c r="J9" s="42">
        <f>IF($D9="","",IF([11]設定!$H23="",INDEX([11]第２表!$E$220:$J$276,MATCH([11]設定!$D23,[11]第２表!$C$220:$C$276,0),6),[11]設定!$H23))</f>
        <v>30.2</v>
      </c>
      <c r="K9" s="14"/>
      <c r="L9" s="23"/>
    </row>
    <row r="10" spans="2:12" s="5" customFormat="1" ht="17.25" customHeight="1" x14ac:dyDescent="0.2">
      <c r="B10" s="43" t="str">
        <f>IF([11]設定!$B24="","",[11]設定!$B24)</f>
        <v>D</v>
      </c>
      <c r="C10" s="44"/>
      <c r="D10" s="45" t="str">
        <f>IF([11]設定!$F24="","",[11]設定!$F24)</f>
        <v>建設業</v>
      </c>
      <c r="E10" s="41">
        <f>IF($D10="","",IF([11]設定!$H24="",INDEX([11]第２表!$E$220:$J$276,MATCH([11]設定!$D24,[11]第２表!$C$220:$C$276,0),1),[11]設定!$H24))</f>
        <v>21196</v>
      </c>
      <c r="F10" s="41">
        <f>IF($D10="","",IF([11]設定!$H24="",INDEX([11]第２表!$E$220:$J$276,MATCH([11]設定!$D24,[11]第２表!$C$220:$C$276,0),2),[11]設定!$H24))</f>
        <v>3</v>
      </c>
      <c r="G10" s="41">
        <f>IF($D10="","",IF([11]設定!$H24="",INDEX([11]第２表!$E$220:$J$276,MATCH([11]設定!$D24,[11]第２表!$C$220:$C$276,0),3),[11]設定!$H24))</f>
        <v>448</v>
      </c>
      <c r="H10" s="41">
        <f>IF($D10="","",IF([11]設定!$H24="",INDEX([11]第２表!$E$220:$J$276,MATCH([11]設定!$D24,[11]第２表!$C$220:$C$276,0),4),[11]設定!$H24))</f>
        <v>20751</v>
      </c>
      <c r="I10" s="41">
        <f>IF($D10="","",IF([11]設定!$H24="",INDEX([11]第２表!$E$220:$J$276,MATCH([11]設定!$D24,[11]第２表!$C$220:$C$276,0),5),[11]設定!$H24))</f>
        <v>998</v>
      </c>
      <c r="J10" s="46">
        <f>IF($D10="","",IF([11]設定!$H24="",INDEX([11]第２表!$E$220:$J$276,MATCH([11]設定!$D24,[11]第２表!$C$220:$C$276,0),6),[11]設定!$H24))</f>
        <v>4.8</v>
      </c>
      <c r="K10" s="14"/>
    </row>
    <row r="11" spans="2:12" s="5" customFormat="1" ht="17.25" customHeight="1" x14ac:dyDescent="0.2">
      <c r="B11" s="43" t="str">
        <f>IF([11]設定!$B25="","",[11]設定!$B25)</f>
        <v>E</v>
      </c>
      <c r="C11" s="44"/>
      <c r="D11" s="45" t="str">
        <f>IF([11]設定!$F25="","",[11]設定!$F25)</f>
        <v>製造業</v>
      </c>
      <c r="E11" s="41">
        <f>IF($D11="","",IF([11]設定!$H25="",INDEX([11]第２表!$E$220:$J$276,MATCH([11]設定!$D25,[11]第２表!$C$220:$C$276,0),1),[11]設定!$H25))</f>
        <v>49837</v>
      </c>
      <c r="F11" s="41">
        <f>IF($D11="","",IF([11]設定!$H25="",INDEX([11]第２表!$E$220:$J$276,MATCH([11]設定!$D25,[11]第２表!$C$220:$C$276,0),2),[11]設定!$H25))</f>
        <v>511</v>
      </c>
      <c r="G11" s="41">
        <f>IF($D11="","",IF([11]設定!$H25="",INDEX([11]第２表!$E$220:$J$276,MATCH([11]設定!$D25,[11]第２表!$C$220:$C$276,0),3),[11]設定!$H25))</f>
        <v>373</v>
      </c>
      <c r="H11" s="41">
        <f>IF($D11="","",IF([11]設定!$H25="",INDEX([11]第２表!$E$220:$J$276,MATCH([11]設定!$D25,[11]第２表!$C$220:$C$276,0),4),[11]設定!$H25))</f>
        <v>49975</v>
      </c>
      <c r="I11" s="41">
        <f>IF($D11="","",IF([11]設定!$H25="",INDEX([11]第２表!$E$220:$J$276,MATCH([11]設定!$D25,[11]第２表!$C$220:$C$276,0),5),[11]設定!$H25))</f>
        <v>8361</v>
      </c>
      <c r="J11" s="46">
        <f>IF($D11="","",IF([11]設定!$H25="",INDEX([11]第２表!$E$220:$J$276,MATCH([11]設定!$D25,[11]第２表!$C$220:$C$276,0),6),[11]設定!$H25))</f>
        <v>16.7</v>
      </c>
      <c r="K11" s="14"/>
    </row>
    <row r="12" spans="2:12" s="5" customFormat="1" ht="17.25" customHeight="1" x14ac:dyDescent="0.2">
      <c r="B12" s="43" t="str">
        <f>IF([11]設定!$B26="","",[11]設定!$B26)</f>
        <v>F</v>
      </c>
      <c r="C12" s="44"/>
      <c r="D12" s="47" t="str">
        <f>IF([11]設定!$F26="","",[11]設定!$F26)</f>
        <v>電気・ガス・熱供給・水道業</v>
      </c>
      <c r="E12" s="41">
        <f>IF($D12="","",IF([11]設定!$H26="",INDEX([11]第２表!$E$220:$J$276,MATCH([11]設定!$D26,[11]第２表!$C$220:$C$276,0),1),[11]設定!$H26))</f>
        <v>2111</v>
      </c>
      <c r="F12" s="41">
        <f>IF($D12="","",IF([11]設定!$H26="",INDEX([11]第２表!$E$220:$J$276,MATCH([11]設定!$D26,[11]第２表!$C$220:$C$276,0),2),[11]設定!$H26))</f>
        <v>78</v>
      </c>
      <c r="G12" s="41">
        <f>IF($D12="","",IF([11]設定!$H26="",INDEX([11]第２表!$E$220:$J$276,MATCH([11]設定!$D26,[11]第２表!$C$220:$C$276,0),3),[11]設定!$H26))</f>
        <v>40</v>
      </c>
      <c r="H12" s="41">
        <f>IF($D12="","",IF([11]設定!$H26="",INDEX([11]第２表!$E$220:$J$276,MATCH([11]設定!$D26,[11]第２表!$C$220:$C$276,0),4),[11]設定!$H26))</f>
        <v>2149</v>
      </c>
      <c r="I12" s="41">
        <f>IF($D12="","",IF([11]設定!$H26="",INDEX([11]第２表!$E$220:$J$276,MATCH([11]設定!$D26,[11]第２表!$C$220:$C$276,0),5),[11]設定!$H26))</f>
        <v>171</v>
      </c>
      <c r="J12" s="46">
        <f>IF($D12="","",IF([11]設定!$H26="",INDEX([11]第２表!$E$220:$J$276,MATCH([11]設定!$D26,[11]第２表!$C$220:$C$276,0),6),[11]設定!$H26))</f>
        <v>8</v>
      </c>
      <c r="K12" s="14"/>
    </row>
    <row r="13" spans="2:12" s="5" customFormat="1" ht="17.25" customHeight="1" x14ac:dyDescent="0.2">
      <c r="B13" s="43" t="str">
        <f>IF([11]設定!$B27="","",[11]設定!$B27)</f>
        <v>G</v>
      </c>
      <c r="C13" s="44"/>
      <c r="D13" s="45" t="str">
        <f>IF([11]設定!$F27="","",[11]設定!$F27)</f>
        <v>情報通信業</v>
      </c>
      <c r="E13" s="41">
        <f>IF($D13="","",IF([11]設定!$H27="",INDEX([11]第２表!$E$220:$J$276,MATCH([11]設定!$D27,[11]第２表!$C$220:$C$276,0),1),[11]設定!$H27))</f>
        <v>4838</v>
      </c>
      <c r="F13" s="41">
        <f>IF($D13="","",IF([11]設定!$H27="",INDEX([11]第２表!$E$220:$J$276,MATCH([11]設定!$D27,[11]第２表!$C$220:$C$276,0),2),[11]設定!$H27))</f>
        <v>87</v>
      </c>
      <c r="G13" s="41">
        <f>IF($D13="","",IF([11]設定!$H27="",INDEX([11]第２表!$E$220:$J$276,MATCH([11]設定!$D27,[11]第２表!$C$220:$C$276,0),3),[11]設定!$H27))</f>
        <v>34</v>
      </c>
      <c r="H13" s="41">
        <f>IF($D13="","",IF([11]設定!$H27="",INDEX([11]第２表!$E$220:$J$276,MATCH([11]設定!$D27,[11]第２表!$C$220:$C$276,0),4),[11]設定!$H27))</f>
        <v>4891</v>
      </c>
      <c r="I13" s="41">
        <f>IF($D13="","",IF([11]設定!$H27="",INDEX([11]第２表!$E$220:$J$276,MATCH([11]設定!$D27,[11]第２表!$C$220:$C$276,0),5),[11]設定!$H27))</f>
        <v>205</v>
      </c>
      <c r="J13" s="46">
        <f>IF($D13="","",IF([11]設定!$H27="",INDEX([11]第２表!$E$220:$J$276,MATCH([11]設定!$D27,[11]第２表!$C$220:$C$276,0),6),[11]設定!$H27))</f>
        <v>4.2</v>
      </c>
      <c r="K13" s="14"/>
    </row>
    <row r="14" spans="2:12" s="5" customFormat="1" ht="17.25" customHeight="1" x14ac:dyDescent="0.2">
      <c r="B14" s="43" t="str">
        <f>IF([11]設定!$B28="","",[11]設定!$B28)</f>
        <v>H</v>
      </c>
      <c r="C14" s="44"/>
      <c r="D14" s="45" t="str">
        <f>IF([11]設定!$F28="","",[11]設定!$F28)</f>
        <v>運輸業，郵便業</v>
      </c>
      <c r="E14" s="41">
        <f>IF($D14="","",IF([11]設定!$H28="",INDEX([11]第２表!$E$220:$J$276,MATCH([11]設定!$D28,[11]第２表!$C$220:$C$276,0),1),[11]設定!$H28))</f>
        <v>17056</v>
      </c>
      <c r="F14" s="41">
        <f>IF($D14="","",IF([11]設定!$H28="",INDEX([11]第２表!$E$220:$J$276,MATCH([11]設定!$D28,[11]第２表!$C$220:$C$276,0),2),[11]設定!$H28))</f>
        <v>67</v>
      </c>
      <c r="G14" s="41">
        <f>IF($D14="","",IF([11]設定!$H28="",INDEX([11]第２表!$E$220:$J$276,MATCH([11]設定!$D28,[11]第２表!$C$220:$C$276,0),3),[11]設定!$H28))</f>
        <v>33</v>
      </c>
      <c r="H14" s="41">
        <f>IF($D14="","",IF([11]設定!$H28="",INDEX([11]第２表!$E$220:$J$276,MATCH([11]設定!$D28,[11]第２表!$C$220:$C$276,0),4),[11]設定!$H28))</f>
        <v>17090</v>
      </c>
      <c r="I14" s="41">
        <f>IF($D14="","",IF([11]設定!$H28="",INDEX([11]第２表!$E$220:$J$276,MATCH([11]設定!$D28,[11]第２表!$C$220:$C$276,0),5),[11]設定!$H28))</f>
        <v>1273</v>
      </c>
      <c r="J14" s="46">
        <f>IF($D14="","",IF([11]設定!$H28="",INDEX([11]第２表!$E$220:$J$276,MATCH([11]設定!$D28,[11]第２表!$C$220:$C$276,0),6),[11]設定!$H28))</f>
        <v>7.4</v>
      </c>
      <c r="K14" s="14"/>
    </row>
    <row r="15" spans="2:12" s="5" customFormat="1" ht="17.25" customHeight="1" x14ac:dyDescent="0.2">
      <c r="B15" s="43" t="str">
        <f>IF([11]設定!$B29="","",[11]設定!$B29)</f>
        <v>I</v>
      </c>
      <c r="C15" s="44"/>
      <c r="D15" s="45" t="str">
        <f>IF([11]設定!$F29="","",[11]設定!$F29)</f>
        <v>卸売業，小売業</v>
      </c>
      <c r="E15" s="41">
        <f>IF($D15="","",IF([11]設定!$H29="",INDEX([11]第２表!$E$220:$J$276,MATCH([11]設定!$D29,[11]第２表!$C$220:$C$276,0),1),[11]設定!$H29))</f>
        <v>70641</v>
      </c>
      <c r="F15" s="41">
        <f>IF($D15="","",IF([11]設定!$H29="",INDEX([11]第２表!$E$220:$J$276,MATCH([11]設定!$D29,[11]第２表!$C$220:$C$276,0),2),[11]設定!$H29))</f>
        <v>1671</v>
      </c>
      <c r="G15" s="41">
        <f>IF($D15="","",IF([11]設定!$H29="",INDEX([11]第２表!$E$220:$J$276,MATCH([11]設定!$D29,[11]第２表!$C$220:$C$276,0),3),[11]設定!$H29))</f>
        <v>1464</v>
      </c>
      <c r="H15" s="41">
        <f>IF($D15="","",IF([11]設定!$H29="",INDEX([11]第２表!$E$220:$J$276,MATCH([11]設定!$D29,[11]第２表!$C$220:$C$276,0),4),[11]設定!$H29))</f>
        <v>70848</v>
      </c>
      <c r="I15" s="41">
        <f>IF($D15="","",IF([11]設定!$H29="",INDEX([11]第２表!$E$220:$J$276,MATCH([11]設定!$D29,[11]第２表!$C$220:$C$276,0),5),[11]設定!$H29))</f>
        <v>35104</v>
      </c>
      <c r="J15" s="46">
        <f>IF($D15="","",IF([11]設定!$H29="",INDEX([11]第２表!$E$220:$J$276,MATCH([11]設定!$D29,[11]第２表!$C$220:$C$276,0),6),[11]設定!$H29))</f>
        <v>49.5</v>
      </c>
      <c r="K15" s="14"/>
    </row>
    <row r="16" spans="2:12" s="5" customFormat="1" ht="17.25" customHeight="1" x14ac:dyDescent="0.2">
      <c r="B16" s="43" t="str">
        <f>IF([11]設定!$B30="","",[11]設定!$B30)</f>
        <v>J</v>
      </c>
      <c r="C16" s="44"/>
      <c r="D16" s="45" t="str">
        <f>IF([11]設定!$F30="","",[11]設定!$F30)</f>
        <v>金融業，保険業</v>
      </c>
      <c r="E16" s="41">
        <f>IF($D16="","",IF([11]設定!$H30="",INDEX([11]第２表!$E$220:$J$276,MATCH([11]設定!$D30,[11]第２表!$C$220:$C$276,0),1),[11]設定!$H30))</f>
        <v>8868</v>
      </c>
      <c r="F16" s="41">
        <f>IF($D16="","",IF([11]設定!$H30="",INDEX([11]第２表!$E$220:$J$276,MATCH([11]設定!$D30,[11]第２表!$C$220:$C$276,0),2),[11]設定!$H30))</f>
        <v>62</v>
      </c>
      <c r="G16" s="41">
        <f>IF($D16="","",IF([11]設定!$H30="",INDEX([11]第２表!$E$220:$J$276,MATCH([11]設定!$D30,[11]第２表!$C$220:$C$276,0),3),[11]設定!$H30))</f>
        <v>240</v>
      </c>
      <c r="H16" s="41">
        <f>IF($D16="","",IF([11]設定!$H30="",INDEX([11]第２表!$E$220:$J$276,MATCH([11]設定!$D30,[11]第２表!$C$220:$C$276,0),4),[11]設定!$H30))</f>
        <v>8690</v>
      </c>
      <c r="I16" s="41">
        <f>IF($D16="","",IF([11]設定!$H30="",INDEX([11]第２表!$E$220:$J$276,MATCH([11]設定!$D30,[11]第２表!$C$220:$C$276,0),5),[11]設定!$H30))</f>
        <v>1094</v>
      </c>
      <c r="J16" s="46">
        <f>IF($D16="","",IF([11]設定!$H30="",INDEX([11]第２表!$E$220:$J$276,MATCH([11]設定!$D30,[11]第２表!$C$220:$C$276,0),6),[11]設定!$H30))</f>
        <v>12.6</v>
      </c>
      <c r="K16" s="14"/>
    </row>
    <row r="17" spans="2:11" s="5" customFormat="1" ht="17.25" customHeight="1" x14ac:dyDescent="0.2">
      <c r="B17" s="43" t="str">
        <f>IF([11]設定!$B31="","",[11]設定!$B31)</f>
        <v>K</v>
      </c>
      <c r="C17" s="44"/>
      <c r="D17" s="45" t="str">
        <f>IF([11]設定!$F31="","",[11]設定!$F31)</f>
        <v>不動産業，物品賃貸業</v>
      </c>
      <c r="E17" s="41">
        <f>IF($D17="","",IF([11]設定!$H31="",INDEX([11]第２表!$E$220:$J$276,MATCH([11]設定!$D31,[11]第２表!$C$220:$C$276,0),1),[11]設定!$H31))</f>
        <v>3268</v>
      </c>
      <c r="F17" s="41">
        <f>IF($D17="","",IF([11]設定!$H31="",INDEX([11]第２表!$E$220:$J$276,MATCH([11]設定!$D31,[11]第２表!$C$220:$C$276,0),2),[11]設定!$H31))</f>
        <v>25</v>
      </c>
      <c r="G17" s="41">
        <f>IF($D17="","",IF([11]設定!$H31="",INDEX([11]第２表!$E$220:$J$276,MATCH([11]設定!$D31,[11]第２表!$C$220:$C$276,0),3),[11]設定!$H31))</f>
        <v>89</v>
      </c>
      <c r="H17" s="41">
        <f>IF($D17="","",IF([11]設定!$H31="",INDEX([11]第２表!$E$220:$J$276,MATCH([11]設定!$D31,[11]第２表!$C$220:$C$276,0),4),[11]設定!$H31))</f>
        <v>3204</v>
      </c>
      <c r="I17" s="41">
        <f>IF($D17="","",IF([11]設定!$H31="",INDEX([11]第２表!$E$220:$J$276,MATCH([11]設定!$D31,[11]第２表!$C$220:$C$276,0),5),[11]設定!$H31))</f>
        <v>1608</v>
      </c>
      <c r="J17" s="46">
        <f>IF($D17="","",IF([11]設定!$H31="",INDEX([11]第２表!$E$220:$J$276,MATCH([11]設定!$D31,[11]第２表!$C$220:$C$276,0),6),[11]設定!$H31))</f>
        <v>50.2</v>
      </c>
      <c r="K17" s="14"/>
    </row>
    <row r="18" spans="2:11" s="5" customFormat="1" ht="17.25" customHeight="1" x14ac:dyDescent="0.2">
      <c r="B18" s="43" t="str">
        <f>IF([11]設定!$B32="","",[11]設定!$B32)</f>
        <v>L</v>
      </c>
      <c r="C18" s="44"/>
      <c r="D18" s="48" t="str">
        <f>IF([11]設定!$F32="","",[11]設定!$F32)</f>
        <v>学術研究，専門・技術サービス業</v>
      </c>
      <c r="E18" s="41">
        <f>IF($D18="","",IF([11]設定!$H32="",INDEX([11]第２表!$E$220:$J$276,MATCH([11]設定!$D32,[11]第２表!$C$220:$C$276,0),1),[11]設定!$H32))</f>
        <v>6252</v>
      </c>
      <c r="F18" s="41">
        <f>IF($D18="","",IF([11]設定!$H32="",INDEX([11]第２表!$E$220:$J$276,MATCH([11]設定!$D32,[11]第２表!$C$220:$C$276,0),2),[11]設定!$H32))</f>
        <v>6</v>
      </c>
      <c r="G18" s="41">
        <f>IF($D18="","",IF([11]設定!$H32="",INDEX([11]第２表!$E$220:$J$276,MATCH([11]設定!$D32,[11]第２表!$C$220:$C$276,0),3),[11]設定!$H32))</f>
        <v>59</v>
      </c>
      <c r="H18" s="41">
        <f>IF($D18="","",IF([11]設定!$H32="",INDEX([11]第２表!$E$220:$J$276,MATCH([11]設定!$D32,[11]第２表!$C$220:$C$276,0),4),[11]設定!$H32))</f>
        <v>6199</v>
      </c>
      <c r="I18" s="41">
        <f>IF($D18="","",IF([11]設定!$H32="",INDEX([11]第２表!$E$220:$J$276,MATCH([11]設定!$D32,[11]第２表!$C$220:$C$276,0),5),[11]設定!$H32))</f>
        <v>942</v>
      </c>
      <c r="J18" s="46">
        <f>IF($D18="","",IF([11]設定!$H32="",INDEX([11]第２表!$E$220:$J$276,MATCH([11]設定!$D32,[11]第２表!$C$220:$C$276,0),6),[11]設定!$H32))</f>
        <v>15.2</v>
      </c>
      <c r="K18" s="14"/>
    </row>
    <row r="19" spans="2:11" s="5" customFormat="1" ht="17.25" customHeight="1" x14ac:dyDescent="0.2">
      <c r="B19" s="43" t="str">
        <f>IF([11]設定!$B33="","",[11]設定!$B33)</f>
        <v>M</v>
      </c>
      <c r="C19" s="44"/>
      <c r="D19" s="49" t="str">
        <f>IF([11]設定!$F33="","",[11]設定!$F33)</f>
        <v>宿泊業，飲食サービス業</v>
      </c>
      <c r="E19" s="41">
        <f>IF($D19="","",IF([11]設定!$H33="",INDEX([11]第２表!$E$220:$J$276,MATCH([11]設定!$D33,[11]第２表!$C$220:$C$276,0),1),[11]設定!$H33))</f>
        <v>28530</v>
      </c>
      <c r="F19" s="41">
        <f>IF($D19="","",IF([11]設定!$H33="",INDEX([11]第２表!$E$220:$J$276,MATCH([11]設定!$D33,[11]第２表!$C$220:$C$276,0),2),[11]設定!$H33))</f>
        <v>1186</v>
      </c>
      <c r="G19" s="41">
        <f>IF($D19="","",IF([11]設定!$H33="",INDEX([11]第２表!$E$220:$J$276,MATCH([11]設定!$D33,[11]第２表!$C$220:$C$276,0),3),[11]設定!$H33))</f>
        <v>527</v>
      </c>
      <c r="H19" s="41">
        <f>IF($D19="","",IF([11]設定!$H33="",INDEX([11]第２表!$E$220:$J$276,MATCH([11]設定!$D33,[11]第２表!$C$220:$C$276,0),4),[11]設定!$H33))</f>
        <v>29189</v>
      </c>
      <c r="I19" s="41">
        <f>IF($D19="","",IF([11]設定!$H33="",INDEX([11]第２表!$E$220:$J$276,MATCH([11]設定!$D33,[11]第２表!$C$220:$C$276,0),5),[11]設定!$H33))</f>
        <v>24875</v>
      </c>
      <c r="J19" s="46">
        <f>IF($D19="","",IF([11]設定!$H33="",INDEX([11]第２表!$E$220:$J$276,MATCH([11]設定!$D33,[11]第２表!$C$220:$C$276,0),6),[11]設定!$H33))</f>
        <v>85.2</v>
      </c>
      <c r="K19" s="14"/>
    </row>
    <row r="20" spans="2:11" s="5" customFormat="1" ht="17.25" customHeight="1" x14ac:dyDescent="0.2">
      <c r="B20" s="43" t="str">
        <f>IF([11]設定!$B34="","",[11]設定!$B34)</f>
        <v>N</v>
      </c>
      <c r="C20" s="44"/>
      <c r="D20" s="50" t="str">
        <f>IF([11]設定!$F34="","",[11]設定!$F34)</f>
        <v>生活関連サービス業，娯楽業</v>
      </c>
      <c r="E20" s="41">
        <f>IF($D20="","",IF([11]設定!$H34="",INDEX([11]第２表!$E$220:$J$276,MATCH([11]設定!$D34,[11]第２表!$C$220:$C$276,0),1),[11]設定!$H34))</f>
        <v>10209</v>
      </c>
      <c r="F20" s="41">
        <f>IF($D20="","",IF([11]設定!$H34="",INDEX([11]第２表!$E$220:$J$276,MATCH([11]設定!$D34,[11]第２表!$C$220:$C$276,0),2),[11]設定!$H34))</f>
        <v>191</v>
      </c>
      <c r="G20" s="41">
        <f>IF($D20="","",IF([11]設定!$H34="",INDEX([11]第２表!$E$220:$J$276,MATCH([11]設定!$D34,[11]第２表!$C$220:$C$276,0),3),[11]設定!$H34))</f>
        <v>48</v>
      </c>
      <c r="H20" s="41">
        <f>IF($D20="","",IF([11]設定!$H34="",INDEX([11]第２表!$E$220:$J$276,MATCH([11]設定!$D34,[11]第２表!$C$220:$C$276,0),4),[11]設定!$H34))</f>
        <v>10352</v>
      </c>
      <c r="I20" s="41">
        <f>IF($D20="","",IF([11]設定!$H34="",INDEX([11]第２表!$E$220:$J$276,MATCH([11]設定!$D34,[11]第２表!$C$220:$C$276,0),5),[11]設定!$H34))</f>
        <v>3890</v>
      </c>
      <c r="J20" s="46">
        <f>IF($D20="","",IF([11]設定!$H34="",INDEX([11]第２表!$E$220:$J$276,MATCH([11]設定!$D34,[11]第２表!$C$220:$C$276,0),6),[11]設定!$H34))</f>
        <v>37.6</v>
      </c>
      <c r="K20" s="14"/>
    </row>
    <row r="21" spans="2:11" s="5" customFormat="1" ht="17.25" customHeight="1" x14ac:dyDescent="0.2">
      <c r="B21" s="43" t="str">
        <f>IF([11]設定!$B35="","",[11]設定!$B35)</f>
        <v>O</v>
      </c>
      <c r="C21" s="44"/>
      <c r="D21" s="45" t="str">
        <f>IF([11]設定!$F35="","",[11]設定!$F35)</f>
        <v>教育，学習支援業</v>
      </c>
      <c r="E21" s="41">
        <f>IF($D21="","",IF([11]設定!$H35="",INDEX([11]第２表!$E$220:$J$276,MATCH([11]設定!$D35,[11]第２表!$C$220:$C$276,0),1),[11]設定!$H35))</f>
        <v>28421</v>
      </c>
      <c r="F21" s="41">
        <f>IF($D21="","",IF([11]設定!$H35="",INDEX([11]第２表!$E$220:$J$276,MATCH([11]設定!$D35,[11]第２表!$C$220:$C$276,0),2),[11]設定!$H35))</f>
        <v>107</v>
      </c>
      <c r="G21" s="41">
        <f>IF($D21="","",IF([11]設定!$H35="",INDEX([11]第２表!$E$220:$J$276,MATCH([11]設定!$D35,[11]第２表!$C$220:$C$276,0),3),[11]設定!$H35))</f>
        <v>314</v>
      </c>
      <c r="H21" s="41">
        <f>IF($D21="","",IF([11]設定!$H35="",INDEX([11]第２表!$E$220:$J$276,MATCH([11]設定!$D35,[11]第２表!$C$220:$C$276,0),4),[11]設定!$H35))</f>
        <v>28214</v>
      </c>
      <c r="I21" s="41">
        <f>IF($D21="","",IF([11]設定!$H35="",INDEX([11]第２表!$E$220:$J$276,MATCH([11]設定!$D35,[11]第２表!$C$220:$C$276,0),5),[11]設定!$H35))</f>
        <v>4898</v>
      </c>
      <c r="J21" s="46">
        <f>IF($D21="","",IF([11]設定!$H35="",INDEX([11]第２表!$E$220:$J$276,MATCH([11]設定!$D35,[11]第２表!$C$220:$C$276,0),6),[11]設定!$H35))</f>
        <v>17.399999999999999</v>
      </c>
      <c r="K21" s="14"/>
    </row>
    <row r="22" spans="2:11" s="5" customFormat="1" ht="17.25" customHeight="1" x14ac:dyDescent="0.2">
      <c r="B22" s="43" t="str">
        <f>IF([11]設定!$B36="","",[11]設定!$B36)</f>
        <v>P</v>
      </c>
      <c r="C22" s="44"/>
      <c r="D22" s="45" t="str">
        <f>IF([11]設定!$F36="","",[11]設定!$F36)</f>
        <v>医療，福祉</v>
      </c>
      <c r="E22" s="41">
        <f>IF($D22="","",IF([11]設定!$H36="",INDEX([11]第２表!$E$220:$J$276,MATCH([11]設定!$D36,[11]第２表!$C$220:$C$276,0),1),[11]設定!$H36))</f>
        <v>82692</v>
      </c>
      <c r="F22" s="41">
        <f>IF($D22="","",IF([11]設定!$H36="",INDEX([11]第２表!$E$220:$J$276,MATCH([11]設定!$D36,[11]第２表!$C$220:$C$276,0),2),[11]設定!$H36))</f>
        <v>1091</v>
      </c>
      <c r="G22" s="41">
        <f>IF($D22="","",IF([11]設定!$H36="",INDEX([11]第２表!$E$220:$J$276,MATCH([11]設定!$D36,[11]第２表!$C$220:$C$276,0),3),[11]設定!$H36))</f>
        <v>1147</v>
      </c>
      <c r="H22" s="41">
        <f>IF($D22="","",IF([11]設定!$H36="",INDEX([11]第２表!$E$220:$J$276,MATCH([11]設定!$D36,[11]第２表!$C$220:$C$276,0),4),[11]設定!$H36))</f>
        <v>82636</v>
      </c>
      <c r="I22" s="41">
        <f>IF($D22="","",IF([11]設定!$H36="",INDEX([11]第２表!$E$220:$J$276,MATCH([11]設定!$D36,[11]第２表!$C$220:$C$276,0),5),[11]設定!$H36))</f>
        <v>19458</v>
      </c>
      <c r="J22" s="46">
        <f>IF($D22="","",IF([11]設定!$H36="",INDEX([11]第２表!$E$220:$J$276,MATCH([11]設定!$D36,[11]第２表!$C$220:$C$276,0),6),[11]設定!$H36))</f>
        <v>23.5</v>
      </c>
      <c r="K22" s="14"/>
    </row>
    <row r="23" spans="2:11" s="5" customFormat="1" ht="17.25" customHeight="1" x14ac:dyDescent="0.2">
      <c r="B23" s="43" t="str">
        <f>IF([11]設定!$B37="","",[11]設定!$B37)</f>
        <v>Q</v>
      </c>
      <c r="C23" s="44"/>
      <c r="D23" s="45" t="str">
        <f>IF([11]設定!$F37="","",[11]設定!$F37)</f>
        <v>複合サービス事業</v>
      </c>
      <c r="E23" s="41">
        <f>IF($D23="","",IF([11]設定!$H37="",INDEX([11]第２表!$E$220:$J$276,MATCH([11]設定!$D37,[11]第２表!$C$220:$C$276,0),1),[11]設定!$H37))</f>
        <v>4601</v>
      </c>
      <c r="F23" s="41">
        <f>IF($D23="","",IF([11]設定!$H37="",INDEX([11]第２表!$E$220:$J$276,MATCH([11]設定!$D37,[11]第２表!$C$220:$C$276,0),2),[11]設定!$H37))</f>
        <v>73</v>
      </c>
      <c r="G23" s="41">
        <f>IF($D23="","",IF([11]設定!$H37="",INDEX([11]第２表!$E$220:$J$276,MATCH([11]設定!$D37,[11]第２表!$C$220:$C$276,0),3),[11]設定!$H37))</f>
        <v>23</v>
      </c>
      <c r="H23" s="41">
        <f>IF($D23="","",IF([11]設定!$H37="",INDEX([11]第２表!$E$220:$J$276,MATCH([11]設定!$D37,[11]第２表!$C$220:$C$276,0),4),[11]設定!$H37))</f>
        <v>4651</v>
      </c>
      <c r="I23" s="41">
        <f>IF($D23="","",IF([11]設定!$H37="",INDEX([11]第２表!$E$220:$J$276,MATCH([11]設定!$D37,[11]第２表!$C$220:$C$276,0),5),[11]設定!$H37))</f>
        <v>343</v>
      </c>
      <c r="J23" s="46">
        <f>IF($D23="","",IF([11]設定!$H37="",INDEX([11]第２表!$E$220:$J$276,MATCH([11]設定!$D37,[11]第２表!$C$220:$C$276,0),6),[11]設定!$H37))</f>
        <v>7.4</v>
      </c>
      <c r="K23" s="14"/>
    </row>
    <row r="24" spans="2:11" s="5" customFormat="1" ht="17.25" customHeight="1" x14ac:dyDescent="0.2">
      <c r="B24" s="43" t="str">
        <f>IF([11]設定!$B38="","",[11]設定!$B38)</f>
        <v>R</v>
      </c>
      <c r="C24" s="44"/>
      <c r="D24" s="51" t="str">
        <f>IF([11]設定!$F38="","",[11]設定!$F38)</f>
        <v>サービス業（他に分類されないもの）</v>
      </c>
      <c r="E24" s="41">
        <f>IF($D24="","",IF([11]設定!$H38="",INDEX([11]第２表!$E$220:$J$276,MATCH([11]設定!$D38,[11]第２表!$C$220:$C$276,0),1),[11]設定!$H38))</f>
        <v>24337</v>
      </c>
      <c r="F24" s="41">
        <f>IF($D24="","",IF([11]設定!$H38="",INDEX([11]第２表!$E$220:$J$276,MATCH([11]設定!$D38,[11]第２表!$C$220:$C$276,0),2),[11]設定!$H38))</f>
        <v>632</v>
      </c>
      <c r="G24" s="41">
        <f>IF($D24="","",IF([11]設定!$H38="",INDEX([11]第２表!$E$220:$J$276,MATCH([11]設定!$D38,[11]第２表!$C$220:$C$276,0),3),[11]設定!$H38))</f>
        <v>547</v>
      </c>
      <c r="H24" s="41">
        <f>IF($D24="","",IF([11]設定!$H38="",INDEX([11]第２表!$E$220:$J$276,MATCH([11]設定!$D38,[11]第２表!$C$220:$C$276,0),4),[11]設定!$H38))</f>
        <v>24422</v>
      </c>
      <c r="I24" s="41">
        <f>IF($D24="","",IF([11]設定!$H38="",INDEX([11]第２表!$E$220:$J$276,MATCH([11]設定!$D38,[11]第２表!$C$220:$C$276,0),5),[11]設定!$H38))</f>
        <v>6436</v>
      </c>
      <c r="J24" s="46">
        <f>IF($D24="","",IF([11]設定!$H38="",INDEX([11]第２表!$E$220:$J$276,MATCH([11]設定!$D38,[11]第２表!$C$220:$C$276,0),6),[11]設定!$H38))</f>
        <v>26.4</v>
      </c>
      <c r="K24" s="14"/>
    </row>
    <row r="25" spans="2:11" s="5" customFormat="1" ht="17.25" customHeight="1" x14ac:dyDescent="0.2">
      <c r="B25" s="38" t="str">
        <f>IF([11]設定!$B39="","",[11]設定!$B39)</f>
        <v>E09,10</v>
      </c>
      <c r="C25" s="39"/>
      <c r="D25" s="52" t="str">
        <f>IF([11]設定!$F39="","",[11]設定!$F39)</f>
        <v>食料品・たばこ</v>
      </c>
      <c r="E25" s="53">
        <f>IF($D25="","",IF([11]設定!$H39="",INDEX([11]第２表!$E$220:$J$276,MATCH([11]設定!$D39,[11]第２表!$C$220:$C$276,0),1),[11]設定!$H39))</f>
        <v>17794</v>
      </c>
      <c r="F25" s="53">
        <f>IF($D25="","",IF([11]設定!$H39="",INDEX([11]第２表!$E$220:$J$276,MATCH([11]設定!$D39,[11]第２表!$C$220:$C$276,0),2),[11]設定!$H39))</f>
        <v>307</v>
      </c>
      <c r="G25" s="53">
        <f>IF($D25="","",IF([11]設定!$H39="",INDEX([11]第２表!$E$220:$J$276,MATCH([11]設定!$D39,[11]第２表!$C$220:$C$276,0),3),[11]設定!$H39))</f>
        <v>149</v>
      </c>
      <c r="H25" s="53">
        <f>IF($D25="","",IF([11]設定!$H39="",INDEX([11]第２表!$E$220:$J$276,MATCH([11]設定!$D39,[11]第２表!$C$220:$C$276,0),4),[11]設定!$H39))</f>
        <v>17952</v>
      </c>
      <c r="I25" s="53">
        <f>IF($D25="","",IF([11]設定!$H39="",INDEX([11]第２表!$E$220:$J$276,MATCH([11]設定!$D39,[11]第２表!$C$220:$C$276,0),5),[11]設定!$H39))</f>
        <v>5464</v>
      </c>
      <c r="J25" s="42">
        <f>IF($D25="","",IF([11]設定!$H39="",INDEX([11]第２表!$E$220:$J$276,MATCH([11]設定!$D39,[11]第２表!$C$220:$C$276,0),6),[11]設定!$H39))</f>
        <v>30.4</v>
      </c>
    </row>
    <row r="26" spans="2:11" s="5" customFormat="1" ht="17.25" customHeight="1" x14ac:dyDescent="0.2">
      <c r="B26" s="43" t="str">
        <f>IF([11]設定!$B40="","",[11]設定!$B40)</f>
        <v>E11</v>
      </c>
      <c r="C26" s="44"/>
      <c r="D26" s="54" t="str">
        <f>IF([11]設定!$F40="","",[11]設定!$F40)</f>
        <v>繊維工業</v>
      </c>
      <c r="E26" s="41">
        <f>IF($D26="","",IF([11]設定!$H40="",INDEX([11]第２表!$E$220:$J$276,MATCH([11]設定!$D40,[11]第２表!$C$220:$C$276,0),1),[11]設定!$H40))</f>
        <v>3967</v>
      </c>
      <c r="F26" s="41">
        <f>IF($D26="","",IF([11]設定!$H40="",INDEX([11]第２表!$E$220:$J$276,MATCH([11]設定!$D40,[11]第２表!$C$220:$C$276,0),2),[11]設定!$H40))</f>
        <v>4</v>
      </c>
      <c r="G26" s="41">
        <f>IF($D26="","",IF([11]設定!$H40="",INDEX([11]第２表!$E$220:$J$276,MATCH([11]設定!$D40,[11]第２表!$C$220:$C$276,0),3),[11]設定!$H40))</f>
        <v>32</v>
      </c>
      <c r="H26" s="41">
        <f>IF($D26="","",IF([11]設定!$H40="",INDEX([11]第２表!$E$220:$J$276,MATCH([11]設定!$D40,[11]第２表!$C$220:$C$276,0),4),[11]設定!$H40))</f>
        <v>3939</v>
      </c>
      <c r="I26" s="41">
        <f>IF($D26="","",IF([11]設定!$H40="",INDEX([11]第２表!$E$220:$J$276,MATCH([11]設定!$D40,[11]第２表!$C$220:$C$276,0),5),[11]設定!$H40))</f>
        <v>327</v>
      </c>
      <c r="J26" s="46">
        <f>IF($D26="","",IF([11]設定!$H40="",INDEX([11]第２表!$E$220:$J$276,MATCH([11]設定!$D40,[11]第２表!$C$220:$C$276,0),6),[11]設定!$H40))</f>
        <v>8.3000000000000007</v>
      </c>
    </row>
    <row r="27" spans="2:11" s="5" customFormat="1" ht="17.25" customHeight="1" x14ac:dyDescent="0.2">
      <c r="B27" s="43" t="str">
        <f>IF([11]設定!$B41="","",[11]設定!$B41)</f>
        <v>E12</v>
      </c>
      <c r="C27" s="44"/>
      <c r="D27" s="54" t="str">
        <f>IF([11]設定!$F41="","",[11]設定!$F41)</f>
        <v>木材・木製品</v>
      </c>
      <c r="E27" s="41">
        <f>IF($D27="","",IF([11]設定!$H41="",INDEX([11]第２表!$E$220:$J$276,MATCH([11]設定!$D41,[11]第２表!$C$220:$C$276,0),1),[11]設定!$H41))</f>
        <v>2688</v>
      </c>
      <c r="F27" s="41">
        <f>IF($D27="","",IF([11]設定!$H41="",INDEX([11]第２表!$E$220:$J$276,MATCH([11]設定!$D41,[11]第２表!$C$220:$C$276,0),2),[11]設定!$H41))</f>
        <v>65</v>
      </c>
      <c r="G27" s="41">
        <f>IF($D27="","",IF([11]設定!$H41="",INDEX([11]第２表!$E$220:$J$276,MATCH([11]設定!$D41,[11]第２表!$C$220:$C$276,0),3),[11]設定!$H41))</f>
        <v>24</v>
      </c>
      <c r="H27" s="41">
        <f>IF($D27="","",IF([11]設定!$H41="",INDEX([11]第２表!$E$220:$J$276,MATCH([11]設定!$D41,[11]第２表!$C$220:$C$276,0),4),[11]設定!$H41))</f>
        <v>2729</v>
      </c>
      <c r="I27" s="41">
        <f>IF($D27="","",IF([11]設定!$H41="",INDEX([11]第２表!$E$220:$J$276,MATCH([11]設定!$D41,[11]第２表!$C$220:$C$276,0),5),[11]設定!$H41))</f>
        <v>672</v>
      </c>
      <c r="J27" s="46">
        <f>IF($D27="","",IF([11]設定!$H41="",INDEX([11]第２表!$E$220:$J$276,MATCH([11]設定!$D41,[11]第２表!$C$220:$C$276,0),6),[11]設定!$H41))</f>
        <v>24.6</v>
      </c>
    </row>
    <row r="28" spans="2:11" s="5" customFormat="1" ht="17.25" customHeight="1" x14ac:dyDescent="0.2">
      <c r="B28" s="43" t="str">
        <f>IF([11]設定!$B42="","",[11]設定!$B42)</f>
        <v>E13</v>
      </c>
      <c r="C28" s="44"/>
      <c r="D28" s="54" t="str">
        <f>IF([11]設定!$F42="","",[11]設定!$F42)</f>
        <v>家具・装備品</v>
      </c>
      <c r="E28" s="41" t="str">
        <f>IF($D28="","",IF([11]設定!$H42="",INDEX([11]第２表!$E$220:$J$276,MATCH([11]設定!$D42,[11]第２表!$C$220:$C$276,0),1),[11]設定!$H42))</f>
        <v>x</v>
      </c>
      <c r="F28" s="41" t="str">
        <f>IF($D28="","",IF([11]設定!$H42="",INDEX([11]第２表!$E$220:$J$276,MATCH([11]設定!$D42,[11]第２表!$C$220:$C$276,0),2),[11]設定!$H42))</f>
        <v>x</v>
      </c>
      <c r="G28" s="41" t="str">
        <f>IF($D28="","",IF([11]設定!$H42="",INDEX([11]第２表!$E$220:$J$276,MATCH([11]設定!$D42,[11]第２表!$C$220:$C$276,0),3),[11]設定!$H42))</f>
        <v>x</v>
      </c>
      <c r="H28" s="41" t="str">
        <f>IF($D28="","",IF([11]設定!$H42="",INDEX([11]第２表!$E$220:$J$276,MATCH([11]設定!$D42,[11]第２表!$C$220:$C$276,0),4),[11]設定!$H42))</f>
        <v>x</v>
      </c>
      <c r="I28" s="41" t="str">
        <f>IF($D28="","",IF([11]設定!$H42="",INDEX([11]第２表!$E$220:$J$276,MATCH([11]設定!$D42,[11]第２表!$C$220:$C$276,0),5),[11]設定!$H42))</f>
        <v>x</v>
      </c>
      <c r="J28" s="46" t="str">
        <f>IF($D28="","",IF([11]設定!$H42="",INDEX([11]第２表!$E$220:$J$276,MATCH([11]設定!$D42,[11]第２表!$C$220:$C$276,0),6),[11]設定!$H42))</f>
        <v>x</v>
      </c>
    </row>
    <row r="29" spans="2:11" s="5" customFormat="1" ht="17.25" customHeight="1" x14ac:dyDescent="0.2">
      <c r="B29" s="43" t="str">
        <f>IF([11]設定!$B43="","",[11]設定!$B43)</f>
        <v>E15</v>
      </c>
      <c r="C29" s="44"/>
      <c r="D29" s="54" t="str">
        <f>IF([11]設定!$F43="","",[11]設定!$F43)</f>
        <v>印刷・同関連業</v>
      </c>
      <c r="E29" s="41">
        <f>IF($D29="","",IF([11]設定!$H43="",INDEX([11]第２表!$E$220:$J$276,MATCH([11]設定!$D43,[11]第２表!$C$220:$C$276,0),1),[11]設定!$H43))</f>
        <v>911</v>
      </c>
      <c r="F29" s="41">
        <f>IF($D29="","",IF([11]設定!$H43="",INDEX([11]第２表!$E$220:$J$276,MATCH([11]設定!$D43,[11]第２表!$C$220:$C$276,0),2),[11]設定!$H43))</f>
        <v>0</v>
      </c>
      <c r="G29" s="41">
        <f>IF($D29="","",IF([11]設定!$H43="",INDEX([11]第２表!$E$220:$J$276,MATCH([11]設定!$D43,[11]第２表!$C$220:$C$276,0),3),[11]設定!$H43))</f>
        <v>7</v>
      </c>
      <c r="H29" s="41">
        <f>IF($D29="","",IF([11]設定!$H43="",INDEX([11]第２表!$E$220:$J$276,MATCH([11]設定!$D43,[11]第２表!$C$220:$C$276,0),4),[11]設定!$H43))</f>
        <v>904</v>
      </c>
      <c r="I29" s="41">
        <f>IF($D29="","",IF([11]設定!$H43="",INDEX([11]第２表!$E$220:$J$276,MATCH([11]設定!$D43,[11]第２表!$C$220:$C$276,0),5),[11]設定!$H43))</f>
        <v>168</v>
      </c>
      <c r="J29" s="46">
        <f>IF($D29="","",IF([11]設定!$H43="",INDEX([11]第２表!$E$220:$J$276,MATCH([11]設定!$D43,[11]第２表!$C$220:$C$276,0),6),[11]設定!$H43))</f>
        <v>18.600000000000001</v>
      </c>
    </row>
    <row r="30" spans="2:11" s="5" customFormat="1" ht="17.25" customHeight="1" x14ac:dyDescent="0.2">
      <c r="B30" s="43" t="str">
        <f>IF([11]設定!$B44="","",[11]設定!$B44)</f>
        <v>E16,17</v>
      </c>
      <c r="C30" s="44"/>
      <c r="D30" s="54" t="str">
        <f>IF([11]設定!$F44="","",[11]設定!$F44)</f>
        <v>化学、石油・石炭</v>
      </c>
      <c r="E30" s="41">
        <f>IF($D30="","",IF([11]設定!$H44="",INDEX([11]第２表!$E$220:$J$276,MATCH([11]設定!$D44,[11]第２表!$C$220:$C$276,0),1),[11]設定!$H44))</f>
        <v>2750</v>
      </c>
      <c r="F30" s="41">
        <f>IF($D30="","",IF([11]設定!$H44="",INDEX([11]第２表!$E$220:$J$276,MATCH([11]設定!$D44,[11]第２表!$C$220:$C$276,0),2),[11]設定!$H44))</f>
        <v>10</v>
      </c>
      <c r="G30" s="41">
        <f>IF($D30="","",IF([11]設定!$H44="",INDEX([11]第２表!$E$220:$J$276,MATCH([11]設定!$D44,[11]第２表!$C$220:$C$276,0),3),[11]設定!$H44))</f>
        <v>34</v>
      </c>
      <c r="H30" s="41">
        <f>IF($D30="","",IF([11]設定!$H44="",INDEX([11]第２表!$E$220:$J$276,MATCH([11]設定!$D44,[11]第２表!$C$220:$C$276,0),4),[11]設定!$H44))</f>
        <v>2726</v>
      </c>
      <c r="I30" s="41">
        <f>IF($D30="","",IF([11]設定!$H44="",INDEX([11]第２表!$E$220:$J$276,MATCH([11]設定!$D44,[11]第２表!$C$220:$C$276,0),5),[11]設定!$H44))</f>
        <v>51</v>
      </c>
      <c r="J30" s="46">
        <f>IF($D30="","",IF([11]設定!$H44="",INDEX([11]第２表!$E$220:$J$276,MATCH([11]設定!$D44,[11]第２表!$C$220:$C$276,0),6),[11]設定!$H44))</f>
        <v>1.9</v>
      </c>
    </row>
    <row r="31" spans="2:11" s="5" customFormat="1" ht="17.25" customHeight="1" x14ac:dyDescent="0.2">
      <c r="B31" s="43" t="str">
        <f>IF([11]設定!$B45="","",[11]設定!$B45)</f>
        <v>E18</v>
      </c>
      <c r="C31" s="44"/>
      <c r="D31" s="54" t="str">
        <f>IF([11]設定!$F45="","",[11]設定!$F45)</f>
        <v>プラスチック製品</v>
      </c>
      <c r="E31" s="41">
        <f>IF($D31="","",IF([11]設定!$H45="",INDEX([11]第２表!$E$220:$J$276,MATCH([11]設定!$D45,[11]第２表!$C$220:$C$276,0),1),[11]設定!$H45))</f>
        <v>1870</v>
      </c>
      <c r="F31" s="41">
        <f>IF($D31="","",IF([11]設定!$H45="",INDEX([11]第２表!$E$220:$J$276,MATCH([11]設定!$D45,[11]第２表!$C$220:$C$276,0),2),[11]設定!$H45))</f>
        <v>17</v>
      </c>
      <c r="G31" s="41">
        <f>IF($D31="","",IF([11]設定!$H45="",INDEX([11]第２表!$E$220:$J$276,MATCH([11]設定!$D45,[11]第２表!$C$220:$C$276,0),3),[11]設定!$H45))</f>
        <v>3</v>
      </c>
      <c r="H31" s="41">
        <f>IF($D31="","",IF([11]設定!$H45="",INDEX([11]第２表!$E$220:$J$276,MATCH([11]設定!$D45,[11]第２表!$C$220:$C$276,0),4),[11]設定!$H45))</f>
        <v>1884</v>
      </c>
      <c r="I31" s="41">
        <f>IF($D31="","",IF([11]設定!$H45="",INDEX([11]第２表!$E$220:$J$276,MATCH([11]設定!$D45,[11]第２表!$C$220:$C$276,0),5),[11]設定!$H45))</f>
        <v>470</v>
      </c>
      <c r="J31" s="46">
        <f>IF($D31="","",IF([11]設定!$H45="",INDEX([11]第２表!$E$220:$J$276,MATCH([11]設定!$D45,[11]第２表!$C$220:$C$276,0),6),[11]設定!$H45))</f>
        <v>24.9</v>
      </c>
    </row>
    <row r="32" spans="2:11" s="5" customFormat="1" ht="17.25" customHeight="1" x14ac:dyDescent="0.2">
      <c r="B32" s="43" t="str">
        <f>IF([11]設定!$B46="","",[11]設定!$B46)</f>
        <v>E19</v>
      </c>
      <c r="C32" s="44"/>
      <c r="D32" s="54" t="str">
        <f>IF([11]設定!$F46="","",[11]設定!$F46)</f>
        <v>ゴム製品</v>
      </c>
      <c r="E32" s="55">
        <f>IF($D32="","",IF([11]設定!$H46="",INDEX([11]第２表!$E$220:$J$276,MATCH([11]設定!$D46,[11]第２表!$C$220:$C$276,0),1),[11]設定!$H46))</f>
        <v>2024</v>
      </c>
      <c r="F32" s="55">
        <f>IF($D32="","",IF([11]設定!$H46="",INDEX([11]第２表!$E$220:$J$276,MATCH([11]設定!$D46,[11]第２表!$C$220:$C$276,0),2),[11]設定!$H46))</f>
        <v>10</v>
      </c>
      <c r="G32" s="55">
        <f>IF($D32="","",IF([11]設定!$H46="",INDEX([11]第２表!$E$220:$J$276,MATCH([11]設定!$D46,[11]第２表!$C$220:$C$276,0),3),[11]設定!$H46))</f>
        <v>3</v>
      </c>
      <c r="H32" s="55">
        <f>IF($D32="","",IF([11]設定!$H46="",INDEX([11]第２表!$E$220:$J$276,MATCH([11]設定!$D46,[11]第２表!$C$220:$C$276,0),4),[11]設定!$H46))</f>
        <v>2031</v>
      </c>
      <c r="I32" s="55">
        <f>IF($D32="","",IF([11]設定!$H46="",INDEX([11]第２表!$E$220:$J$276,MATCH([11]設定!$D46,[11]第２表!$C$220:$C$276,0),5),[11]設定!$H46))</f>
        <v>28</v>
      </c>
      <c r="J32" s="56">
        <f>IF($D32="","",IF([11]設定!$H46="",INDEX([11]第２表!$E$220:$J$276,MATCH([11]設定!$D46,[11]第２表!$C$220:$C$276,0),6),[11]設定!$H46))</f>
        <v>1.4</v>
      </c>
    </row>
    <row r="33" spans="2:12" s="5" customFormat="1" ht="17.25" customHeight="1" x14ac:dyDescent="0.2">
      <c r="B33" s="43" t="str">
        <f>IF([11]設定!$B47="","",[11]設定!$B47)</f>
        <v>E21</v>
      </c>
      <c r="C33" s="44"/>
      <c r="D33" s="54" t="str">
        <f>IF([11]設定!$F47="","",[11]設定!$F47)</f>
        <v>窯業・土石製品</v>
      </c>
      <c r="E33" s="41">
        <f>IF($D33="","",IF([11]設定!$H47="",INDEX([11]第２表!$E$220:$J$276,MATCH([11]設定!$D47,[11]第２表!$C$220:$C$276,0),1),[11]設定!$H47))</f>
        <v>1795</v>
      </c>
      <c r="F33" s="41">
        <f>IF($D33="","",IF([11]設定!$H47="",INDEX([11]第２表!$E$220:$J$276,MATCH([11]設定!$D47,[11]第２表!$C$220:$C$276,0),2),[11]設定!$H47))</f>
        <v>1</v>
      </c>
      <c r="G33" s="41">
        <f>IF($D33="","",IF([11]設定!$H47="",INDEX([11]第２表!$E$220:$J$276,MATCH([11]設定!$D47,[11]第２表!$C$220:$C$276,0),3),[11]設定!$H47))</f>
        <v>1</v>
      </c>
      <c r="H33" s="41">
        <f>IF($D33="","",IF([11]設定!$H47="",INDEX([11]第２表!$E$220:$J$276,MATCH([11]設定!$D47,[11]第２表!$C$220:$C$276,0),4),[11]設定!$H47))</f>
        <v>1795</v>
      </c>
      <c r="I33" s="41">
        <f>IF($D33="","",IF([11]設定!$H47="",INDEX([11]第２表!$E$220:$J$276,MATCH([11]設定!$D47,[11]第２表!$C$220:$C$276,0),5),[11]設定!$H47))</f>
        <v>46</v>
      </c>
      <c r="J33" s="46">
        <f>IF($D33="","",IF([11]設定!$H47="",INDEX([11]第２表!$E$220:$J$276,MATCH([11]設定!$D47,[11]第２表!$C$220:$C$276,0),6),[11]設定!$H47))</f>
        <v>2.6</v>
      </c>
    </row>
    <row r="34" spans="2:12" s="5" customFormat="1" ht="17.25" customHeight="1" x14ac:dyDescent="0.2">
      <c r="B34" s="43" t="str">
        <f>IF([11]設定!$B48="","",[11]設定!$B48)</f>
        <v>E24</v>
      </c>
      <c r="C34" s="44"/>
      <c r="D34" s="54" t="str">
        <f>IF([11]設定!$F48="","",[11]設定!$F48)</f>
        <v>金属製品製造業</v>
      </c>
      <c r="E34" s="41">
        <f>IF($D34="","",IF([11]設定!$H48="",INDEX([11]第２表!$E$220:$J$276,MATCH([11]設定!$D48,[11]第２表!$C$220:$C$276,0),1),[11]設定!$H48))</f>
        <v>2000</v>
      </c>
      <c r="F34" s="41">
        <f>IF($D34="","",IF([11]設定!$H48="",INDEX([11]第２表!$E$220:$J$276,MATCH([11]設定!$D48,[11]第２表!$C$220:$C$276,0),2),[11]設定!$H48))</f>
        <v>12</v>
      </c>
      <c r="G34" s="41">
        <f>IF($D34="","",IF([11]設定!$H48="",INDEX([11]第２表!$E$220:$J$276,MATCH([11]設定!$D48,[11]第２表!$C$220:$C$276,0),3),[11]設定!$H48))</f>
        <v>1</v>
      </c>
      <c r="H34" s="41">
        <f>IF($D34="","",IF([11]設定!$H48="",INDEX([11]第２表!$E$220:$J$276,MATCH([11]設定!$D48,[11]第２表!$C$220:$C$276,0),4),[11]設定!$H48))</f>
        <v>2011</v>
      </c>
      <c r="I34" s="41">
        <f>IF($D34="","",IF([11]設定!$H48="",INDEX([11]第２表!$E$220:$J$276,MATCH([11]設定!$D48,[11]第２表!$C$220:$C$276,0),5),[11]設定!$H48))</f>
        <v>455</v>
      </c>
      <c r="J34" s="46">
        <f>IF($D34="","",IF([11]設定!$H48="",INDEX([11]第２表!$E$220:$J$276,MATCH([11]設定!$D48,[11]第２表!$C$220:$C$276,0),6),[11]設定!$H48))</f>
        <v>22.6</v>
      </c>
    </row>
    <row r="35" spans="2:12" s="5" customFormat="1" ht="17.25" customHeight="1" x14ac:dyDescent="0.2">
      <c r="B35" s="43" t="str">
        <f>IF([11]設定!$B49="","",[11]設定!$B49)</f>
        <v>E27</v>
      </c>
      <c r="C35" s="44"/>
      <c r="D35" s="54" t="str">
        <f>IF([11]設定!$F49="","",[11]設定!$F49)</f>
        <v>業務用機械器具</v>
      </c>
      <c r="E35" s="41">
        <f>IF($D35="","",IF([11]設定!$H49="",INDEX([11]第２表!$E$220:$J$276,MATCH([11]設定!$D49,[11]第２表!$C$220:$C$276,0),1),[11]設定!$H49))</f>
        <v>1797</v>
      </c>
      <c r="F35" s="41">
        <f>IF($D35="","",IF([11]設定!$H49="",INDEX([11]第２表!$E$220:$J$276,MATCH([11]設定!$D49,[11]第２表!$C$220:$C$276,0),2),[11]設定!$H49))</f>
        <v>5</v>
      </c>
      <c r="G35" s="41">
        <f>IF($D35="","",IF([11]設定!$H49="",INDEX([11]第２表!$E$220:$J$276,MATCH([11]設定!$D49,[11]第２表!$C$220:$C$276,0),3),[11]設定!$H49))</f>
        <v>4</v>
      </c>
      <c r="H35" s="41">
        <f>IF($D35="","",IF([11]設定!$H49="",INDEX([11]第２表!$E$220:$J$276,MATCH([11]設定!$D49,[11]第２表!$C$220:$C$276,0),4),[11]設定!$H49))</f>
        <v>1798</v>
      </c>
      <c r="I35" s="41">
        <f>IF($D35="","",IF([11]設定!$H49="",INDEX([11]第２表!$E$220:$J$276,MATCH([11]設定!$D49,[11]第２表!$C$220:$C$276,0),5),[11]設定!$H49))</f>
        <v>36</v>
      </c>
      <c r="J35" s="46">
        <f>IF($D35="","",IF([11]設定!$H49="",INDEX([11]第２表!$E$220:$J$276,MATCH([11]設定!$D49,[11]第２表!$C$220:$C$276,0),6),[11]設定!$H49))</f>
        <v>2</v>
      </c>
    </row>
    <row r="36" spans="2:12" s="5" customFormat="1" ht="17.25" customHeight="1" x14ac:dyDescent="0.2">
      <c r="B36" s="43" t="str">
        <f>IF([11]設定!$B50="","",[11]設定!$B50)</f>
        <v>E28</v>
      </c>
      <c r="C36" s="44"/>
      <c r="D36" s="54" t="str">
        <f>IF([11]設定!$F50="","",[11]設定!$F50)</f>
        <v>電子・デバイス</v>
      </c>
      <c r="E36" s="41">
        <f>IF($D36="","",IF([11]設定!$H50="",INDEX([11]第２表!$E$220:$J$276,MATCH([11]設定!$D50,[11]第２表!$C$220:$C$276,0),1),[11]設定!$H50))</f>
        <v>3310</v>
      </c>
      <c r="F36" s="41">
        <f>IF($D36="","",IF([11]設定!$H50="",INDEX([11]第２表!$E$220:$J$276,MATCH([11]設定!$D50,[11]第２表!$C$220:$C$276,0),2),[11]設定!$H50))</f>
        <v>17</v>
      </c>
      <c r="G36" s="41">
        <f>IF($D36="","",IF([11]設定!$H50="",INDEX([11]第２表!$E$220:$J$276,MATCH([11]設定!$D50,[11]第２表!$C$220:$C$276,0),3),[11]設定!$H50))</f>
        <v>40</v>
      </c>
      <c r="H36" s="41">
        <f>IF($D36="","",IF([11]設定!$H50="",INDEX([11]第２表!$E$220:$J$276,MATCH([11]設定!$D50,[11]第２表!$C$220:$C$276,0),4),[11]設定!$H50))</f>
        <v>3287</v>
      </c>
      <c r="I36" s="41">
        <f>IF($D36="","",IF([11]設定!$H50="",INDEX([11]第２表!$E$220:$J$276,MATCH([11]設定!$D50,[11]第２表!$C$220:$C$276,0),5),[11]設定!$H50))</f>
        <v>202</v>
      </c>
      <c r="J36" s="46">
        <f>IF($D36="","",IF([11]設定!$H50="",INDEX([11]第２表!$E$220:$J$276,MATCH([11]設定!$D50,[11]第２表!$C$220:$C$276,0),6),[11]設定!$H50))</f>
        <v>6.1</v>
      </c>
    </row>
    <row r="37" spans="2:12" s="5" customFormat="1" ht="17.25" customHeight="1" x14ac:dyDescent="0.2">
      <c r="B37" s="43" t="str">
        <f>IF([11]設定!$B51="","",[11]設定!$B51)</f>
        <v>E29</v>
      </c>
      <c r="C37" s="44"/>
      <c r="D37" s="54" t="str">
        <f>IF([11]設定!$F51="","",[11]設定!$F51)</f>
        <v>電気機械器具</v>
      </c>
      <c r="E37" s="41">
        <f>IF($D37="","",IF([11]設定!$H51="",INDEX([11]第２表!$E$220:$J$276,MATCH([11]設定!$D51,[11]第２表!$C$220:$C$276,0),1),[11]設定!$H51))</f>
        <v>1270</v>
      </c>
      <c r="F37" s="41">
        <f>IF($D37="","",IF([11]設定!$H51="",INDEX([11]第２表!$E$220:$J$276,MATCH([11]設定!$D51,[11]第２表!$C$220:$C$276,0),2),[11]設定!$H51))</f>
        <v>5</v>
      </c>
      <c r="G37" s="41">
        <f>IF($D37="","",IF([11]設定!$H51="",INDEX([11]第２表!$E$220:$J$276,MATCH([11]設定!$D51,[11]第２表!$C$220:$C$276,0),3),[11]設定!$H51))</f>
        <v>4</v>
      </c>
      <c r="H37" s="41">
        <f>IF($D37="","",IF([11]設定!$H51="",INDEX([11]第２表!$E$220:$J$276,MATCH([11]設定!$D51,[11]第２表!$C$220:$C$276,0),4),[11]設定!$H51))</f>
        <v>1271</v>
      </c>
      <c r="I37" s="41">
        <f>IF($D37="","",IF([11]設定!$H51="",INDEX([11]第２表!$E$220:$J$276,MATCH([11]設定!$D51,[11]第２表!$C$220:$C$276,0),5),[11]設定!$H51))</f>
        <v>41</v>
      </c>
      <c r="J37" s="46">
        <f>IF($D37="","",IF([11]設定!$H51="",INDEX([11]第２表!$E$220:$J$276,MATCH([11]設定!$D51,[11]第２表!$C$220:$C$276,0),6),[11]設定!$H51))</f>
        <v>3.2</v>
      </c>
    </row>
    <row r="38" spans="2:12" s="5" customFormat="1" ht="17.25" customHeight="1" x14ac:dyDescent="0.2">
      <c r="B38" s="43" t="str">
        <f>IF([11]設定!$B52="","",[11]設定!$B52)</f>
        <v>E31</v>
      </c>
      <c r="C38" s="44"/>
      <c r="D38" s="54" t="str">
        <f>IF([11]設定!$F52="","",[11]設定!$F52)</f>
        <v>輸送用機械器具</v>
      </c>
      <c r="E38" s="41">
        <f>IF($D38="","",IF([11]設定!$H52="",INDEX([11]第２表!$E$220:$J$276,MATCH([11]設定!$D52,[11]第２表!$C$220:$C$276,0),1),[11]設定!$H52))</f>
        <v>2277</v>
      </c>
      <c r="F38" s="41">
        <f>IF($D38="","",IF([11]設定!$H52="",INDEX([11]第２表!$E$220:$J$276,MATCH([11]設定!$D52,[11]第２表!$C$220:$C$276,0),2),[11]設定!$H52))</f>
        <v>16</v>
      </c>
      <c r="G38" s="41">
        <f>IF($D38="","",IF([11]設定!$H52="",INDEX([11]第２表!$E$220:$J$276,MATCH([11]設定!$D52,[11]第２表!$C$220:$C$276,0),3),[11]設定!$H52))</f>
        <v>11</v>
      </c>
      <c r="H38" s="41">
        <f>IF($D38="","",IF([11]設定!$H52="",INDEX([11]第２表!$E$220:$J$276,MATCH([11]設定!$D52,[11]第２表!$C$220:$C$276,0),4),[11]設定!$H52))</f>
        <v>2282</v>
      </c>
      <c r="I38" s="41">
        <f>IF($D38="","",IF([11]設定!$H52="",INDEX([11]第２表!$E$220:$J$276,MATCH([11]設定!$D52,[11]第２表!$C$220:$C$276,0),5),[11]設定!$H52))</f>
        <v>63</v>
      </c>
      <c r="J38" s="46">
        <f>IF($D38="","",IF([11]設定!$H52="",INDEX([11]第２表!$E$220:$J$276,MATCH([11]設定!$D52,[11]第２表!$C$220:$C$276,0),6),[11]設定!$H52))</f>
        <v>2.8</v>
      </c>
    </row>
    <row r="39" spans="2:12" s="5" customFormat="1" ht="17.25" customHeight="1" x14ac:dyDescent="0.2">
      <c r="B39" s="57" t="str">
        <f>IF([11]設定!$B53="","",[11]設定!$B53)</f>
        <v>ES</v>
      </c>
      <c r="C39" s="58"/>
      <c r="D39" s="59" t="str">
        <f>IF([11]設定!$F53="","",[11]設定!$F53)</f>
        <v>はん用・生産用機械器具</v>
      </c>
      <c r="E39" s="60">
        <f>IF($D39="","",IF([11]設定!$H53="",INDEX([11]第２表!$E$220:$J$276,MATCH([11]設定!$D53,[11]第２表!$C$220:$C$276,0),1),[11]設定!$H53))</f>
        <v>2430</v>
      </c>
      <c r="F39" s="60">
        <f>IF($D39="","",IF([11]設定!$H53="",INDEX([11]第２表!$E$220:$J$276,MATCH([11]設定!$D53,[11]第２表!$C$220:$C$276,0),2),[11]設定!$H53))</f>
        <v>36</v>
      </c>
      <c r="G39" s="60">
        <f>IF($D39="","",IF([11]設定!$H53="",INDEX([11]第２表!$E$220:$J$276,MATCH([11]設定!$D53,[11]第２表!$C$220:$C$276,0),3),[11]設定!$H53))</f>
        <v>18</v>
      </c>
      <c r="H39" s="60">
        <f>IF($D39="","",IF([11]設定!$H53="",INDEX([11]第２表!$E$220:$J$276,MATCH([11]設定!$D53,[11]第２表!$C$220:$C$276,0),4),[11]設定!$H53))</f>
        <v>2448</v>
      </c>
      <c r="I39" s="60">
        <f>IF($D39="","",IF([11]設定!$H53="",INDEX([11]第２表!$E$220:$J$276,MATCH([11]設定!$D53,[11]第２表!$C$220:$C$276,0),5),[11]設定!$H53))</f>
        <v>231</v>
      </c>
      <c r="J39" s="61">
        <f>IF($D39="","",IF([11]設定!$H53="",INDEX([11]第２表!$E$220:$J$276,MATCH([11]設定!$D53,[11]第２表!$C$220:$C$276,0),6),[11]設定!$H53))</f>
        <v>9.4</v>
      </c>
    </row>
    <row r="40" spans="2:12" s="5" customFormat="1" ht="17.25" customHeight="1" x14ac:dyDescent="0.2">
      <c r="B40" s="62" t="str">
        <f>IF([11]設定!$B54="","",[11]設定!$B54)</f>
        <v>R91</v>
      </c>
      <c r="C40" s="63"/>
      <c r="D40" s="64" t="str">
        <f>IF([11]設定!$F54="","",[11]設定!$F54)</f>
        <v>職業紹介・労働者派遣業</v>
      </c>
      <c r="E40" s="65">
        <f>IF($D40="","",IF([11]設定!$H54="",INDEX([11]第２表!$E$220:$J$276,MATCH([11]設定!$D54,[11]第２表!$C$220:$C$276,0),1),[11]設定!$H54))</f>
        <v>3670</v>
      </c>
      <c r="F40" s="65">
        <f>IF($D40="","",IF([11]設定!$H54="",INDEX([11]第２表!$E$220:$J$276,MATCH([11]設定!$D54,[11]第２表!$C$220:$C$276,0),2),[11]設定!$H54))</f>
        <v>237</v>
      </c>
      <c r="G40" s="65">
        <f>IF($D40="","",IF([11]設定!$H54="",INDEX([11]第２表!$E$220:$J$276,MATCH([11]設定!$D54,[11]第２表!$C$220:$C$276,0),3),[11]設定!$H54))</f>
        <v>278</v>
      </c>
      <c r="H40" s="65">
        <f>IF($D40="","",IF([11]設定!$H54="",INDEX([11]第２表!$E$220:$J$276,MATCH([11]設定!$D54,[11]第２表!$C$220:$C$276,0),4),[11]設定!$H54))</f>
        <v>3629</v>
      </c>
      <c r="I40" s="65">
        <f>IF($D40="","",IF([11]設定!$H54="",INDEX([11]第２表!$E$220:$J$276,MATCH([11]設定!$D54,[11]第２表!$C$220:$C$276,0),5),[11]設定!$H54))</f>
        <v>633</v>
      </c>
      <c r="J40" s="66">
        <f>IF($D40="","",IF([11]設定!$H54="",INDEX([11]第２表!$E$220:$J$276,MATCH([11]設定!$D54,[11]第２表!$C$220:$C$276,0),6),[11]設定!$H54))</f>
        <v>17.399999999999999</v>
      </c>
    </row>
    <row r="41" spans="2:12" s="5" customFormat="1" ht="10.5" customHeight="1" x14ac:dyDescent="0.2">
      <c r="D41" s="14"/>
      <c r="E41" s="14"/>
      <c r="F41" s="14"/>
      <c r="G41" s="14"/>
      <c r="H41" s="14"/>
      <c r="I41" s="14"/>
      <c r="J41" s="14"/>
      <c r="K41" s="14"/>
      <c r="L41" s="14"/>
    </row>
    <row r="42" spans="2:12" ht="10.5" customHeight="1" x14ac:dyDescent="0.2"/>
    <row r="43" spans="2:12" s="5" customFormat="1" ht="21" customHeight="1" x14ac:dyDescent="0.2">
      <c r="B43" s="67" t="s">
        <v>13</v>
      </c>
      <c r="C43" s="67"/>
      <c r="D43" s="67"/>
      <c r="E43" s="68"/>
      <c r="F43" s="68"/>
      <c r="G43" s="68"/>
      <c r="I43" s="13"/>
      <c r="J43" s="13" t="s">
        <v>2</v>
      </c>
      <c r="L43" s="69"/>
    </row>
    <row r="44" spans="2:12" s="5" customFormat="1" ht="15" customHeight="1" x14ac:dyDescent="0.2">
      <c r="B44" s="15"/>
      <c r="C44" s="16"/>
      <c r="D44" s="17"/>
      <c r="E44" s="18" t="s">
        <v>3</v>
      </c>
      <c r="F44" s="18" t="s">
        <v>4</v>
      </c>
      <c r="G44" s="18" t="s">
        <v>5</v>
      </c>
      <c r="H44" s="20" t="s">
        <v>6</v>
      </c>
      <c r="I44" s="21"/>
      <c r="J44" s="22"/>
      <c r="L44" s="69"/>
    </row>
    <row r="45" spans="2:12" s="5" customFormat="1" ht="15" customHeight="1" x14ac:dyDescent="0.2">
      <c r="B45" s="24"/>
      <c r="C45" s="25"/>
      <c r="D45" s="26" t="s">
        <v>7</v>
      </c>
      <c r="E45" s="70"/>
      <c r="F45" s="70"/>
      <c r="G45" s="70"/>
      <c r="H45" s="71"/>
      <c r="I45" s="30" t="s">
        <v>8</v>
      </c>
      <c r="J45" s="31" t="s">
        <v>9</v>
      </c>
      <c r="L45" s="69"/>
    </row>
    <row r="46" spans="2:12" s="5" customFormat="1" ht="15" customHeight="1" x14ac:dyDescent="0.2">
      <c r="B46" s="32"/>
      <c r="C46" s="33"/>
      <c r="D46" s="34"/>
      <c r="E46" s="72" t="s">
        <v>10</v>
      </c>
      <c r="F46" s="72" t="s">
        <v>10</v>
      </c>
      <c r="G46" s="72" t="s">
        <v>10</v>
      </c>
      <c r="H46" s="73" t="s">
        <v>10</v>
      </c>
      <c r="I46" s="36" t="s">
        <v>11</v>
      </c>
      <c r="J46" s="37" t="s">
        <v>12</v>
      </c>
      <c r="L46" s="69"/>
    </row>
    <row r="47" spans="2:12" s="5" customFormat="1" ht="18" customHeight="1" x14ac:dyDescent="0.2">
      <c r="B47" s="38" t="str">
        <f t="shared" ref="B47:B78" si="0">+B9</f>
        <v>TL</v>
      </c>
      <c r="C47" s="39"/>
      <c r="D47" s="40" t="str">
        <f t="shared" ref="D47:D78" si="1">+D9</f>
        <v>調査産業計</v>
      </c>
      <c r="E47" s="41">
        <f>IF($D47="","",IF([11]設定!$I23="",INDEX([11]第２表!$E$10:$J$66,MATCH([11]設定!$D23,[11]第２表!$C$10:$C$66,0),1),[11]設定!$I23))</f>
        <v>186481</v>
      </c>
      <c r="F47" s="41">
        <f>IF($D47="","",IF([11]設定!$I23="",INDEX([11]第２表!$E$10:$J$66,MATCH([11]設定!$D23,[11]第２表!$C$10:$C$66,0),2),[11]設定!$I23))</f>
        <v>2590</v>
      </c>
      <c r="G47" s="41">
        <f>IF($D47="","",IF([11]設定!$I23="",INDEX([11]第２表!$E$10:$J$66,MATCH([11]設定!$D23,[11]第２表!$C$10:$C$66,0),3),[11]設定!$I23))</f>
        <v>1930</v>
      </c>
      <c r="H47" s="41">
        <f>IF($D47="","",IF([11]設定!$I23="",INDEX([11]第２表!$E$10:$J$66,MATCH([11]設定!$D23,[11]第２表!$C$10:$C$66,0),4),[11]設定!$I23))</f>
        <v>187141</v>
      </c>
      <c r="I47" s="41">
        <f>IF($D47="","",IF([11]設定!$I23="",INDEX([11]第２表!$E$10:$J$66,MATCH([11]設定!$D23,[11]第２表!$C$10:$C$66,0),5),[11]設定!$I23))</f>
        <v>46061</v>
      </c>
      <c r="J47" s="42">
        <f>IF($D47="","",IF([11]設定!$I23="",INDEX([11]第２表!$E$10:$J$66,MATCH([11]設定!$D23,[11]第２表!$C$10:$C$66,0),6),[11]設定!$I23))</f>
        <v>24.6</v>
      </c>
      <c r="K47" s="14"/>
    </row>
    <row r="48" spans="2:12" s="5" customFormat="1" ht="18" customHeight="1" x14ac:dyDescent="0.2">
      <c r="B48" s="43" t="str">
        <f t="shared" si="0"/>
        <v>D</v>
      </c>
      <c r="C48" s="44"/>
      <c r="D48" s="45" t="str">
        <f t="shared" si="1"/>
        <v>建設業</v>
      </c>
      <c r="E48" s="41">
        <f>IF($D48="","",IF([11]設定!$I24="",INDEX([11]第２表!$E$10:$J$66,MATCH([11]設定!$D24,[11]第２表!$C$10:$C$66,0),1),[11]設定!$I24))</f>
        <v>6348</v>
      </c>
      <c r="F48" s="41">
        <f>IF($D48="","",IF([11]設定!$I24="",INDEX([11]第２表!$E$10:$J$66,MATCH([11]設定!$D24,[11]第２表!$C$10:$C$66,0),2),[11]設定!$I24))</f>
        <v>3</v>
      </c>
      <c r="G48" s="41">
        <f>IF($D48="","",IF([11]設定!$I24="",INDEX([11]第２表!$E$10:$J$66,MATCH([11]設定!$D24,[11]第２表!$C$10:$C$66,0),3),[11]設定!$I24))</f>
        <v>60</v>
      </c>
      <c r="H48" s="41">
        <f>IF($D48="","",IF([11]設定!$I24="",INDEX([11]第２表!$E$10:$J$66,MATCH([11]設定!$D24,[11]第２表!$C$10:$C$66,0),4),[11]設定!$I24))</f>
        <v>6291</v>
      </c>
      <c r="I48" s="41">
        <f>IF($D48="","",IF([11]設定!$I24="",INDEX([11]第２表!$E$10:$J$66,MATCH([11]設定!$D24,[11]第２表!$C$10:$C$66,0),5),[11]設定!$I24))</f>
        <v>65</v>
      </c>
      <c r="J48" s="46">
        <f>IF($D48="","",IF([11]設定!$I24="",INDEX([11]第２表!$E$10:$J$66,MATCH([11]設定!$D24,[11]第２表!$C$10:$C$66,0),6),[11]設定!$I24))</f>
        <v>1</v>
      </c>
      <c r="K48" s="14"/>
    </row>
    <row r="49" spans="2:12" s="5" customFormat="1" ht="18" customHeight="1" x14ac:dyDescent="0.2">
      <c r="B49" s="43" t="str">
        <f t="shared" si="0"/>
        <v>E</v>
      </c>
      <c r="C49" s="44"/>
      <c r="D49" s="45" t="str">
        <f t="shared" si="1"/>
        <v>製造業</v>
      </c>
      <c r="E49" s="41">
        <f>IF($D49="","",IF([11]設定!$I25="",INDEX([11]第２表!$E$10:$J$66,MATCH([11]設定!$D25,[11]第２表!$C$10:$C$66,0),1),[11]設定!$I25))</f>
        <v>37703</v>
      </c>
      <c r="F49" s="41">
        <f>IF($D49="","",IF([11]設定!$I25="",INDEX([11]第２表!$E$10:$J$66,MATCH([11]設定!$D25,[11]第２表!$C$10:$C$66,0),2),[11]設定!$I25))</f>
        <v>410</v>
      </c>
      <c r="G49" s="41">
        <f>IF($D49="","",IF([11]設定!$I25="",INDEX([11]第２表!$E$10:$J$66,MATCH([11]設定!$D25,[11]第２表!$C$10:$C$66,0),3),[11]設定!$I25))</f>
        <v>291</v>
      </c>
      <c r="H49" s="41">
        <f>IF($D49="","",IF([11]設定!$I25="",INDEX([11]第２表!$E$10:$J$66,MATCH([11]設定!$D25,[11]第２表!$C$10:$C$66,0),4),[11]設定!$I25))</f>
        <v>37822</v>
      </c>
      <c r="I49" s="41">
        <f>IF($D49="","",IF([11]設定!$I25="",INDEX([11]第２表!$E$10:$J$66,MATCH([11]設定!$D25,[11]第２表!$C$10:$C$66,0),5),[11]設定!$I25))</f>
        <v>3808</v>
      </c>
      <c r="J49" s="46">
        <f>IF($D49="","",IF([11]設定!$I25="",INDEX([11]第２表!$E$10:$J$66,MATCH([11]設定!$D25,[11]第２表!$C$10:$C$66,0),6),[11]設定!$I25))</f>
        <v>10.1</v>
      </c>
      <c r="K49" s="14"/>
    </row>
    <row r="50" spans="2:12" s="5" customFormat="1" ht="18" customHeight="1" x14ac:dyDescent="0.2">
      <c r="B50" s="43" t="str">
        <f t="shared" si="0"/>
        <v>F</v>
      </c>
      <c r="C50" s="44"/>
      <c r="D50" s="47" t="str">
        <f t="shared" si="1"/>
        <v>電気・ガス・熱供給・水道業</v>
      </c>
      <c r="E50" s="41">
        <f>IF($D50="","",IF([11]設定!$I26="",INDEX([11]第２表!$E$10:$J$66,MATCH([11]設定!$D26,[11]第２表!$C$10:$C$66,0),1),[11]設定!$I26))</f>
        <v>2111</v>
      </c>
      <c r="F50" s="41">
        <f>IF($D50="","",IF([11]設定!$I26="",INDEX([11]第２表!$E$10:$J$66,MATCH([11]設定!$D26,[11]第２表!$C$10:$C$66,0),2),[11]設定!$I26))</f>
        <v>78</v>
      </c>
      <c r="G50" s="41">
        <f>IF($D50="","",IF([11]設定!$I26="",INDEX([11]第２表!$E$10:$J$66,MATCH([11]設定!$D26,[11]第２表!$C$10:$C$66,0),3),[11]設定!$I26))</f>
        <v>40</v>
      </c>
      <c r="H50" s="41">
        <f>IF($D50="","",IF([11]設定!$I26="",INDEX([11]第２表!$E$10:$J$66,MATCH([11]設定!$D26,[11]第２表!$C$10:$C$66,0),4),[11]設定!$I26))</f>
        <v>2149</v>
      </c>
      <c r="I50" s="41">
        <f>IF($D50="","",IF([11]設定!$I26="",INDEX([11]第２表!$E$10:$J$66,MATCH([11]設定!$D26,[11]第２表!$C$10:$C$66,0),5),[11]設定!$I26))</f>
        <v>171</v>
      </c>
      <c r="J50" s="46">
        <f>IF($D50="","",IF([11]設定!$I26="",INDEX([11]第２表!$E$10:$J$66,MATCH([11]設定!$D26,[11]第２表!$C$10:$C$66,0),6),[11]設定!$I26))</f>
        <v>8</v>
      </c>
      <c r="K50" s="14"/>
    </row>
    <row r="51" spans="2:12" s="5" customFormat="1" ht="18" customHeight="1" x14ac:dyDescent="0.2">
      <c r="B51" s="43" t="str">
        <f t="shared" si="0"/>
        <v>G</v>
      </c>
      <c r="C51" s="44"/>
      <c r="D51" s="45" t="str">
        <f t="shared" si="1"/>
        <v>情報通信業</v>
      </c>
      <c r="E51" s="41">
        <f>IF($D51="","",IF([11]設定!$I27="",INDEX([11]第２表!$E$10:$J$66,MATCH([11]設定!$D27,[11]第２表!$C$10:$C$66,0),1),[11]設定!$I27))</f>
        <v>3726</v>
      </c>
      <c r="F51" s="41">
        <f>IF($D51="","",IF([11]設定!$I27="",INDEX([11]第２表!$E$10:$J$66,MATCH([11]設定!$D27,[11]第２表!$C$10:$C$66,0),2),[11]設定!$I27))</f>
        <v>35</v>
      </c>
      <c r="G51" s="41">
        <f>IF($D51="","",IF([11]設定!$I27="",INDEX([11]第２表!$E$10:$J$66,MATCH([11]設定!$D27,[11]第２表!$C$10:$C$66,0),3),[11]設定!$I27))</f>
        <v>8</v>
      </c>
      <c r="H51" s="41">
        <f>IF($D51="","",IF([11]設定!$I27="",INDEX([11]第２表!$E$10:$J$66,MATCH([11]設定!$D27,[11]第２表!$C$10:$C$66,0),4),[11]設定!$I27))</f>
        <v>3753</v>
      </c>
      <c r="I51" s="41">
        <f>IF($D51="","",IF([11]設定!$I27="",INDEX([11]第２表!$E$10:$J$66,MATCH([11]設定!$D27,[11]第２表!$C$10:$C$66,0),5),[11]設定!$I27))</f>
        <v>156</v>
      </c>
      <c r="J51" s="46">
        <f>IF($D51="","",IF([11]設定!$I27="",INDEX([11]第２表!$E$10:$J$66,MATCH([11]設定!$D27,[11]第２表!$C$10:$C$66,0),6),[11]設定!$I27))</f>
        <v>4.2</v>
      </c>
      <c r="K51" s="14"/>
    </row>
    <row r="52" spans="2:12" s="5" customFormat="1" ht="18" customHeight="1" x14ac:dyDescent="0.2">
      <c r="B52" s="43" t="str">
        <f t="shared" si="0"/>
        <v>H</v>
      </c>
      <c r="C52" s="44"/>
      <c r="D52" s="45" t="str">
        <f t="shared" si="1"/>
        <v>運輸業，郵便業</v>
      </c>
      <c r="E52" s="41">
        <f>IF($D52="","",IF([11]設定!$I28="",INDEX([11]第２表!$E$10:$J$66,MATCH([11]設定!$D28,[11]第２表!$C$10:$C$66,0),1),[11]設定!$I28))</f>
        <v>10566</v>
      </c>
      <c r="F52" s="41">
        <f>IF($D52="","",IF([11]設定!$I28="",INDEX([11]第２表!$E$10:$J$66,MATCH([11]設定!$D28,[11]第２表!$C$10:$C$66,0),2),[11]設定!$I28))</f>
        <v>67</v>
      </c>
      <c r="G52" s="41">
        <f>IF($D52="","",IF([11]設定!$I28="",INDEX([11]第２表!$E$10:$J$66,MATCH([11]設定!$D28,[11]第２表!$C$10:$C$66,0),3),[11]設定!$I28))</f>
        <v>33</v>
      </c>
      <c r="H52" s="41">
        <f>IF($D52="","",IF([11]設定!$I28="",INDEX([11]第２表!$E$10:$J$66,MATCH([11]設定!$D28,[11]第２表!$C$10:$C$66,0),4),[11]設定!$I28))</f>
        <v>10600</v>
      </c>
      <c r="I52" s="41">
        <f>IF($D52="","",IF([11]設定!$I28="",INDEX([11]第２表!$E$10:$J$66,MATCH([11]設定!$D28,[11]第２表!$C$10:$C$66,0),5),[11]設定!$I28))</f>
        <v>1205</v>
      </c>
      <c r="J52" s="46">
        <f>IF($D52="","",IF([11]設定!$I28="",INDEX([11]第２表!$E$10:$J$66,MATCH([11]設定!$D28,[11]第２表!$C$10:$C$66,0),6),[11]設定!$I28))</f>
        <v>11.4</v>
      </c>
      <c r="K52" s="14"/>
    </row>
    <row r="53" spans="2:12" s="5" customFormat="1" ht="18" customHeight="1" x14ac:dyDescent="0.2">
      <c r="B53" s="43" t="str">
        <f t="shared" si="0"/>
        <v>I</v>
      </c>
      <c r="C53" s="44"/>
      <c r="D53" s="45" t="str">
        <f t="shared" si="1"/>
        <v>卸売業，小売業</v>
      </c>
      <c r="E53" s="41">
        <f>IF($D53="","",IF([11]設定!$I29="",INDEX([11]第２表!$E$10:$J$66,MATCH([11]設定!$D29,[11]第２表!$C$10:$C$66,0),1),[11]設定!$I29))</f>
        <v>22835</v>
      </c>
      <c r="F53" s="41">
        <f>IF($D53="","",IF([11]設定!$I29="",INDEX([11]第２表!$E$10:$J$66,MATCH([11]設定!$D29,[11]第２表!$C$10:$C$66,0),2),[11]設定!$I29))</f>
        <v>480</v>
      </c>
      <c r="G53" s="41">
        <f>IF($D53="","",IF([11]設定!$I29="",INDEX([11]第２表!$E$10:$J$66,MATCH([11]設定!$D29,[11]第２表!$C$10:$C$66,0),3),[11]設定!$I29))</f>
        <v>300</v>
      </c>
      <c r="H53" s="41">
        <f>IF($D53="","",IF([11]設定!$I29="",INDEX([11]第２表!$E$10:$J$66,MATCH([11]設定!$D29,[11]第２表!$C$10:$C$66,0),4),[11]設定!$I29))</f>
        <v>23015</v>
      </c>
      <c r="I53" s="41">
        <f>IF($D53="","",IF([11]設定!$I29="",INDEX([11]第２表!$E$10:$J$66,MATCH([11]設定!$D29,[11]第２表!$C$10:$C$66,0),5),[11]設定!$I29))</f>
        <v>13987</v>
      </c>
      <c r="J53" s="46">
        <f>IF($D53="","",IF([11]設定!$I29="",INDEX([11]第２表!$E$10:$J$66,MATCH([11]設定!$D29,[11]第２表!$C$10:$C$66,0),6),[11]設定!$I29))</f>
        <v>60.8</v>
      </c>
      <c r="K53" s="14"/>
    </row>
    <row r="54" spans="2:12" s="5" customFormat="1" ht="18" customHeight="1" x14ac:dyDescent="0.2">
      <c r="B54" s="43" t="str">
        <f t="shared" si="0"/>
        <v>J</v>
      </c>
      <c r="C54" s="44"/>
      <c r="D54" s="45" t="str">
        <f t="shared" si="1"/>
        <v>金融業，保険業</v>
      </c>
      <c r="E54" s="41">
        <f>IF($D54="","",IF([11]設定!$I30="",INDEX([11]第２表!$E$10:$J$66,MATCH([11]設定!$D30,[11]第２表!$C$10:$C$66,0),1),[11]設定!$I30))</f>
        <v>3409</v>
      </c>
      <c r="F54" s="41">
        <f>IF($D54="","",IF([11]設定!$I30="",INDEX([11]第２表!$E$10:$J$66,MATCH([11]設定!$D30,[11]第２表!$C$10:$C$66,0),2),[11]設定!$I30))</f>
        <v>0</v>
      </c>
      <c r="G54" s="41">
        <f>IF($D54="","",IF([11]設定!$I30="",INDEX([11]第２表!$E$10:$J$66,MATCH([11]設定!$D30,[11]第２表!$C$10:$C$66,0),3),[11]設定!$I30))</f>
        <v>42</v>
      </c>
      <c r="H54" s="41">
        <f>IF($D54="","",IF([11]設定!$I30="",INDEX([11]第２表!$E$10:$J$66,MATCH([11]設定!$D30,[11]第２表!$C$10:$C$66,0),4),[11]設定!$I30))</f>
        <v>3367</v>
      </c>
      <c r="I54" s="41">
        <f>IF($D54="","",IF([11]設定!$I30="",INDEX([11]第２表!$E$10:$J$66,MATCH([11]設定!$D30,[11]第２表!$C$10:$C$66,0),5),[11]設定!$I30))</f>
        <v>11</v>
      </c>
      <c r="J54" s="46">
        <f>IF($D54="","",IF([11]設定!$I30="",INDEX([11]第２表!$E$10:$J$66,MATCH([11]設定!$D30,[11]第２表!$C$10:$C$66,0),6),[11]設定!$I30))</f>
        <v>0.3</v>
      </c>
      <c r="K54" s="14"/>
    </row>
    <row r="55" spans="2:12" s="5" customFormat="1" ht="18" customHeight="1" x14ac:dyDescent="0.2">
      <c r="B55" s="43" t="str">
        <f t="shared" si="0"/>
        <v>K</v>
      </c>
      <c r="C55" s="44"/>
      <c r="D55" s="45" t="str">
        <f t="shared" si="1"/>
        <v>不動産業，物品賃貸業</v>
      </c>
      <c r="E55" s="41">
        <f>IF($D55="","",IF([11]設定!$I31="",INDEX([11]第２表!$E$10:$J$66,MATCH([11]設定!$D31,[11]第２表!$C$10:$C$66,0),1),[11]設定!$I31))</f>
        <v>1244</v>
      </c>
      <c r="F55" s="41">
        <f>IF($D55="","",IF([11]設定!$I31="",INDEX([11]第２表!$E$10:$J$66,MATCH([11]設定!$D31,[11]第２表!$C$10:$C$66,0),2),[11]設定!$I31))</f>
        <v>25</v>
      </c>
      <c r="G55" s="41">
        <f>IF($D55="","",IF([11]設定!$I31="",INDEX([11]第２表!$E$10:$J$66,MATCH([11]設定!$D31,[11]第２表!$C$10:$C$66,0),3),[11]設定!$I31))</f>
        <v>4</v>
      </c>
      <c r="H55" s="41">
        <f>IF($D55="","",IF([11]設定!$I31="",INDEX([11]第２表!$E$10:$J$66,MATCH([11]設定!$D31,[11]第２表!$C$10:$C$66,0),4),[11]設定!$I31))</f>
        <v>1265</v>
      </c>
      <c r="I55" s="41">
        <f>IF($D55="","",IF([11]設定!$I31="",INDEX([11]第２表!$E$10:$J$66,MATCH([11]設定!$D31,[11]第２表!$C$10:$C$66,0),5),[11]設定!$I31))</f>
        <v>384</v>
      </c>
      <c r="J55" s="46">
        <f>IF($D55="","",IF([11]設定!$I31="",INDEX([11]第２表!$E$10:$J$66,MATCH([11]設定!$D31,[11]第２表!$C$10:$C$66,0),6),[11]設定!$I31))</f>
        <v>30.4</v>
      </c>
      <c r="K55" s="14"/>
    </row>
    <row r="56" spans="2:12" s="5" customFormat="1" ht="18" customHeight="1" x14ac:dyDescent="0.2">
      <c r="B56" s="43" t="str">
        <f t="shared" si="0"/>
        <v>L</v>
      </c>
      <c r="C56" s="44"/>
      <c r="D56" s="48" t="str">
        <f t="shared" si="1"/>
        <v>学術研究，専門・技術サービス業</v>
      </c>
      <c r="E56" s="41">
        <f>IF($D56="","",IF([11]設定!$I32="",INDEX([11]第２表!$E$10:$J$66,MATCH([11]設定!$D32,[11]第２表!$C$10:$C$66,0),1),[11]設定!$I32))</f>
        <v>1760</v>
      </c>
      <c r="F56" s="41">
        <f>IF($D56="","",IF([11]設定!$I32="",INDEX([11]第２表!$E$10:$J$66,MATCH([11]設定!$D32,[11]第２表!$C$10:$C$66,0),2),[11]設定!$I32))</f>
        <v>6</v>
      </c>
      <c r="G56" s="41">
        <f>IF($D56="","",IF([11]設定!$I32="",INDEX([11]第２表!$E$10:$J$66,MATCH([11]設定!$D32,[11]第２表!$C$10:$C$66,0),3),[11]設定!$I32))</f>
        <v>6</v>
      </c>
      <c r="H56" s="41">
        <f>IF($D56="","",IF([11]設定!$I32="",INDEX([11]第２表!$E$10:$J$66,MATCH([11]設定!$D32,[11]第２表!$C$10:$C$66,0),4),[11]設定!$I32))</f>
        <v>1760</v>
      </c>
      <c r="I56" s="41">
        <f>IF($D56="","",IF([11]設定!$I32="",INDEX([11]第２表!$E$10:$J$66,MATCH([11]設定!$D32,[11]第２表!$C$10:$C$66,0),5),[11]設定!$I32))</f>
        <v>127</v>
      </c>
      <c r="J56" s="46">
        <f>IF($D56="","",IF([11]設定!$I32="",INDEX([11]第２表!$E$10:$J$66,MATCH([11]設定!$D32,[11]第２表!$C$10:$C$66,0),6),[11]設定!$I32))</f>
        <v>7.2</v>
      </c>
      <c r="K56" s="14"/>
      <c r="L56" s="23"/>
    </row>
    <row r="57" spans="2:12" s="5" customFormat="1" ht="18" customHeight="1" x14ac:dyDescent="0.2">
      <c r="B57" s="43" t="str">
        <f t="shared" si="0"/>
        <v>M</v>
      </c>
      <c r="C57" s="44"/>
      <c r="D57" s="49" t="str">
        <f t="shared" si="1"/>
        <v>宿泊業，飲食サービス業</v>
      </c>
      <c r="E57" s="41">
        <f>IF($D57="","",IF([11]設定!$I33="",INDEX([11]第２表!$E$10:$J$66,MATCH([11]設定!$D33,[11]第２表!$C$10:$C$66,0),1),[11]設定!$I33))</f>
        <v>7862</v>
      </c>
      <c r="F57" s="41">
        <f>IF($D57="","",IF([11]設定!$I33="",INDEX([11]第２表!$E$10:$J$66,MATCH([11]設定!$D33,[11]第２表!$C$10:$C$66,0),2),[11]設定!$I33))</f>
        <v>337</v>
      </c>
      <c r="G57" s="41">
        <f>IF($D57="","",IF([11]設定!$I33="",INDEX([11]第２表!$E$10:$J$66,MATCH([11]設定!$D33,[11]第２表!$C$10:$C$66,0),3),[11]設定!$I33))</f>
        <v>138</v>
      </c>
      <c r="H57" s="41">
        <f>IF($D57="","",IF([11]設定!$I33="",INDEX([11]第２表!$E$10:$J$66,MATCH([11]設定!$D33,[11]第２表!$C$10:$C$66,0),4),[11]設定!$I33))</f>
        <v>8061</v>
      </c>
      <c r="I57" s="41">
        <f>IF($D57="","",IF([11]設定!$I33="",INDEX([11]第２表!$E$10:$J$66,MATCH([11]設定!$D33,[11]第２表!$C$10:$C$66,0),5),[11]設定!$I33))</f>
        <v>6433</v>
      </c>
      <c r="J57" s="46">
        <f>IF($D57="","",IF([11]設定!$I33="",INDEX([11]第２表!$E$10:$J$66,MATCH([11]設定!$D33,[11]第２表!$C$10:$C$66,0),6),[11]設定!$I33))</f>
        <v>79.8</v>
      </c>
      <c r="K57" s="14"/>
      <c r="L57" s="74"/>
    </row>
    <row r="58" spans="2:12" s="5" customFormat="1" ht="18" customHeight="1" x14ac:dyDescent="0.2">
      <c r="B58" s="43" t="str">
        <f t="shared" si="0"/>
        <v>N</v>
      </c>
      <c r="C58" s="44"/>
      <c r="D58" s="50" t="str">
        <f t="shared" si="1"/>
        <v>生活関連サービス業，娯楽業</v>
      </c>
      <c r="E58" s="41">
        <f>IF($D58="","",IF([11]設定!$I34="",INDEX([11]第２表!$E$10:$J$66,MATCH([11]設定!$D34,[11]第２表!$C$10:$C$66,0),1),[11]設定!$I34))</f>
        <v>4115</v>
      </c>
      <c r="F58" s="41">
        <f>IF($D58="","",IF([11]設定!$I34="",INDEX([11]第２表!$E$10:$J$66,MATCH([11]設定!$D34,[11]第２表!$C$10:$C$66,0),2),[11]設定!$I34))</f>
        <v>72</v>
      </c>
      <c r="G58" s="41">
        <f>IF($D58="","",IF([11]設定!$I34="",INDEX([11]第２表!$E$10:$J$66,MATCH([11]設定!$D34,[11]第２表!$C$10:$C$66,0),3),[11]設定!$I34))</f>
        <v>48</v>
      </c>
      <c r="H58" s="41">
        <f>IF($D58="","",IF([11]設定!$I34="",INDEX([11]第２表!$E$10:$J$66,MATCH([11]設定!$D34,[11]第２表!$C$10:$C$66,0),4),[11]設定!$I34))</f>
        <v>4139</v>
      </c>
      <c r="I58" s="41">
        <f>IF($D58="","",IF([11]設定!$I34="",INDEX([11]第２表!$E$10:$J$66,MATCH([11]設定!$D34,[11]第２表!$C$10:$C$66,0),5),[11]設定!$I34))</f>
        <v>1034</v>
      </c>
      <c r="J58" s="46">
        <f>IF($D58="","",IF([11]設定!$I34="",INDEX([11]第２表!$E$10:$J$66,MATCH([11]設定!$D34,[11]第２表!$C$10:$C$66,0),6),[11]設定!$I34))</f>
        <v>25</v>
      </c>
      <c r="K58" s="14"/>
    </row>
    <row r="59" spans="2:12" s="5" customFormat="1" ht="18" customHeight="1" x14ac:dyDescent="0.2">
      <c r="B59" s="43" t="str">
        <f t="shared" si="0"/>
        <v>O</v>
      </c>
      <c r="C59" s="44"/>
      <c r="D59" s="45" t="str">
        <f t="shared" si="1"/>
        <v>教育，学習支援業</v>
      </c>
      <c r="E59" s="41">
        <f>IF($D59="","",IF([11]設定!$I35="",INDEX([11]第２表!$E$10:$J$66,MATCH([11]設定!$D35,[11]第２表!$C$10:$C$66,0),1),[11]設定!$I35))</f>
        <v>16526</v>
      </c>
      <c r="F59" s="41">
        <f>IF($D59="","",IF([11]設定!$I35="",INDEX([11]第２表!$E$10:$J$66,MATCH([11]設定!$D35,[11]第２表!$C$10:$C$66,0),2),[11]設定!$I35))</f>
        <v>49</v>
      </c>
      <c r="G59" s="41">
        <f>IF($D59="","",IF([11]設定!$I35="",INDEX([11]第２表!$E$10:$J$66,MATCH([11]設定!$D35,[11]第２表!$C$10:$C$66,0),3),[11]設定!$I35))</f>
        <v>26</v>
      </c>
      <c r="H59" s="41">
        <f>IF($D59="","",IF([11]設定!$I35="",INDEX([11]第２表!$E$10:$J$66,MATCH([11]設定!$D35,[11]第２表!$C$10:$C$66,0),4),[11]設定!$I35))</f>
        <v>16549</v>
      </c>
      <c r="I59" s="41">
        <f>IF($D59="","",IF([11]設定!$I35="",INDEX([11]第２表!$E$10:$J$66,MATCH([11]設定!$D35,[11]第２表!$C$10:$C$66,0),5),[11]設定!$I35))</f>
        <v>3088</v>
      </c>
      <c r="J59" s="46">
        <f>IF($D59="","",IF([11]設定!$I35="",INDEX([11]第２表!$E$10:$J$66,MATCH([11]設定!$D35,[11]第２表!$C$10:$C$66,0),6),[11]設定!$I35))</f>
        <v>18.7</v>
      </c>
      <c r="K59" s="14"/>
    </row>
    <row r="60" spans="2:12" s="5" customFormat="1" ht="18" customHeight="1" x14ac:dyDescent="0.2">
      <c r="B60" s="43" t="str">
        <f t="shared" si="0"/>
        <v>P</v>
      </c>
      <c r="C60" s="44"/>
      <c r="D60" s="45" t="str">
        <f t="shared" si="1"/>
        <v>医療，福祉</v>
      </c>
      <c r="E60" s="41">
        <f>IF($D60="","",IF([11]設定!$I36="",INDEX([11]第２表!$E$10:$J$66,MATCH([11]設定!$D36,[11]第２表!$C$10:$C$66,0),1),[11]設定!$I36))</f>
        <v>48195</v>
      </c>
      <c r="F60" s="41">
        <f>IF($D60="","",IF([11]設定!$I36="",INDEX([11]第２表!$E$10:$J$66,MATCH([11]設定!$D36,[11]第２表!$C$10:$C$66,0),2),[11]設定!$I36))</f>
        <v>440</v>
      </c>
      <c r="G60" s="41">
        <f>IF($D60="","",IF([11]設定!$I36="",INDEX([11]第２表!$E$10:$J$66,MATCH([11]設定!$D36,[11]第２表!$C$10:$C$66,0),3),[11]設定!$I36))</f>
        <v>364</v>
      </c>
      <c r="H60" s="41">
        <f>IF($D60="","",IF([11]設定!$I36="",INDEX([11]第２表!$E$10:$J$66,MATCH([11]設定!$D36,[11]第２表!$C$10:$C$66,0),4),[11]設定!$I36))</f>
        <v>48271</v>
      </c>
      <c r="I60" s="41">
        <f>IF($D60="","",IF([11]設定!$I36="",INDEX([11]第２表!$E$10:$J$66,MATCH([11]設定!$D36,[11]第２表!$C$10:$C$66,0),5),[11]設定!$I36))</f>
        <v>10150</v>
      </c>
      <c r="J60" s="46">
        <f>IF($D60="","",IF([11]設定!$I36="",INDEX([11]第２表!$E$10:$J$66,MATCH([11]設定!$D36,[11]第２表!$C$10:$C$66,0),6),[11]設定!$I36))</f>
        <v>21</v>
      </c>
      <c r="K60" s="14"/>
    </row>
    <row r="61" spans="2:12" s="5" customFormat="1" ht="18" customHeight="1" x14ac:dyDescent="0.2">
      <c r="B61" s="43" t="str">
        <f t="shared" si="0"/>
        <v>Q</v>
      </c>
      <c r="C61" s="44"/>
      <c r="D61" s="45" t="str">
        <f t="shared" si="1"/>
        <v>複合サービス事業</v>
      </c>
      <c r="E61" s="41">
        <f>IF($D61="","",IF([11]設定!$I37="",INDEX([11]第２表!$E$10:$J$66,MATCH([11]設定!$D37,[11]第２表!$C$10:$C$66,0),1),[11]設定!$I37))</f>
        <v>2886</v>
      </c>
      <c r="F61" s="41">
        <f>IF($D61="","",IF([11]設定!$I37="",INDEX([11]第２表!$E$10:$J$66,MATCH([11]設定!$D37,[11]第２表!$C$10:$C$66,0),2),[11]設定!$I37))</f>
        <v>73</v>
      </c>
      <c r="G61" s="41">
        <f>IF($D61="","",IF([11]設定!$I37="",INDEX([11]第２表!$E$10:$J$66,MATCH([11]設定!$D37,[11]第２表!$C$10:$C$66,0),3),[11]設定!$I37))</f>
        <v>23</v>
      </c>
      <c r="H61" s="41">
        <f>IF($D61="","",IF([11]設定!$I37="",INDEX([11]第２表!$E$10:$J$66,MATCH([11]設定!$D37,[11]第２表!$C$10:$C$66,0),4),[11]設定!$I37))</f>
        <v>2936</v>
      </c>
      <c r="I61" s="41">
        <f>IF($D61="","",IF([11]設定!$I37="",INDEX([11]第２表!$E$10:$J$66,MATCH([11]設定!$D37,[11]第２表!$C$10:$C$66,0),5),[11]設定!$I37))</f>
        <v>145</v>
      </c>
      <c r="J61" s="46">
        <f>IF($D61="","",IF([11]設定!$I37="",INDEX([11]第２表!$E$10:$J$66,MATCH([11]設定!$D37,[11]第２表!$C$10:$C$66,0),6),[11]設定!$I37))</f>
        <v>4.9000000000000004</v>
      </c>
    </row>
    <row r="62" spans="2:12" s="5" customFormat="1" ht="18" customHeight="1" x14ac:dyDescent="0.2">
      <c r="B62" s="43" t="str">
        <f t="shared" si="0"/>
        <v>R</v>
      </c>
      <c r="C62" s="44"/>
      <c r="D62" s="51" t="str">
        <f t="shared" si="1"/>
        <v>サービス業（他に分類されないもの）</v>
      </c>
      <c r="E62" s="41">
        <f>IF($D62="","",IF([11]設定!$I38="",INDEX([11]第２表!$E$10:$J$66,MATCH([11]設定!$D38,[11]第２表!$C$10:$C$66,0),1),[11]設定!$I38))</f>
        <v>17195</v>
      </c>
      <c r="F62" s="41">
        <f>IF($D62="","",IF([11]設定!$I38="",INDEX([11]第２表!$E$10:$J$66,MATCH([11]設定!$D38,[11]第２表!$C$10:$C$66,0),2),[11]設定!$I38))</f>
        <v>515</v>
      </c>
      <c r="G62" s="41">
        <f>IF($D62="","",IF([11]設定!$I38="",INDEX([11]第２表!$E$10:$J$66,MATCH([11]設定!$D38,[11]第２表!$C$10:$C$66,0),3),[11]設定!$I38))</f>
        <v>547</v>
      </c>
      <c r="H62" s="41">
        <f>IF($D62="","",IF([11]設定!$I38="",INDEX([11]第２表!$E$10:$J$66,MATCH([11]設定!$D38,[11]第２表!$C$10:$C$66,0),4),[11]設定!$I38))</f>
        <v>17163</v>
      </c>
      <c r="I62" s="41">
        <f>IF($D62="","",IF([11]設定!$I38="",INDEX([11]第２表!$E$10:$J$66,MATCH([11]設定!$D38,[11]第２表!$C$10:$C$66,0),5),[11]設定!$I38))</f>
        <v>5297</v>
      </c>
      <c r="J62" s="46">
        <f>IF($D62="","",IF([11]設定!$I38="",INDEX([11]第２表!$E$10:$J$66,MATCH([11]設定!$D38,[11]第２表!$C$10:$C$66,0),6),[11]設定!$I38))</f>
        <v>30.9</v>
      </c>
    </row>
    <row r="63" spans="2:12" s="5" customFormat="1" ht="18" customHeight="1" x14ac:dyDescent="0.2">
      <c r="B63" s="38" t="str">
        <f t="shared" si="0"/>
        <v>E09,10</v>
      </c>
      <c r="C63" s="39"/>
      <c r="D63" s="52" t="str">
        <f t="shared" si="1"/>
        <v>食料品・たばこ</v>
      </c>
      <c r="E63" s="53">
        <f>IF($D63="","",IF([11]設定!$I39="",INDEX([11]第２表!$E$10:$J$66,MATCH([11]設定!$D39,[11]第２表!$C$10:$C$66,0),1),[11]設定!$I39))</f>
        <v>11925</v>
      </c>
      <c r="F63" s="53">
        <f>IF($D63="","",IF([11]設定!$I39="",INDEX([11]第２表!$E$10:$J$66,MATCH([11]設定!$D39,[11]第２表!$C$10:$C$66,0),2),[11]設定!$I39))</f>
        <v>245</v>
      </c>
      <c r="G63" s="53">
        <f>IF($D63="","",IF([11]設定!$I39="",INDEX([11]第２表!$E$10:$J$66,MATCH([11]設定!$D39,[11]第２表!$C$10:$C$66,0),3),[11]設定!$I39))</f>
        <v>115</v>
      </c>
      <c r="H63" s="53">
        <f>IF($D63="","",IF([11]設定!$I39="",INDEX([11]第２表!$E$10:$J$66,MATCH([11]設定!$D39,[11]第２表!$C$10:$C$66,0),4),[11]設定!$I39))</f>
        <v>12055</v>
      </c>
      <c r="I63" s="53">
        <f>IF($D63="","",IF([11]設定!$I39="",INDEX([11]第２表!$E$10:$J$66,MATCH([11]設定!$D39,[11]第２表!$C$10:$C$66,0),5),[11]設定!$I39))</f>
        <v>2045</v>
      </c>
      <c r="J63" s="42">
        <f>IF($D63="","",IF([11]設定!$I39="",INDEX([11]第２表!$E$10:$J$66,MATCH([11]設定!$D39,[11]第２表!$C$10:$C$66,0),6),[11]設定!$I39))</f>
        <v>17</v>
      </c>
    </row>
    <row r="64" spans="2:12" s="5" customFormat="1" ht="18" customHeight="1" x14ac:dyDescent="0.2">
      <c r="B64" s="43" t="str">
        <f t="shared" si="0"/>
        <v>E11</v>
      </c>
      <c r="C64" s="44"/>
      <c r="D64" s="54" t="str">
        <f t="shared" si="1"/>
        <v>繊維工業</v>
      </c>
      <c r="E64" s="41">
        <f>IF($D64="","",IF([11]設定!$I40="",INDEX([11]第２表!$E$10:$J$66,MATCH([11]設定!$D40,[11]第２表!$C$10:$C$66,0),1),[11]設定!$I40))</f>
        <v>3326</v>
      </c>
      <c r="F64" s="41">
        <f>IF($D64="","",IF([11]設定!$I40="",INDEX([11]第２表!$E$10:$J$66,MATCH([11]設定!$D40,[11]第２表!$C$10:$C$66,0),2),[11]設定!$I40))</f>
        <v>4</v>
      </c>
      <c r="G64" s="41">
        <f>IF($D64="","",IF([11]設定!$I40="",INDEX([11]第２表!$E$10:$J$66,MATCH([11]設定!$D40,[11]第２表!$C$10:$C$66,0),3),[11]設定!$I40))</f>
        <v>13</v>
      </c>
      <c r="H64" s="41">
        <f>IF($D64="","",IF([11]設定!$I40="",INDEX([11]第２表!$E$10:$J$66,MATCH([11]設定!$D40,[11]第２表!$C$10:$C$66,0),4),[11]設定!$I40))</f>
        <v>3317</v>
      </c>
      <c r="I64" s="41">
        <f>IF($D64="","",IF([11]設定!$I40="",INDEX([11]第２表!$E$10:$J$66,MATCH([11]設定!$D40,[11]第２表!$C$10:$C$66,0),5),[11]設定!$I40))</f>
        <v>153</v>
      </c>
      <c r="J64" s="46">
        <f>IF($D64="","",IF([11]設定!$I40="",INDEX([11]第２表!$E$10:$J$66,MATCH([11]設定!$D40,[11]第２表!$C$10:$C$66,0),6),[11]設定!$I40))</f>
        <v>4.5999999999999996</v>
      </c>
    </row>
    <row r="65" spans="2:10" s="5" customFormat="1" ht="18" customHeight="1" x14ac:dyDescent="0.2">
      <c r="B65" s="43" t="str">
        <f t="shared" si="0"/>
        <v>E12</v>
      </c>
      <c r="C65" s="44"/>
      <c r="D65" s="54" t="str">
        <f t="shared" si="1"/>
        <v>木材・木製品</v>
      </c>
      <c r="E65" s="41">
        <f>IF($D65="","",IF([11]設定!$I41="",INDEX([11]第２表!$E$10:$J$66,MATCH([11]設定!$D41,[11]第２表!$C$10:$C$66,0),1),[11]設定!$I41))</f>
        <v>1303</v>
      </c>
      <c r="F65" s="41">
        <f>IF($D65="","",IF([11]設定!$I41="",INDEX([11]第２表!$E$10:$J$66,MATCH([11]設定!$D41,[11]第２表!$C$10:$C$66,0),2),[11]設定!$I41))</f>
        <v>26</v>
      </c>
      <c r="G65" s="41">
        <f>IF($D65="","",IF([11]設定!$I41="",INDEX([11]第２表!$E$10:$J$66,MATCH([11]設定!$D41,[11]第２表!$C$10:$C$66,0),3),[11]設定!$I41))</f>
        <v>24</v>
      </c>
      <c r="H65" s="41">
        <f>IF($D65="","",IF([11]設定!$I41="",INDEX([11]第２表!$E$10:$J$66,MATCH([11]設定!$D41,[11]第２表!$C$10:$C$66,0),4),[11]設定!$I41))</f>
        <v>1305</v>
      </c>
      <c r="I65" s="41">
        <f>IF($D65="","",IF([11]設定!$I41="",INDEX([11]第２表!$E$10:$J$66,MATCH([11]設定!$D41,[11]第２表!$C$10:$C$66,0),5),[11]設定!$I41))</f>
        <v>181</v>
      </c>
      <c r="J65" s="46">
        <f>IF($D65="","",IF([11]設定!$I41="",INDEX([11]第２表!$E$10:$J$66,MATCH([11]設定!$D41,[11]第２表!$C$10:$C$66,0),6),[11]設定!$I41))</f>
        <v>13.9</v>
      </c>
    </row>
    <row r="66" spans="2:10" s="5" customFormat="1" ht="18" customHeight="1" x14ac:dyDescent="0.2">
      <c r="B66" s="43" t="str">
        <f t="shared" si="0"/>
        <v>E13</v>
      </c>
      <c r="C66" s="44"/>
      <c r="D66" s="54" t="str">
        <f t="shared" si="1"/>
        <v>家具・装備品</v>
      </c>
      <c r="E66" s="41" t="str">
        <f>IF($D66="","",IF([11]設定!$I42="",INDEX([11]第２表!$E$10:$J$66,MATCH([11]設定!$D42,[11]第２表!$C$10:$C$66,0),1),[11]設定!$I42))</f>
        <v>x</v>
      </c>
      <c r="F66" s="41" t="str">
        <f>IF($D66="","",IF([11]設定!$I42="",INDEX([11]第２表!$E$10:$J$66,MATCH([11]設定!$D42,[11]第２表!$C$10:$C$66,0),2),[11]設定!$I42))</f>
        <v>x</v>
      </c>
      <c r="G66" s="41" t="str">
        <f>IF($D66="","",IF([11]設定!$I42="",INDEX([11]第２表!$E$10:$J$66,MATCH([11]設定!$D42,[11]第２表!$C$10:$C$66,0),3),[11]設定!$I42))</f>
        <v>x</v>
      </c>
      <c r="H66" s="41" t="str">
        <f>IF($D66="","",IF([11]設定!$I42="",INDEX([11]第２表!$E$10:$J$66,MATCH([11]設定!$D42,[11]第２表!$C$10:$C$66,0),4),[11]設定!$I42))</f>
        <v>x</v>
      </c>
      <c r="I66" s="41" t="str">
        <f>IF($D66="","",IF([11]設定!$I42="",INDEX([11]第２表!$E$10:$J$66,MATCH([11]設定!$D42,[11]第２表!$C$10:$C$66,0),5),[11]設定!$I42))</f>
        <v>x</v>
      </c>
      <c r="J66" s="46" t="str">
        <f>IF($D66="","",IF([11]設定!$I42="",INDEX([11]第２表!$E$10:$J$66,MATCH([11]設定!$D42,[11]第２表!$C$10:$C$66,0),6),[11]設定!$I42))</f>
        <v>x</v>
      </c>
    </row>
    <row r="67" spans="2:10" ht="16.2" x14ac:dyDescent="0.2">
      <c r="B67" s="43" t="str">
        <f t="shared" si="0"/>
        <v>E15</v>
      </c>
      <c r="C67" s="44"/>
      <c r="D67" s="54" t="str">
        <f t="shared" si="1"/>
        <v>印刷・同関連業</v>
      </c>
      <c r="E67" s="41">
        <f>IF($D67="","",IF([11]設定!$I43="",INDEX([11]第２表!$E$10:$J$66,MATCH([11]設定!$D43,[11]第２表!$C$10:$C$66,0),1),[11]設定!$I43))</f>
        <v>460</v>
      </c>
      <c r="F67" s="41">
        <f>IF($D67="","",IF([11]設定!$I43="",INDEX([11]第２表!$E$10:$J$66,MATCH([11]設定!$D43,[11]第２表!$C$10:$C$66,0),2),[11]設定!$I43))</f>
        <v>0</v>
      </c>
      <c r="G67" s="41">
        <f>IF($D67="","",IF([11]設定!$I43="",INDEX([11]第２表!$E$10:$J$66,MATCH([11]設定!$D43,[11]第２表!$C$10:$C$66,0),3),[11]設定!$I43))</f>
        <v>7</v>
      </c>
      <c r="H67" s="41">
        <f>IF($D67="","",IF([11]設定!$I43="",INDEX([11]第２表!$E$10:$J$66,MATCH([11]設定!$D43,[11]第２表!$C$10:$C$66,0),4),[11]設定!$I43))</f>
        <v>453</v>
      </c>
      <c r="I67" s="41">
        <f>IF($D67="","",IF([11]設定!$I43="",INDEX([11]第２表!$E$10:$J$66,MATCH([11]設定!$D43,[11]第２表!$C$10:$C$66,0),5),[11]設定!$I43))</f>
        <v>130</v>
      </c>
      <c r="J67" s="46">
        <f>IF($D67="","",IF([11]設定!$I43="",INDEX([11]第２表!$E$10:$J$66,MATCH([11]設定!$D43,[11]第２表!$C$10:$C$66,0),6),[11]設定!$I43))</f>
        <v>28.7</v>
      </c>
    </row>
    <row r="68" spans="2:10" ht="16.2" x14ac:dyDescent="0.2">
      <c r="B68" s="43" t="str">
        <f t="shared" si="0"/>
        <v>E16,17</v>
      </c>
      <c r="C68" s="44"/>
      <c r="D68" s="54" t="str">
        <f t="shared" si="1"/>
        <v>化学、石油・石炭</v>
      </c>
      <c r="E68" s="41">
        <f>IF($D68="","",IF([11]設定!$I44="",INDEX([11]第２表!$E$10:$J$66,MATCH([11]設定!$D44,[11]第２表!$C$10:$C$66,0),1),[11]設定!$I44))</f>
        <v>2614</v>
      </c>
      <c r="F68" s="41">
        <f>IF($D68="","",IF([11]設定!$I44="",INDEX([11]第２表!$E$10:$J$66,MATCH([11]設定!$D44,[11]第２表!$C$10:$C$66,0),2),[11]設定!$I44))</f>
        <v>10</v>
      </c>
      <c r="G68" s="41">
        <f>IF($D68="","",IF([11]設定!$I44="",INDEX([11]第２表!$E$10:$J$66,MATCH([11]設定!$D44,[11]第２表!$C$10:$C$66,0),3),[11]設定!$I44))</f>
        <v>34</v>
      </c>
      <c r="H68" s="41">
        <f>IF($D68="","",IF([11]設定!$I44="",INDEX([11]第２表!$E$10:$J$66,MATCH([11]設定!$D44,[11]第２表!$C$10:$C$66,0),4),[11]設定!$I44))</f>
        <v>2590</v>
      </c>
      <c r="I68" s="41">
        <f>IF($D68="","",IF([11]設定!$I44="",INDEX([11]第２表!$E$10:$J$66,MATCH([11]設定!$D44,[11]第２表!$C$10:$C$66,0),5),[11]設定!$I44))</f>
        <v>51</v>
      </c>
      <c r="J68" s="46">
        <f>IF($D68="","",IF([11]設定!$I44="",INDEX([11]第２表!$E$10:$J$66,MATCH([11]設定!$D44,[11]第２表!$C$10:$C$66,0),6),[11]設定!$I44))</f>
        <v>2</v>
      </c>
    </row>
    <row r="69" spans="2:10" ht="16.2" x14ac:dyDescent="0.2">
      <c r="B69" s="43" t="str">
        <f t="shared" si="0"/>
        <v>E18</v>
      </c>
      <c r="C69" s="44"/>
      <c r="D69" s="54" t="str">
        <f t="shared" si="1"/>
        <v>プラスチック製品</v>
      </c>
      <c r="E69" s="41">
        <f>IF($D69="","",IF([11]設定!$I45="",INDEX([11]第２表!$E$10:$J$66,MATCH([11]設定!$D45,[11]第２表!$C$10:$C$66,0),1),[11]設定!$I45))</f>
        <v>1870</v>
      </c>
      <c r="F69" s="41">
        <f>IF($D69="","",IF([11]設定!$I45="",INDEX([11]第２表!$E$10:$J$66,MATCH([11]設定!$D45,[11]第２表!$C$10:$C$66,0),2),[11]設定!$I45))</f>
        <v>17</v>
      </c>
      <c r="G69" s="41">
        <f>IF($D69="","",IF([11]設定!$I45="",INDEX([11]第２表!$E$10:$J$66,MATCH([11]設定!$D45,[11]第２表!$C$10:$C$66,0),3),[11]設定!$I45))</f>
        <v>3</v>
      </c>
      <c r="H69" s="41">
        <f>IF($D69="","",IF([11]設定!$I45="",INDEX([11]第２表!$E$10:$J$66,MATCH([11]設定!$D45,[11]第２表!$C$10:$C$66,0),4),[11]設定!$I45))</f>
        <v>1884</v>
      </c>
      <c r="I69" s="41">
        <f>IF($D69="","",IF([11]設定!$I45="",INDEX([11]第２表!$E$10:$J$66,MATCH([11]設定!$D45,[11]第２表!$C$10:$C$66,0),5),[11]設定!$I45))</f>
        <v>470</v>
      </c>
      <c r="J69" s="46">
        <f>IF($D69="","",IF([11]設定!$I45="",INDEX([11]第２表!$E$10:$J$66,MATCH([11]設定!$D45,[11]第２表!$C$10:$C$66,0),6),[11]設定!$I45))</f>
        <v>24.9</v>
      </c>
    </row>
    <row r="70" spans="2:10" ht="16.2" x14ac:dyDescent="0.2">
      <c r="B70" s="43" t="str">
        <f t="shared" si="0"/>
        <v>E19</v>
      </c>
      <c r="C70" s="44"/>
      <c r="D70" s="54" t="str">
        <f t="shared" si="1"/>
        <v>ゴム製品</v>
      </c>
      <c r="E70" s="55">
        <f>IF($D70="","",IF([11]設定!$I46="",INDEX([11]第２表!$E$10:$J$66,MATCH([11]設定!$D46,[11]第２表!$C$10:$C$66,0),1),[11]設定!$I46))</f>
        <v>2024</v>
      </c>
      <c r="F70" s="55">
        <f>IF($D70="","",IF([11]設定!$I46="",INDEX([11]第２表!$E$10:$J$66,MATCH([11]設定!$D46,[11]第２表!$C$10:$C$66,0),2),[11]設定!$I46))</f>
        <v>10</v>
      </c>
      <c r="G70" s="55">
        <f>IF($D70="","",IF([11]設定!$I46="",INDEX([11]第２表!$E$10:$J$66,MATCH([11]設定!$D46,[11]第２表!$C$10:$C$66,0),3),[11]設定!$I46))</f>
        <v>3</v>
      </c>
      <c r="H70" s="55">
        <f>IF($D70="","",IF([11]設定!$I46="",INDEX([11]第２表!$E$10:$J$66,MATCH([11]設定!$D46,[11]第２表!$C$10:$C$66,0),4),[11]設定!$I46))</f>
        <v>2031</v>
      </c>
      <c r="I70" s="55">
        <f>IF($D70="","",IF([11]設定!$I46="",INDEX([11]第２表!$E$10:$J$66,MATCH([11]設定!$D46,[11]第２表!$C$10:$C$66,0),5),[11]設定!$I46))</f>
        <v>28</v>
      </c>
      <c r="J70" s="56">
        <f>IF($D70="","",IF([11]設定!$I46="",INDEX([11]第２表!$E$10:$J$66,MATCH([11]設定!$D46,[11]第２表!$C$10:$C$66,0),6),[11]設定!$I46))</f>
        <v>1.4</v>
      </c>
    </row>
    <row r="71" spans="2:10" ht="16.2" x14ac:dyDescent="0.2">
      <c r="B71" s="43" t="str">
        <f t="shared" si="0"/>
        <v>E21</v>
      </c>
      <c r="C71" s="44"/>
      <c r="D71" s="54" t="str">
        <f t="shared" si="1"/>
        <v>窯業・土石製品</v>
      </c>
      <c r="E71" s="41">
        <f>IF($D71="","",IF([11]設定!$I47="",INDEX([11]第２表!$E$10:$J$66,MATCH([11]設定!$D47,[11]第２表!$C$10:$C$66,0),1),[11]設定!$I47))</f>
        <v>368</v>
      </c>
      <c r="F71" s="41">
        <f>IF($D71="","",IF([11]設定!$I47="",INDEX([11]第２表!$E$10:$J$66,MATCH([11]設定!$D47,[11]第２表!$C$10:$C$66,0),2),[11]設定!$I47))</f>
        <v>1</v>
      </c>
      <c r="G71" s="41">
        <f>IF($D71="","",IF([11]設定!$I47="",INDEX([11]第２表!$E$10:$J$66,MATCH([11]設定!$D47,[11]第２表!$C$10:$C$66,0),3),[11]設定!$I47))</f>
        <v>1</v>
      </c>
      <c r="H71" s="41">
        <f>IF($D71="","",IF([11]設定!$I47="",INDEX([11]第２表!$E$10:$J$66,MATCH([11]設定!$D47,[11]第２表!$C$10:$C$66,0),4),[11]設定!$I47))</f>
        <v>368</v>
      </c>
      <c r="I71" s="41">
        <f>IF($D71="","",IF([11]設定!$I47="",INDEX([11]第２表!$E$10:$J$66,MATCH([11]設定!$D47,[11]第２表!$C$10:$C$66,0),5),[11]設定!$I47))</f>
        <v>46</v>
      </c>
      <c r="J71" s="46">
        <f>IF($D71="","",IF([11]設定!$I47="",INDEX([11]第２表!$E$10:$J$66,MATCH([11]設定!$D47,[11]第２表!$C$10:$C$66,0),6),[11]設定!$I47))</f>
        <v>12.5</v>
      </c>
    </row>
    <row r="72" spans="2:10" ht="16.2" x14ac:dyDescent="0.2">
      <c r="B72" s="43" t="str">
        <f t="shared" si="0"/>
        <v>E24</v>
      </c>
      <c r="C72" s="44"/>
      <c r="D72" s="54" t="str">
        <f t="shared" si="1"/>
        <v>金属製品製造業</v>
      </c>
      <c r="E72" s="41">
        <f>IF($D72="","",IF([11]設定!$I48="",INDEX([11]第２表!$E$10:$J$66,MATCH([11]設定!$D48,[11]第２表!$C$10:$C$66,0),1),[11]設定!$I48))</f>
        <v>1159</v>
      </c>
      <c r="F72" s="41">
        <f>IF($D72="","",IF([11]設定!$I48="",INDEX([11]第２表!$E$10:$J$66,MATCH([11]設定!$D48,[11]第２表!$C$10:$C$66,0),2),[11]設定!$I48))</f>
        <v>12</v>
      </c>
      <c r="G72" s="41">
        <f>IF($D72="","",IF([11]設定!$I48="",INDEX([11]第２表!$E$10:$J$66,MATCH([11]設定!$D48,[11]第２表!$C$10:$C$66,0),3),[11]設定!$I48))</f>
        <v>1</v>
      </c>
      <c r="H72" s="41">
        <f>IF($D72="","",IF([11]設定!$I48="",INDEX([11]第２表!$E$10:$J$66,MATCH([11]設定!$D48,[11]第２表!$C$10:$C$66,0),4),[11]設定!$I48))</f>
        <v>1170</v>
      </c>
      <c r="I72" s="41">
        <f>IF($D72="","",IF([11]設定!$I48="",INDEX([11]第２表!$E$10:$J$66,MATCH([11]設定!$D48,[11]第２表!$C$10:$C$66,0),5),[11]設定!$I48))</f>
        <v>215</v>
      </c>
      <c r="J72" s="46">
        <f>IF($D72="","",IF([11]設定!$I48="",INDEX([11]第２表!$E$10:$J$66,MATCH([11]設定!$D48,[11]第２表!$C$10:$C$66,0),6),[11]設定!$I48))</f>
        <v>18.399999999999999</v>
      </c>
    </row>
    <row r="73" spans="2:10" ht="16.2" x14ac:dyDescent="0.2">
      <c r="B73" s="43" t="str">
        <f t="shared" si="0"/>
        <v>E27</v>
      </c>
      <c r="C73" s="44"/>
      <c r="D73" s="54" t="str">
        <f t="shared" si="1"/>
        <v>業務用機械器具</v>
      </c>
      <c r="E73" s="41">
        <f>IF($D73="","",IF([11]設定!$I49="",INDEX([11]第２表!$E$10:$J$66,MATCH([11]設定!$D49,[11]第２表!$C$10:$C$66,0),1),[11]設定!$I49))</f>
        <v>1797</v>
      </c>
      <c r="F73" s="41">
        <f>IF($D73="","",IF([11]設定!$I49="",INDEX([11]第２表!$E$10:$J$66,MATCH([11]設定!$D49,[11]第２表!$C$10:$C$66,0),2),[11]設定!$I49))</f>
        <v>5</v>
      </c>
      <c r="G73" s="41">
        <f>IF($D73="","",IF([11]設定!$I49="",INDEX([11]第２表!$E$10:$J$66,MATCH([11]設定!$D49,[11]第２表!$C$10:$C$66,0),3),[11]設定!$I49))</f>
        <v>4</v>
      </c>
      <c r="H73" s="41">
        <f>IF($D73="","",IF([11]設定!$I49="",INDEX([11]第２表!$E$10:$J$66,MATCH([11]設定!$D49,[11]第２表!$C$10:$C$66,0),4),[11]設定!$I49))</f>
        <v>1798</v>
      </c>
      <c r="I73" s="41">
        <f>IF($D73="","",IF([11]設定!$I49="",INDEX([11]第２表!$E$10:$J$66,MATCH([11]設定!$D49,[11]第２表!$C$10:$C$66,0),5),[11]設定!$I49))</f>
        <v>36</v>
      </c>
      <c r="J73" s="46">
        <f>IF($D73="","",IF([11]設定!$I49="",INDEX([11]第２表!$E$10:$J$66,MATCH([11]設定!$D49,[11]第２表!$C$10:$C$66,0),6),[11]設定!$I49))</f>
        <v>2</v>
      </c>
    </row>
    <row r="74" spans="2:10" ht="16.2" x14ac:dyDescent="0.2">
      <c r="B74" s="43" t="str">
        <f t="shared" si="0"/>
        <v>E28</v>
      </c>
      <c r="C74" s="44"/>
      <c r="D74" s="54" t="str">
        <f t="shared" si="1"/>
        <v>電子・デバイス</v>
      </c>
      <c r="E74" s="41">
        <f>IF($D74="","",IF([11]設定!$I50="",INDEX([11]第２表!$E$10:$J$66,MATCH([11]設定!$D50,[11]第２表!$C$10:$C$66,0),1),[11]設定!$I50))</f>
        <v>3310</v>
      </c>
      <c r="F74" s="41">
        <f>IF($D74="","",IF([11]設定!$I50="",INDEX([11]第２表!$E$10:$J$66,MATCH([11]設定!$D50,[11]第２表!$C$10:$C$66,0),2),[11]設定!$I50))</f>
        <v>17</v>
      </c>
      <c r="G74" s="41">
        <f>IF($D74="","",IF([11]設定!$I50="",INDEX([11]第２表!$E$10:$J$66,MATCH([11]設定!$D50,[11]第２表!$C$10:$C$66,0),3),[11]設定!$I50))</f>
        <v>40</v>
      </c>
      <c r="H74" s="41">
        <f>IF($D74="","",IF([11]設定!$I50="",INDEX([11]第２表!$E$10:$J$66,MATCH([11]設定!$D50,[11]第２表!$C$10:$C$66,0),4),[11]設定!$I50))</f>
        <v>3287</v>
      </c>
      <c r="I74" s="41">
        <f>IF($D74="","",IF([11]設定!$I50="",INDEX([11]第２表!$E$10:$J$66,MATCH([11]設定!$D50,[11]第２表!$C$10:$C$66,0),5),[11]設定!$I50))</f>
        <v>202</v>
      </c>
      <c r="J74" s="46">
        <f>IF($D74="","",IF([11]設定!$I50="",INDEX([11]第２表!$E$10:$J$66,MATCH([11]設定!$D50,[11]第２表!$C$10:$C$66,0),6),[11]設定!$I50))</f>
        <v>6.1</v>
      </c>
    </row>
    <row r="75" spans="2:10" ht="16.2" x14ac:dyDescent="0.2">
      <c r="B75" s="43" t="str">
        <f t="shared" si="0"/>
        <v>E29</v>
      </c>
      <c r="C75" s="44"/>
      <c r="D75" s="54" t="str">
        <f t="shared" si="1"/>
        <v>電気機械器具</v>
      </c>
      <c r="E75" s="41">
        <f>IF($D75="","",IF([11]設定!$I51="",INDEX([11]第２表!$E$10:$J$66,MATCH([11]設定!$D51,[11]第２表!$C$10:$C$66,0),1),[11]設定!$I51))</f>
        <v>1009</v>
      </c>
      <c r="F75" s="41">
        <f>IF($D75="","",IF([11]設定!$I51="",INDEX([11]第２表!$E$10:$J$66,MATCH([11]設定!$D51,[11]第２表!$C$10:$C$66,0),2),[11]設定!$I51))</f>
        <v>5</v>
      </c>
      <c r="G75" s="41">
        <f>IF($D75="","",IF([11]設定!$I51="",INDEX([11]第２表!$E$10:$J$66,MATCH([11]設定!$D51,[11]第２表!$C$10:$C$66,0),3),[11]設定!$I51))</f>
        <v>4</v>
      </c>
      <c r="H75" s="41">
        <f>IF($D75="","",IF([11]設定!$I51="",INDEX([11]第２表!$E$10:$J$66,MATCH([11]設定!$D51,[11]第２表!$C$10:$C$66,0),4),[11]設定!$I51))</f>
        <v>1010</v>
      </c>
      <c r="I75" s="41">
        <f>IF($D75="","",IF([11]設定!$I51="",INDEX([11]第２表!$E$10:$J$66,MATCH([11]設定!$D51,[11]第２表!$C$10:$C$66,0),5),[11]設定!$I51))</f>
        <v>41</v>
      </c>
      <c r="J75" s="46">
        <f>IF($D75="","",IF([11]設定!$I51="",INDEX([11]第２表!$E$10:$J$66,MATCH([11]設定!$D51,[11]第２表!$C$10:$C$66,0),6),[11]設定!$I51))</f>
        <v>4.0999999999999996</v>
      </c>
    </row>
    <row r="76" spans="2:10" ht="16.2" x14ac:dyDescent="0.2">
      <c r="B76" s="43" t="str">
        <f t="shared" si="0"/>
        <v>E31</v>
      </c>
      <c r="C76" s="44"/>
      <c r="D76" s="54" t="str">
        <f t="shared" si="1"/>
        <v>輸送用機械器具</v>
      </c>
      <c r="E76" s="41">
        <f>IF($D76="","",IF([11]設定!$I52="",INDEX([11]第２表!$E$10:$J$66,MATCH([11]設定!$D52,[11]第２表!$C$10:$C$66,0),1),[11]設定!$I52))</f>
        <v>2125</v>
      </c>
      <c r="F76" s="41">
        <f>IF($D76="","",IF([11]設定!$I52="",INDEX([11]第２表!$E$10:$J$66,MATCH([11]設定!$D52,[11]第２表!$C$10:$C$66,0),2),[11]設定!$I52))</f>
        <v>16</v>
      </c>
      <c r="G76" s="41">
        <f>IF($D76="","",IF([11]設定!$I52="",INDEX([11]第２表!$E$10:$J$66,MATCH([11]設定!$D52,[11]第２表!$C$10:$C$66,0),3),[11]設定!$I52))</f>
        <v>11</v>
      </c>
      <c r="H76" s="41">
        <f>IF($D76="","",IF([11]設定!$I52="",INDEX([11]第２表!$E$10:$J$66,MATCH([11]設定!$D52,[11]第２表!$C$10:$C$66,0),4),[11]設定!$I52))</f>
        <v>2130</v>
      </c>
      <c r="I76" s="41">
        <f>IF($D76="","",IF([11]設定!$I52="",INDEX([11]第２表!$E$10:$J$66,MATCH([11]設定!$D52,[11]第２表!$C$10:$C$66,0),5),[11]設定!$I52))</f>
        <v>12</v>
      </c>
      <c r="J76" s="46">
        <f>IF($D76="","",IF([11]設定!$I52="",INDEX([11]第２表!$E$10:$J$66,MATCH([11]設定!$D52,[11]第２表!$C$10:$C$66,0),6),[11]設定!$I52))</f>
        <v>0.6</v>
      </c>
    </row>
    <row r="77" spans="2:10" ht="16.2" x14ac:dyDescent="0.2">
      <c r="B77" s="57" t="str">
        <f t="shared" si="0"/>
        <v>ES</v>
      </c>
      <c r="C77" s="58"/>
      <c r="D77" s="59" t="str">
        <f t="shared" si="1"/>
        <v>はん用・生産用機械器具</v>
      </c>
      <c r="E77" s="60">
        <f>IF($D77="","",IF([11]設定!$I53="",INDEX([11]第２表!$E$10:$J$66,MATCH([11]設定!$D53,[11]第２表!$C$10:$C$66,0),1),[11]設定!$I53))</f>
        <v>1644</v>
      </c>
      <c r="F77" s="60">
        <f>IF($D77="","",IF([11]設定!$I53="",INDEX([11]第２表!$E$10:$J$66,MATCH([11]設定!$D53,[11]第２表!$C$10:$C$66,0),2),[11]設定!$I53))</f>
        <v>36</v>
      </c>
      <c r="G77" s="60">
        <f>IF($D77="","",IF([11]設定!$I53="",INDEX([11]第２表!$E$10:$J$66,MATCH([11]設定!$D53,[11]第２表!$C$10:$C$66,0),3),[11]設定!$I53))</f>
        <v>4</v>
      </c>
      <c r="H77" s="60">
        <f>IF($D77="","",IF([11]設定!$I53="",INDEX([11]第２表!$E$10:$J$66,MATCH([11]設定!$D53,[11]第２表!$C$10:$C$66,0),4),[11]設定!$I53))</f>
        <v>1676</v>
      </c>
      <c r="I77" s="60">
        <f>IF($D77="","",IF([11]設定!$I53="",INDEX([11]第２表!$E$10:$J$66,MATCH([11]設定!$D53,[11]第２表!$C$10:$C$66,0),5),[11]設定!$I53))</f>
        <v>121</v>
      </c>
      <c r="J77" s="61">
        <f>IF($D77="","",IF([11]設定!$I53="",INDEX([11]第２表!$E$10:$J$66,MATCH([11]設定!$D53,[11]第２表!$C$10:$C$66,0),6),[11]設定!$I53))</f>
        <v>7.2</v>
      </c>
    </row>
    <row r="78" spans="2:10" ht="16.2" x14ac:dyDescent="0.2">
      <c r="B78" s="62" t="str">
        <f t="shared" si="0"/>
        <v>R91</v>
      </c>
      <c r="C78" s="63"/>
      <c r="D78" s="64" t="str">
        <f t="shared" si="1"/>
        <v>職業紹介・労働者派遣業</v>
      </c>
      <c r="E78" s="65">
        <f>IF($D78="","",IF([11]設定!$I54="",INDEX([11]第２表!$E$10:$J$66,MATCH([11]設定!$D54,[11]第２表!$C$10:$C$66,0),1),[11]設定!$I54))</f>
        <v>3670</v>
      </c>
      <c r="F78" s="65">
        <f>IF($D78="","",IF([11]設定!$I54="",INDEX([11]第２表!$E$10:$J$66,MATCH([11]設定!$D54,[11]第２表!$C$10:$C$66,0),2),[11]設定!$I54))</f>
        <v>237</v>
      </c>
      <c r="G78" s="65">
        <f>IF($D78="","",IF([11]設定!$I54="",INDEX([11]第２表!$E$10:$J$66,MATCH([11]設定!$D54,[11]第２表!$C$10:$C$66,0),3),[11]設定!$I54))</f>
        <v>278</v>
      </c>
      <c r="H78" s="65">
        <f>IF($D78="","",IF([11]設定!$I54="",INDEX([11]第２表!$E$10:$J$66,MATCH([11]設定!$D54,[11]第２表!$C$10:$C$66,0),4),[11]設定!$I54))</f>
        <v>3629</v>
      </c>
      <c r="I78" s="65">
        <f>IF($D78="","",IF([11]設定!$I54="",INDEX([11]第２表!$E$10:$J$66,MATCH([11]設定!$D54,[11]第２表!$C$10:$C$66,0),5),[11]設定!$I54))</f>
        <v>633</v>
      </c>
      <c r="J78" s="66">
        <f>IF($D78="","",IF([11]設定!$I54="",INDEX([11]第２表!$E$10:$J$66,MATCH([11]設定!$D54,[11]第２表!$C$10:$C$66,0),6),[11]設定!$I54))</f>
        <v>17.399999999999999</v>
      </c>
    </row>
  </sheetData>
  <phoneticPr fontId="2"/>
  <printOptions horizontalCentered="1"/>
  <pageMargins left="0.78740157480314965" right="0.78740157480314965" top="0.78740157480314965" bottom="0.59055118110236227" header="0" footer="0.39370078740157483"/>
  <pageSetup paperSize="9" scale="55" orientation="portrait" blackAndWhite="1" cellComments="atEnd" r:id="rId1"/>
  <headerFooter scaleWithDoc="0" alignWithMargins="0">
    <oddFooter>&amp;C- 13 -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9FC31-11F4-480A-8A15-B16F951186B8}">
  <sheetPr>
    <pageSetUpPr fitToPage="1"/>
  </sheetPr>
  <dimension ref="B1:L78"/>
  <sheetViews>
    <sheetView showGridLines="0" topLeftCell="A59" zoomScale="80" zoomScaleNormal="80" zoomScaleSheetLayoutView="70" workbookViewId="0">
      <selection activeCell="L37" sqref="L37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296875" style="1" customWidth="1"/>
    <col min="4" max="4" width="23.69921875" style="1" customWidth="1"/>
    <col min="5" max="10" width="15.296875" style="1" customWidth="1"/>
    <col min="11" max="11" width="1.69921875" style="1" customWidth="1"/>
    <col min="12" max="12" width="9.59765625" style="1" customWidth="1"/>
    <col min="13" max="16384" width="9.69921875" style="1"/>
  </cols>
  <sheetData>
    <row r="1" spans="2:12" ht="23.4" x14ac:dyDescent="0.3">
      <c r="E1" s="2"/>
      <c r="F1" s="2"/>
      <c r="G1" s="2"/>
      <c r="H1" s="2"/>
      <c r="I1" s="2"/>
      <c r="J1" s="2"/>
      <c r="K1" s="2"/>
      <c r="L1" s="3"/>
    </row>
    <row r="2" spans="2:12" ht="21" customHeight="1" x14ac:dyDescent="0.25">
      <c r="B2" s="4" t="s">
        <v>0</v>
      </c>
      <c r="C2" s="5"/>
      <c r="D2" s="5"/>
      <c r="E2" s="5"/>
      <c r="F2" s="6"/>
      <c r="G2" s="6"/>
      <c r="H2" s="6"/>
      <c r="I2" s="6"/>
      <c r="J2" s="7"/>
      <c r="K2" s="8"/>
      <c r="L2" s="9"/>
    </row>
    <row r="3" spans="2:12" ht="21" customHeight="1" x14ac:dyDescent="0.2">
      <c r="B3" s="7" t="str">
        <f>"　　　　パートタイム労働者数及びパートタイム労働者比率（"&amp;[12]設定!D8&amp;DBCS([12]設定!E8)&amp;"年"&amp;DBCS([12]設定!F8)&amp;"月）"</f>
        <v>　　　　パートタイム労働者数及びパートタイム労働者比率（令和５年１２月）</v>
      </c>
      <c r="C3" s="5"/>
      <c r="D3" s="5"/>
      <c r="E3" s="5"/>
      <c r="F3" s="6"/>
      <c r="G3" s="6"/>
      <c r="H3" s="6"/>
      <c r="I3" s="6"/>
      <c r="J3" s="7"/>
      <c r="K3" s="8"/>
      <c r="L3" s="9"/>
    </row>
    <row r="4" spans="2:12" ht="10.5" customHeight="1" x14ac:dyDescent="0.2">
      <c r="D4" s="9"/>
      <c r="E4" s="10"/>
      <c r="F4" s="10"/>
      <c r="G4" s="10"/>
      <c r="H4" s="10"/>
      <c r="I4" s="10"/>
      <c r="J4" s="11"/>
      <c r="K4" s="8"/>
      <c r="L4" s="9"/>
    </row>
    <row r="5" spans="2:12" s="5" customFormat="1" ht="21" customHeight="1" x14ac:dyDescent="0.2">
      <c r="B5" s="12" t="s">
        <v>1</v>
      </c>
      <c r="F5" s="6"/>
      <c r="G5" s="6"/>
      <c r="H5" s="6"/>
      <c r="I5" s="13"/>
      <c r="J5" s="13" t="s">
        <v>2</v>
      </c>
      <c r="L5" s="14"/>
    </row>
    <row r="6" spans="2:12" s="5" customFormat="1" ht="15" customHeight="1" x14ac:dyDescent="0.2">
      <c r="B6" s="15"/>
      <c r="C6" s="16"/>
      <c r="D6" s="17"/>
      <c r="E6" s="18" t="s">
        <v>3</v>
      </c>
      <c r="F6" s="18" t="s">
        <v>4</v>
      </c>
      <c r="G6" s="19" t="s">
        <v>5</v>
      </c>
      <c r="H6" s="20" t="s">
        <v>6</v>
      </c>
      <c r="I6" s="21"/>
      <c r="J6" s="22"/>
      <c r="L6" s="23"/>
    </row>
    <row r="7" spans="2:12" s="5" customFormat="1" ht="15" customHeight="1" x14ac:dyDescent="0.2">
      <c r="B7" s="24"/>
      <c r="C7" s="25"/>
      <c r="D7" s="26" t="s">
        <v>7</v>
      </c>
      <c r="E7" s="27"/>
      <c r="F7" s="28"/>
      <c r="G7" s="27"/>
      <c r="H7" s="29"/>
      <c r="I7" s="30" t="s">
        <v>8</v>
      </c>
      <c r="J7" s="31" t="s">
        <v>9</v>
      </c>
      <c r="L7" s="23"/>
    </row>
    <row r="8" spans="2:12" s="5" customFormat="1" ht="15" customHeight="1" x14ac:dyDescent="0.2">
      <c r="B8" s="32"/>
      <c r="C8" s="33"/>
      <c r="D8" s="34"/>
      <c r="E8" s="35" t="s">
        <v>10</v>
      </c>
      <c r="F8" s="35" t="s">
        <v>10</v>
      </c>
      <c r="G8" s="35" t="s">
        <v>10</v>
      </c>
      <c r="H8" s="32" t="s">
        <v>10</v>
      </c>
      <c r="I8" s="36" t="s">
        <v>11</v>
      </c>
      <c r="J8" s="37" t="s">
        <v>12</v>
      </c>
      <c r="K8" s="14"/>
      <c r="L8" s="23"/>
    </row>
    <row r="9" spans="2:12" s="5" customFormat="1" ht="17.25" customHeight="1" x14ac:dyDescent="0.2">
      <c r="B9" s="38" t="str">
        <f>IF([12]設定!$B23="","",[12]設定!$B23)</f>
        <v>TL</v>
      </c>
      <c r="C9" s="39"/>
      <c r="D9" s="40" t="str">
        <f>IF([12]設定!$F23="","",[12]設定!$F23)</f>
        <v>調査産業計</v>
      </c>
      <c r="E9" s="41">
        <f>IF($D9="","",IF([12]設定!$H23="",INDEX([12]第２表!$E$220:$J$276,MATCH([12]設定!$D23,[12]第２表!$C$220:$C$276,0),1),[12]設定!$H23))</f>
        <v>363074</v>
      </c>
      <c r="F9" s="41">
        <f>IF($D9="","",IF([12]設定!$H23="",INDEX([12]第２表!$E$220:$J$276,MATCH([12]設定!$D23,[12]第２表!$C$220:$C$276,0),2),[12]設定!$H23))</f>
        <v>7168</v>
      </c>
      <c r="G9" s="41">
        <f>IF($D9="","",IF([12]設定!$H23="",INDEX([12]第２表!$E$220:$J$276,MATCH([12]設定!$D23,[12]第２表!$C$220:$C$276,0),3),[12]設定!$H23))</f>
        <v>6959</v>
      </c>
      <c r="H9" s="41">
        <f>IF($D9="","",IF([12]設定!$H23="",INDEX([12]第２表!$E$220:$J$276,MATCH([12]設定!$D23,[12]第２表!$C$220:$C$276,0),4),[12]設定!$H23))</f>
        <v>363283</v>
      </c>
      <c r="I9" s="41">
        <f>IF($D9="","",IF([12]設定!$H23="",INDEX([12]第２表!$E$220:$J$276,MATCH([12]設定!$D23,[12]第２表!$C$220:$C$276,0),5),[12]設定!$H23))</f>
        <v>110273</v>
      </c>
      <c r="J9" s="42">
        <f>IF($D9="","",IF([12]設定!$H23="",INDEX([12]第２表!$E$220:$J$276,MATCH([12]設定!$D23,[12]第２表!$C$220:$C$276,0),6),[12]設定!$H23))</f>
        <v>30.4</v>
      </c>
      <c r="K9" s="14"/>
      <c r="L9" s="23"/>
    </row>
    <row r="10" spans="2:12" s="5" customFormat="1" ht="17.25" customHeight="1" x14ac:dyDescent="0.2">
      <c r="B10" s="43" t="str">
        <f>IF([12]設定!$B24="","",[12]設定!$B24)</f>
        <v>D</v>
      </c>
      <c r="C10" s="44"/>
      <c r="D10" s="45" t="str">
        <f>IF([12]設定!$F24="","",[12]設定!$F24)</f>
        <v>建設業</v>
      </c>
      <c r="E10" s="41">
        <f>IF($D10="","",IF([12]設定!$H24="",INDEX([12]第２表!$E$220:$J$276,MATCH([12]設定!$D24,[12]第２表!$C$220:$C$276,0),1),[12]設定!$H24))</f>
        <v>20751</v>
      </c>
      <c r="F10" s="41">
        <f>IF($D10="","",IF([12]設定!$H24="",INDEX([12]第２表!$E$220:$J$276,MATCH([12]設定!$D24,[12]第２表!$C$220:$C$276,0),2),[12]設定!$H24))</f>
        <v>111</v>
      </c>
      <c r="G10" s="41">
        <f>IF($D10="","",IF([12]設定!$H24="",INDEX([12]第２表!$E$220:$J$276,MATCH([12]設定!$D24,[12]第２表!$C$220:$C$276,0),3),[12]設定!$H24))</f>
        <v>30</v>
      </c>
      <c r="H10" s="41">
        <f>IF($D10="","",IF([12]設定!$H24="",INDEX([12]第２表!$E$220:$J$276,MATCH([12]設定!$D24,[12]第２表!$C$220:$C$276,0),4),[12]設定!$H24))</f>
        <v>20832</v>
      </c>
      <c r="I10" s="41">
        <f>IF($D10="","",IF([12]設定!$H24="",INDEX([12]第２表!$E$220:$J$276,MATCH([12]設定!$D24,[12]第２表!$C$220:$C$276,0),5),[12]設定!$H24))</f>
        <v>986</v>
      </c>
      <c r="J10" s="46">
        <f>IF($D10="","",IF([12]設定!$H24="",INDEX([12]第２表!$E$220:$J$276,MATCH([12]設定!$D24,[12]第２表!$C$220:$C$276,0),6),[12]設定!$H24))</f>
        <v>4.7</v>
      </c>
      <c r="K10" s="14"/>
    </row>
    <row r="11" spans="2:12" s="5" customFormat="1" ht="17.25" customHeight="1" x14ac:dyDescent="0.2">
      <c r="B11" s="43" t="str">
        <f>IF([12]設定!$B25="","",[12]設定!$B25)</f>
        <v>E</v>
      </c>
      <c r="C11" s="44"/>
      <c r="D11" s="45" t="str">
        <f>IF([12]設定!$F25="","",[12]設定!$F25)</f>
        <v>製造業</v>
      </c>
      <c r="E11" s="41">
        <f>IF($D11="","",IF([12]設定!$H25="",INDEX([12]第２表!$E$220:$J$276,MATCH([12]設定!$D25,[12]第２表!$C$220:$C$276,0),1),[12]設定!$H25))</f>
        <v>49788</v>
      </c>
      <c r="F11" s="41">
        <f>IF($D11="","",IF([12]設定!$H25="",INDEX([12]第２表!$E$220:$J$276,MATCH([12]設定!$D25,[12]第２表!$C$220:$C$276,0),2),[12]設定!$H25))</f>
        <v>301</v>
      </c>
      <c r="G11" s="41">
        <f>IF($D11="","",IF([12]設定!$H25="",INDEX([12]第２表!$E$220:$J$276,MATCH([12]設定!$D25,[12]第２表!$C$220:$C$276,0),3),[12]設定!$H25))</f>
        <v>548</v>
      </c>
      <c r="H11" s="41">
        <f>IF($D11="","",IF([12]設定!$H25="",INDEX([12]第２表!$E$220:$J$276,MATCH([12]設定!$D25,[12]第２表!$C$220:$C$276,0),4),[12]設定!$H25))</f>
        <v>49541</v>
      </c>
      <c r="I11" s="41">
        <f>IF($D11="","",IF([12]設定!$H25="",INDEX([12]第２表!$E$220:$J$276,MATCH([12]設定!$D25,[12]第２表!$C$220:$C$276,0),5),[12]設定!$H25))</f>
        <v>8516</v>
      </c>
      <c r="J11" s="46">
        <f>IF($D11="","",IF([12]設定!$H25="",INDEX([12]第２表!$E$220:$J$276,MATCH([12]設定!$D25,[12]第２表!$C$220:$C$276,0),6),[12]設定!$H25))</f>
        <v>17.2</v>
      </c>
      <c r="K11" s="14"/>
    </row>
    <row r="12" spans="2:12" s="5" customFormat="1" ht="17.25" customHeight="1" x14ac:dyDescent="0.2">
      <c r="B12" s="43" t="str">
        <f>IF([12]設定!$B26="","",[12]設定!$B26)</f>
        <v>F</v>
      </c>
      <c r="C12" s="44"/>
      <c r="D12" s="47" t="str">
        <f>IF([12]設定!$F26="","",[12]設定!$F26)</f>
        <v>電気・ガス・熱供給・水道業</v>
      </c>
      <c r="E12" s="41">
        <f>IF($D12="","",IF([12]設定!$H26="",INDEX([12]第２表!$E$220:$J$276,MATCH([12]設定!$D26,[12]第２表!$C$220:$C$276,0),1),[12]設定!$H26))</f>
        <v>2149</v>
      </c>
      <c r="F12" s="41">
        <f>IF($D12="","",IF([12]設定!$H26="",INDEX([12]第２表!$E$220:$J$276,MATCH([12]設定!$D26,[12]第２表!$C$220:$C$276,0),2),[12]設定!$H26))</f>
        <v>0</v>
      </c>
      <c r="G12" s="41">
        <f>IF($D12="","",IF([12]設定!$H26="",INDEX([12]第２表!$E$220:$J$276,MATCH([12]設定!$D26,[12]第２表!$C$220:$C$276,0),3),[12]設定!$H26))</f>
        <v>30</v>
      </c>
      <c r="H12" s="41">
        <f>IF($D12="","",IF([12]設定!$H26="",INDEX([12]第２表!$E$220:$J$276,MATCH([12]設定!$D26,[12]第２表!$C$220:$C$276,0),4),[12]設定!$H26))</f>
        <v>2119</v>
      </c>
      <c r="I12" s="41">
        <f>IF($D12="","",IF([12]設定!$H26="",INDEX([12]第２表!$E$220:$J$276,MATCH([12]設定!$D26,[12]第２表!$C$220:$C$276,0),5),[12]設定!$H26))</f>
        <v>171</v>
      </c>
      <c r="J12" s="46">
        <f>IF($D12="","",IF([12]設定!$H26="",INDEX([12]第２表!$E$220:$J$276,MATCH([12]設定!$D26,[12]第２表!$C$220:$C$276,0),6),[12]設定!$H26))</f>
        <v>8.1</v>
      </c>
      <c r="K12" s="14"/>
    </row>
    <row r="13" spans="2:12" s="5" customFormat="1" ht="17.25" customHeight="1" x14ac:dyDescent="0.2">
      <c r="B13" s="43" t="str">
        <f>IF([12]設定!$B27="","",[12]設定!$B27)</f>
        <v>G</v>
      </c>
      <c r="C13" s="44"/>
      <c r="D13" s="45" t="str">
        <f>IF([12]設定!$F27="","",[12]設定!$F27)</f>
        <v>情報通信業</v>
      </c>
      <c r="E13" s="41">
        <f>IF($D13="","",IF([12]設定!$H27="",INDEX([12]第２表!$E$220:$J$276,MATCH([12]設定!$D27,[12]第２表!$C$220:$C$276,0),1),[12]設定!$H27))</f>
        <v>4891</v>
      </c>
      <c r="F13" s="41">
        <f>IF($D13="","",IF([12]設定!$H27="",INDEX([12]第２表!$E$220:$J$276,MATCH([12]設定!$D27,[12]第２表!$C$220:$C$276,0),2),[12]設定!$H27))</f>
        <v>8</v>
      </c>
      <c r="G13" s="41">
        <f>IF($D13="","",IF([12]設定!$H27="",INDEX([12]第２表!$E$220:$J$276,MATCH([12]設定!$D27,[12]第２表!$C$220:$C$276,0),3),[12]設定!$H27))</f>
        <v>35</v>
      </c>
      <c r="H13" s="41">
        <f>IF($D13="","",IF([12]設定!$H27="",INDEX([12]第２表!$E$220:$J$276,MATCH([12]設定!$D27,[12]第２表!$C$220:$C$276,0),4),[12]設定!$H27))</f>
        <v>4864</v>
      </c>
      <c r="I13" s="41">
        <f>IF($D13="","",IF([12]設定!$H27="",INDEX([12]第２表!$E$220:$J$276,MATCH([12]設定!$D27,[12]第２表!$C$220:$C$276,0),5),[12]設定!$H27))</f>
        <v>243</v>
      </c>
      <c r="J13" s="46">
        <f>IF($D13="","",IF([12]設定!$H27="",INDEX([12]第２表!$E$220:$J$276,MATCH([12]設定!$D27,[12]第２表!$C$220:$C$276,0),6),[12]設定!$H27))</f>
        <v>5</v>
      </c>
      <c r="K13" s="14"/>
    </row>
    <row r="14" spans="2:12" s="5" customFormat="1" ht="17.25" customHeight="1" x14ac:dyDescent="0.2">
      <c r="B14" s="43" t="str">
        <f>IF([12]設定!$B28="","",[12]設定!$B28)</f>
        <v>H</v>
      </c>
      <c r="C14" s="44"/>
      <c r="D14" s="45" t="str">
        <f>IF([12]設定!$F28="","",[12]設定!$F28)</f>
        <v>運輸業，郵便業</v>
      </c>
      <c r="E14" s="41">
        <f>IF($D14="","",IF([12]設定!$H28="",INDEX([12]第２表!$E$220:$J$276,MATCH([12]設定!$D28,[12]第２表!$C$220:$C$276,0),1),[12]設定!$H28))</f>
        <v>17090</v>
      </c>
      <c r="F14" s="41">
        <f>IF($D14="","",IF([12]設定!$H28="",INDEX([12]第２表!$E$220:$J$276,MATCH([12]設定!$D28,[12]第２表!$C$220:$C$276,0),2),[12]設定!$H28))</f>
        <v>61</v>
      </c>
      <c r="G14" s="41">
        <f>IF($D14="","",IF([12]設定!$H28="",INDEX([12]第２表!$E$220:$J$276,MATCH([12]設定!$D28,[12]第２表!$C$220:$C$276,0),3),[12]設定!$H28))</f>
        <v>71</v>
      </c>
      <c r="H14" s="41">
        <f>IF($D14="","",IF([12]設定!$H28="",INDEX([12]第２表!$E$220:$J$276,MATCH([12]設定!$D28,[12]第２表!$C$220:$C$276,0),4),[12]設定!$H28))</f>
        <v>17080</v>
      </c>
      <c r="I14" s="41">
        <f>IF($D14="","",IF([12]設定!$H28="",INDEX([12]第２表!$E$220:$J$276,MATCH([12]設定!$D28,[12]第２表!$C$220:$C$276,0),5),[12]設定!$H28))</f>
        <v>602</v>
      </c>
      <c r="J14" s="46">
        <f>IF($D14="","",IF([12]設定!$H28="",INDEX([12]第２表!$E$220:$J$276,MATCH([12]設定!$D28,[12]第２表!$C$220:$C$276,0),6),[12]設定!$H28))</f>
        <v>3.5</v>
      </c>
      <c r="K14" s="14"/>
    </row>
    <row r="15" spans="2:12" s="5" customFormat="1" ht="17.25" customHeight="1" x14ac:dyDescent="0.2">
      <c r="B15" s="43" t="str">
        <f>IF([12]設定!$B29="","",[12]設定!$B29)</f>
        <v>I</v>
      </c>
      <c r="C15" s="44"/>
      <c r="D15" s="45" t="str">
        <f>IF([12]設定!$F29="","",[12]設定!$F29)</f>
        <v>卸売業，小売業</v>
      </c>
      <c r="E15" s="41">
        <f>IF($D15="","",IF([12]設定!$H29="",INDEX([12]第２表!$E$220:$J$276,MATCH([12]設定!$D29,[12]第２表!$C$220:$C$276,0),1),[12]設定!$H29))</f>
        <v>70848</v>
      </c>
      <c r="F15" s="41">
        <f>IF($D15="","",IF([12]設定!$H29="",INDEX([12]第２表!$E$220:$J$276,MATCH([12]設定!$D29,[12]第２表!$C$220:$C$276,0),2),[12]設定!$H29))</f>
        <v>2522</v>
      </c>
      <c r="G15" s="41">
        <f>IF($D15="","",IF([12]設定!$H29="",INDEX([12]第２表!$E$220:$J$276,MATCH([12]設定!$D29,[12]第２表!$C$220:$C$276,0),3),[12]設定!$H29))</f>
        <v>2896</v>
      </c>
      <c r="H15" s="41">
        <f>IF($D15="","",IF([12]設定!$H29="",INDEX([12]第２表!$E$220:$J$276,MATCH([12]設定!$D29,[12]第２表!$C$220:$C$276,0),4),[12]設定!$H29))</f>
        <v>70474</v>
      </c>
      <c r="I15" s="41">
        <f>IF($D15="","",IF([12]設定!$H29="",INDEX([12]第２表!$E$220:$J$276,MATCH([12]設定!$D29,[12]第２表!$C$220:$C$276,0),5),[12]設定!$H29))</f>
        <v>34345</v>
      </c>
      <c r="J15" s="46">
        <f>IF($D15="","",IF([12]設定!$H29="",INDEX([12]第２表!$E$220:$J$276,MATCH([12]設定!$D29,[12]第２表!$C$220:$C$276,0),6),[12]設定!$H29))</f>
        <v>48.7</v>
      </c>
      <c r="K15" s="14"/>
    </row>
    <row r="16" spans="2:12" s="5" customFormat="1" ht="17.25" customHeight="1" x14ac:dyDescent="0.2">
      <c r="B16" s="43" t="str">
        <f>IF([12]設定!$B30="","",[12]設定!$B30)</f>
        <v>J</v>
      </c>
      <c r="C16" s="44"/>
      <c r="D16" s="45" t="str">
        <f>IF([12]設定!$F30="","",[12]設定!$F30)</f>
        <v>金融業，保険業</v>
      </c>
      <c r="E16" s="41">
        <f>IF($D16="","",IF([12]設定!$H30="",INDEX([12]第２表!$E$220:$J$276,MATCH([12]設定!$D30,[12]第２表!$C$220:$C$276,0),1),[12]設定!$H30))</f>
        <v>8690</v>
      </c>
      <c r="F16" s="41">
        <f>IF($D16="","",IF([12]設定!$H30="",INDEX([12]第２表!$E$220:$J$276,MATCH([12]設定!$D30,[12]第２表!$C$220:$C$276,0),2),[12]設定!$H30))</f>
        <v>0</v>
      </c>
      <c r="G16" s="41">
        <f>IF($D16="","",IF([12]設定!$H30="",INDEX([12]第２表!$E$220:$J$276,MATCH([12]設定!$D30,[12]第２表!$C$220:$C$276,0),3),[12]設定!$H30))</f>
        <v>101</v>
      </c>
      <c r="H16" s="41">
        <f>IF($D16="","",IF([12]設定!$H30="",INDEX([12]第２表!$E$220:$J$276,MATCH([12]設定!$D30,[12]第２表!$C$220:$C$276,0),4),[12]設定!$H30))</f>
        <v>8589</v>
      </c>
      <c r="I16" s="41">
        <f>IF($D16="","",IF([12]設定!$H30="",INDEX([12]第２表!$E$220:$J$276,MATCH([12]設定!$D30,[12]第２表!$C$220:$C$276,0),5),[12]設定!$H30))</f>
        <v>1094</v>
      </c>
      <c r="J16" s="46">
        <f>IF($D16="","",IF([12]設定!$H30="",INDEX([12]第２表!$E$220:$J$276,MATCH([12]設定!$D30,[12]第２表!$C$220:$C$276,0),6),[12]設定!$H30))</f>
        <v>12.7</v>
      </c>
      <c r="K16" s="14"/>
    </row>
    <row r="17" spans="2:11" s="5" customFormat="1" ht="17.25" customHeight="1" x14ac:dyDescent="0.2">
      <c r="B17" s="43" t="str">
        <f>IF([12]設定!$B31="","",[12]設定!$B31)</f>
        <v>K</v>
      </c>
      <c r="C17" s="44"/>
      <c r="D17" s="45" t="str">
        <f>IF([12]設定!$F31="","",[12]設定!$F31)</f>
        <v>不動産業，物品賃貸業</v>
      </c>
      <c r="E17" s="41">
        <f>IF($D17="","",IF([12]設定!$H31="",INDEX([12]第２表!$E$220:$J$276,MATCH([12]設定!$D31,[12]第２表!$C$220:$C$276,0),1),[12]設定!$H31))</f>
        <v>3204</v>
      </c>
      <c r="F17" s="41">
        <f>IF($D17="","",IF([12]設定!$H31="",INDEX([12]第２表!$E$220:$J$276,MATCH([12]設定!$D31,[12]第２表!$C$220:$C$276,0),2),[12]設定!$H31))</f>
        <v>4</v>
      </c>
      <c r="G17" s="41">
        <f>IF($D17="","",IF([12]設定!$H31="",INDEX([12]第２表!$E$220:$J$276,MATCH([12]設定!$D31,[12]第２表!$C$220:$C$276,0),3),[12]設定!$H31))</f>
        <v>138</v>
      </c>
      <c r="H17" s="41">
        <f>IF($D17="","",IF([12]設定!$H31="",INDEX([12]第２表!$E$220:$J$276,MATCH([12]設定!$D31,[12]第２表!$C$220:$C$276,0),4),[12]設定!$H31))</f>
        <v>3070</v>
      </c>
      <c r="I17" s="41">
        <f>IF($D17="","",IF([12]設定!$H31="",INDEX([12]第２表!$E$220:$J$276,MATCH([12]設定!$D31,[12]第２表!$C$220:$C$276,0),5),[12]設定!$H31))</f>
        <v>1544</v>
      </c>
      <c r="J17" s="46">
        <f>IF($D17="","",IF([12]設定!$H31="",INDEX([12]第２表!$E$220:$J$276,MATCH([12]設定!$D31,[12]第２表!$C$220:$C$276,0),6),[12]設定!$H31))</f>
        <v>50.3</v>
      </c>
      <c r="K17" s="14"/>
    </row>
    <row r="18" spans="2:11" s="5" customFormat="1" ht="17.25" customHeight="1" x14ac:dyDescent="0.2">
      <c r="B18" s="43" t="str">
        <f>IF([12]設定!$B32="","",[12]設定!$B32)</f>
        <v>L</v>
      </c>
      <c r="C18" s="44"/>
      <c r="D18" s="48" t="str">
        <f>IF([12]設定!$F32="","",[12]設定!$F32)</f>
        <v>学術研究，専門・技術サービス業</v>
      </c>
      <c r="E18" s="41">
        <f>IF($D18="","",IF([12]設定!$H32="",INDEX([12]第２表!$E$220:$J$276,MATCH([12]設定!$D32,[12]第２表!$C$220:$C$276,0),1),[12]設定!$H32))</f>
        <v>6199</v>
      </c>
      <c r="F18" s="41">
        <f>IF($D18="","",IF([12]設定!$H32="",INDEX([12]第２表!$E$220:$J$276,MATCH([12]設定!$D32,[12]第２表!$C$220:$C$276,0),2),[12]設定!$H32))</f>
        <v>3</v>
      </c>
      <c r="G18" s="41">
        <f>IF($D18="","",IF([12]設定!$H32="",INDEX([12]第２表!$E$220:$J$276,MATCH([12]設定!$D32,[12]第２表!$C$220:$C$276,0),3),[12]設定!$H32))</f>
        <v>3</v>
      </c>
      <c r="H18" s="41">
        <f>IF($D18="","",IF([12]設定!$H32="",INDEX([12]第２表!$E$220:$J$276,MATCH([12]設定!$D32,[12]第２表!$C$220:$C$276,0),4),[12]設定!$H32))</f>
        <v>6199</v>
      </c>
      <c r="I18" s="41">
        <f>IF($D18="","",IF([12]設定!$H32="",INDEX([12]第２表!$E$220:$J$276,MATCH([12]設定!$D32,[12]第２表!$C$220:$C$276,0),5),[12]設定!$H32))</f>
        <v>941</v>
      </c>
      <c r="J18" s="46">
        <f>IF($D18="","",IF([12]設定!$H32="",INDEX([12]第２表!$E$220:$J$276,MATCH([12]設定!$D32,[12]第２表!$C$220:$C$276,0),6),[12]設定!$H32))</f>
        <v>15.2</v>
      </c>
      <c r="K18" s="14"/>
    </row>
    <row r="19" spans="2:11" s="5" customFormat="1" ht="17.25" customHeight="1" x14ac:dyDescent="0.2">
      <c r="B19" s="43" t="str">
        <f>IF([12]設定!$B33="","",[12]設定!$B33)</f>
        <v>M</v>
      </c>
      <c r="C19" s="44"/>
      <c r="D19" s="49" t="str">
        <f>IF([12]設定!$F33="","",[12]設定!$F33)</f>
        <v>宿泊業，飲食サービス業</v>
      </c>
      <c r="E19" s="41">
        <f>IF($D19="","",IF([12]設定!$H33="",INDEX([12]第２表!$E$220:$J$276,MATCH([12]設定!$D33,[12]第２表!$C$220:$C$276,0),1),[12]設定!$H33))</f>
        <v>29189</v>
      </c>
      <c r="F19" s="41">
        <f>IF($D19="","",IF([12]設定!$H33="",INDEX([12]第２表!$E$220:$J$276,MATCH([12]設定!$D33,[12]第２表!$C$220:$C$276,0),2),[12]設定!$H33))</f>
        <v>1658</v>
      </c>
      <c r="G19" s="41">
        <f>IF($D19="","",IF([12]設定!$H33="",INDEX([12]第２表!$E$220:$J$276,MATCH([12]設定!$D33,[12]第２表!$C$220:$C$276,0),3),[12]設定!$H33))</f>
        <v>1173</v>
      </c>
      <c r="H19" s="41">
        <f>IF($D19="","",IF([12]設定!$H33="",INDEX([12]第２表!$E$220:$J$276,MATCH([12]設定!$D33,[12]第２表!$C$220:$C$276,0),4),[12]設定!$H33))</f>
        <v>29674</v>
      </c>
      <c r="I19" s="41">
        <f>IF($D19="","",IF([12]設定!$H33="",INDEX([12]第２表!$E$220:$J$276,MATCH([12]設定!$D33,[12]第２表!$C$220:$C$276,0),5),[12]設定!$H33))</f>
        <v>25580</v>
      </c>
      <c r="J19" s="46">
        <f>IF($D19="","",IF([12]設定!$H33="",INDEX([12]第２表!$E$220:$J$276,MATCH([12]設定!$D33,[12]第２表!$C$220:$C$276,0),6),[12]設定!$H33))</f>
        <v>86.2</v>
      </c>
      <c r="K19" s="14"/>
    </row>
    <row r="20" spans="2:11" s="5" customFormat="1" ht="17.25" customHeight="1" x14ac:dyDescent="0.2">
      <c r="B20" s="43" t="str">
        <f>IF([12]設定!$B34="","",[12]設定!$B34)</f>
        <v>N</v>
      </c>
      <c r="C20" s="44"/>
      <c r="D20" s="50" t="str">
        <f>IF([12]設定!$F34="","",[12]設定!$F34)</f>
        <v>生活関連サービス業，娯楽業</v>
      </c>
      <c r="E20" s="41">
        <f>IF($D20="","",IF([12]設定!$H34="",INDEX([12]第２表!$E$220:$J$276,MATCH([12]設定!$D34,[12]第２表!$C$220:$C$276,0),1),[12]設定!$H34))</f>
        <v>10352</v>
      </c>
      <c r="F20" s="41">
        <f>IF($D20="","",IF([12]設定!$H34="",INDEX([12]第２表!$E$220:$J$276,MATCH([12]設定!$D34,[12]第２表!$C$220:$C$276,0),2),[12]設定!$H34))</f>
        <v>76</v>
      </c>
      <c r="G20" s="41">
        <f>IF($D20="","",IF([12]設定!$H34="",INDEX([12]第２表!$E$220:$J$276,MATCH([12]設定!$D34,[12]第２表!$C$220:$C$276,0),3),[12]設定!$H34))</f>
        <v>129</v>
      </c>
      <c r="H20" s="41">
        <f>IF($D20="","",IF([12]設定!$H34="",INDEX([12]第２表!$E$220:$J$276,MATCH([12]設定!$D34,[12]第２表!$C$220:$C$276,0),4),[12]設定!$H34))</f>
        <v>10299</v>
      </c>
      <c r="I20" s="41">
        <f>IF($D20="","",IF([12]設定!$H34="",INDEX([12]第２表!$E$220:$J$276,MATCH([12]設定!$D34,[12]第２表!$C$220:$C$276,0),5),[12]設定!$H34))</f>
        <v>4127</v>
      </c>
      <c r="J20" s="46">
        <f>IF($D20="","",IF([12]設定!$H34="",INDEX([12]第２表!$E$220:$J$276,MATCH([12]設定!$D34,[12]第２表!$C$220:$C$276,0),6),[12]設定!$H34))</f>
        <v>40.1</v>
      </c>
      <c r="K20" s="14"/>
    </row>
    <row r="21" spans="2:11" s="5" customFormat="1" ht="17.25" customHeight="1" x14ac:dyDescent="0.2">
      <c r="B21" s="43" t="str">
        <f>IF([12]設定!$B35="","",[12]設定!$B35)</f>
        <v>O</v>
      </c>
      <c r="C21" s="44"/>
      <c r="D21" s="45" t="str">
        <f>IF([12]設定!$F35="","",[12]設定!$F35)</f>
        <v>教育，学習支援業</v>
      </c>
      <c r="E21" s="41">
        <f>IF($D21="","",IF([12]設定!$H35="",INDEX([12]第２表!$E$220:$J$276,MATCH([12]設定!$D35,[12]第２表!$C$220:$C$276,0),1),[12]設定!$H35))</f>
        <v>28214</v>
      </c>
      <c r="F21" s="41">
        <f>IF($D21="","",IF([12]設定!$H35="",INDEX([12]第２表!$E$220:$J$276,MATCH([12]設定!$D35,[12]第２表!$C$220:$C$276,0),2),[12]設定!$H35))</f>
        <v>510</v>
      </c>
      <c r="G21" s="41">
        <f>IF($D21="","",IF([12]設定!$H35="",INDEX([12]第２表!$E$220:$J$276,MATCH([12]設定!$D35,[12]第２表!$C$220:$C$276,0),3),[12]設定!$H35))</f>
        <v>390</v>
      </c>
      <c r="H21" s="41">
        <f>IF($D21="","",IF([12]設定!$H35="",INDEX([12]第２表!$E$220:$J$276,MATCH([12]設定!$D35,[12]第２表!$C$220:$C$276,0),4),[12]設定!$H35))</f>
        <v>28334</v>
      </c>
      <c r="I21" s="41">
        <f>IF($D21="","",IF([12]設定!$H35="",INDEX([12]第２表!$E$220:$J$276,MATCH([12]設定!$D35,[12]第２表!$C$220:$C$276,0),5),[12]設定!$H35))</f>
        <v>5731</v>
      </c>
      <c r="J21" s="46">
        <f>IF($D21="","",IF([12]設定!$H35="",INDEX([12]第２表!$E$220:$J$276,MATCH([12]設定!$D35,[12]第２表!$C$220:$C$276,0),6),[12]設定!$H35))</f>
        <v>20.2</v>
      </c>
      <c r="K21" s="14"/>
    </row>
    <row r="22" spans="2:11" s="5" customFormat="1" ht="17.25" customHeight="1" x14ac:dyDescent="0.2">
      <c r="B22" s="43" t="str">
        <f>IF([12]設定!$B36="","",[12]設定!$B36)</f>
        <v>P</v>
      </c>
      <c r="C22" s="44"/>
      <c r="D22" s="45" t="str">
        <f>IF([12]設定!$F36="","",[12]設定!$F36)</f>
        <v>医療，福祉</v>
      </c>
      <c r="E22" s="41">
        <f>IF($D22="","",IF([12]設定!$H36="",INDEX([12]第２表!$E$220:$J$276,MATCH([12]設定!$D36,[12]第２表!$C$220:$C$276,0),1),[12]設定!$H36))</f>
        <v>82636</v>
      </c>
      <c r="F22" s="41">
        <f>IF($D22="","",IF([12]設定!$H36="",INDEX([12]第２表!$E$220:$J$276,MATCH([12]設定!$D36,[12]第２表!$C$220:$C$276,0),2),[12]設定!$H36))</f>
        <v>1350</v>
      </c>
      <c r="G22" s="41">
        <f>IF($D22="","",IF([12]設定!$H36="",INDEX([12]第２表!$E$220:$J$276,MATCH([12]設定!$D36,[12]第２表!$C$220:$C$276,0),3),[12]設定!$H36))</f>
        <v>863</v>
      </c>
      <c r="H22" s="41">
        <f>IF($D22="","",IF([12]設定!$H36="",INDEX([12]第２表!$E$220:$J$276,MATCH([12]設定!$D36,[12]第２表!$C$220:$C$276,0),4),[12]設定!$H36))</f>
        <v>83123</v>
      </c>
      <c r="I22" s="41">
        <f>IF($D22="","",IF([12]設定!$H36="",INDEX([12]第２表!$E$220:$J$276,MATCH([12]設定!$D36,[12]第２表!$C$220:$C$276,0),5),[12]設定!$H36))</f>
        <v>19443</v>
      </c>
      <c r="J22" s="46">
        <f>IF($D22="","",IF([12]設定!$H36="",INDEX([12]第２表!$E$220:$J$276,MATCH([12]設定!$D36,[12]第２表!$C$220:$C$276,0),6),[12]設定!$H36))</f>
        <v>23.4</v>
      </c>
      <c r="K22" s="14"/>
    </row>
    <row r="23" spans="2:11" s="5" customFormat="1" ht="17.25" customHeight="1" x14ac:dyDescent="0.2">
      <c r="B23" s="43" t="str">
        <f>IF([12]設定!$B37="","",[12]設定!$B37)</f>
        <v>Q</v>
      </c>
      <c r="C23" s="44"/>
      <c r="D23" s="45" t="str">
        <f>IF([12]設定!$F37="","",[12]設定!$F37)</f>
        <v>複合サービス事業</v>
      </c>
      <c r="E23" s="41">
        <f>IF($D23="","",IF([12]設定!$H37="",INDEX([12]第２表!$E$220:$J$276,MATCH([12]設定!$D37,[12]第２表!$C$220:$C$276,0),1),[12]設定!$H37))</f>
        <v>4651</v>
      </c>
      <c r="F23" s="41">
        <f>IF($D23="","",IF([12]設定!$H37="",INDEX([12]第２表!$E$220:$J$276,MATCH([12]設定!$D37,[12]第２表!$C$220:$C$276,0),2),[12]設定!$H37))</f>
        <v>4</v>
      </c>
      <c r="G23" s="41">
        <f>IF($D23="","",IF([12]設定!$H37="",INDEX([12]第２表!$E$220:$J$276,MATCH([12]設定!$D37,[12]第２表!$C$220:$C$276,0),3),[12]設定!$H37))</f>
        <v>17</v>
      </c>
      <c r="H23" s="41">
        <f>IF($D23="","",IF([12]設定!$H37="",INDEX([12]第２表!$E$220:$J$276,MATCH([12]設定!$D37,[12]第２表!$C$220:$C$276,0),4),[12]設定!$H37))</f>
        <v>4638</v>
      </c>
      <c r="I23" s="41">
        <f>IF($D23="","",IF([12]設定!$H37="",INDEX([12]第２表!$E$220:$J$276,MATCH([12]設定!$D37,[12]第２表!$C$220:$C$276,0),5),[12]設定!$H37))</f>
        <v>343</v>
      </c>
      <c r="J23" s="46">
        <f>IF($D23="","",IF([12]設定!$H37="",INDEX([12]第２表!$E$220:$J$276,MATCH([12]設定!$D37,[12]第２表!$C$220:$C$276,0),6),[12]設定!$H37))</f>
        <v>7.4</v>
      </c>
      <c r="K23" s="14"/>
    </row>
    <row r="24" spans="2:11" s="5" customFormat="1" ht="17.25" customHeight="1" x14ac:dyDescent="0.2">
      <c r="B24" s="43" t="str">
        <f>IF([12]設定!$B38="","",[12]設定!$B38)</f>
        <v>R</v>
      </c>
      <c r="C24" s="44"/>
      <c r="D24" s="51" t="str">
        <f>IF([12]設定!$F38="","",[12]設定!$F38)</f>
        <v>サービス業（他に分類されないもの）</v>
      </c>
      <c r="E24" s="41">
        <f>IF($D24="","",IF([12]設定!$H38="",INDEX([12]第２表!$E$220:$J$276,MATCH([12]設定!$D38,[12]第２表!$C$220:$C$276,0),1),[12]設定!$H38))</f>
        <v>24422</v>
      </c>
      <c r="F24" s="41">
        <f>IF($D24="","",IF([12]設定!$H38="",INDEX([12]第２表!$E$220:$J$276,MATCH([12]設定!$D38,[12]第２表!$C$220:$C$276,0),2),[12]設定!$H38))</f>
        <v>560</v>
      </c>
      <c r="G24" s="41">
        <f>IF($D24="","",IF([12]設定!$H38="",INDEX([12]第２表!$E$220:$J$276,MATCH([12]設定!$D38,[12]第２表!$C$220:$C$276,0),3),[12]設定!$H38))</f>
        <v>535</v>
      </c>
      <c r="H24" s="41">
        <f>IF($D24="","",IF([12]設定!$H38="",INDEX([12]第２表!$E$220:$J$276,MATCH([12]設定!$D38,[12]第２表!$C$220:$C$276,0),4),[12]設定!$H38))</f>
        <v>24447</v>
      </c>
      <c r="I24" s="41">
        <f>IF($D24="","",IF([12]設定!$H38="",INDEX([12]第２表!$E$220:$J$276,MATCH([12]設定!$D38,[12]第２表!$C$220:$C$276,0),5),[12]設定!$H38))</f>
        <v>6607</v>
      </c>
      <c r="J24" s="46">
        <f>IF($D24="","",IF([12]設定!$H38="",INDEX([12]第２表!$E$220:$J$276,MATCH([12]設定!$D38,[12]第２表!$C$220:$C$276,0),6),[12]設定!$H38))</f>
        <v>27</v>
      </c>
      <c r="K24" s="14"/>
    </row>
    <row r="25" spans="2:11" s="5" customFormat="1" ht="17.25" customHeight="1" x14ac:dyDescent="0.2">
      <c r="B25" s="38" t="str">
        <f>IF([12]設定!$B39="","",[12]設定!$B39)</f>
        <v>E09,10</v>
      </c>
      <c r="C25" s="39"/>
      <c r="D25" s="52" t="str">
        <f>IF([12]設定!$F39="","",[12]設定!$F39)</f>
        <v>食料品・たばこ</v>
      </c>
      <c r="E25" s="53">
        <f>IF($D25="","",IF([12]設定!$H39="",INDEX([12]第２表!$E$220:$J$276,MATCH([12]設定!$D39,[12]第２表!$C$220:$C$276,0),1),[12]設定!$H39))</f>
        <v>17952</v>
      </c>
      <c r="F25" s="53">
        <f>IF($D25="","",IF([12]設定!$H39="",INDEX([12]第２表!$E$220:$J$276,MATCH([12]設定!$D39,[12]第２表!$C$220:$C$276,0),2),[12]設定!$H39))</f>
        <v>111</v>
      </c>
      <c r="G25" s="53">
        <f>IF($D25="","",IF([12]設定!$H39="",INDEX([12]第２表!$E$220:$J$276,MATCH([12]設定!$D39,[12]第２表!$C$220:$C$276,0),3),[12]設定!$H39))</f>
        <v>228</v>
      </c>
      <c r="H25" s="53">
        <f>IF($D25="","",IF([12]設定!$H39="",INDEX([12]第２表!$E$220:$J$276,MATCH([12]設定!$D39,[12]第２表!$C$220:$C$276,0),4),[12]設定!$H39))</f>
        <v>17835</v>
      </c>
      <c r="I25" s="53">
        <f>IF($D25="","",IF([12]設定!$H39="",INDEX([12]第２表!$E$220:$J$276,MATCH([12]設定!$D39,[12]第２表!$C$220:$C$276,0),5),[12]設定!$H39))</f>
        <v>5335</v>
      </c>
      <c r="J25" s="42">
        <f>IF($D25="","",IF([12]設定!$H39="",INDEX([12]第２表!$E$220:$J$276,MATCH([12]設定!$D39,[12]第２表!$C$220:$C$276,0),6),[12]設定!$H39))</f>
        <v>29.9</v>
      </c>
    </row>
    <row r="26" spans="2:11" s="5" customFormat="1" ht="17.25" customHeight="1" x14ac:dyDescent="0.2">
      <c r="B26" s="43" t="str">
        <f>IF([12]設定!$B40="","",[12]設定!$B40)</f>
        <v>E11</v>
      </c>
      <c r="C26" s="44"/>
      <c r="D26" s="54" t="str">
        <f>IF([12]設定!$F40="","",[12]設定!$F40)</f>
        <v>繊維工業</v>
      </c>
      <c r="E26" s="41">
        <f>IF($D26="","",IF([12]設定!$H40="",INDEX([12]第２表!$E$220:$J$276,MATCH([12]設定!$D40,[12]第２表!$C$220:$C$276,0),1),[12]設定!$H40))</f>
        <v>3939</v>
      </c>
      <c r="F26" s="41">
        <f>IF($D26="","",IF([12]設定!$H40="",INDEX([12]第２表!$E$220:$J$276,MATCH([12]設定!$D40,[12]第２表!$C$220:$C$276,0),2),[12]設定!$H40))</f>
        <v>49</v>
      </c>
      <c r="G26" s="41">
        <f>IF($D26="","",IF([12]設定!$H40="",INDEX([12]第２表!$E$220:$J$276,MATCH([12]設定!$D40,[12]第２表!$C$220:$C$276,0),3),[12]設定!$H40))</f>
        <v>15</v>
      </c>
      <c r="H26" s="41">
        <f>IF($D26="","",IF([12]設定!$H40="",INDEX([12]第２表!$E$220:$J$276,MATCH([12]設定!$D40,[12]第２表!$C$220:$C$276,0),4),[12]設定!$H40))</f>
        <v>3973</v>
      </c>
      <c r="I26" s="41">
        <f>IF($D26="","",IF([12]設定!$H40="",INDEX([12]第２表!$E$220:$J$276,MATCH([12]設定!$D40,[12]第２表!$C$220:$C$276,0),5),[12]設定!$H40))</f>
        <v>596</v>
      </c>
      <c r="J26" s="46">
        <f>IF($D26="","",IF([12]設定!$H40="",INDEX([12]第２表!$E$220:$J$276,MATCH([12]設定!$D40,[12]第２表!$C$220:$C$276,0),6),[12]設定!$H40))</f>
        <v>15</v>
      </c>
    </row>
    <row r="27" spans="2:11" s="5" customFormat="1" ht="17.25" customHeight="1" x14ac:dyDescent="0.2">
      <c r="B27" s="43" t="str">
        <f>IF([12]設定!$B41="","",[12]設定!$B41)</f>
        <v>E12</v>
      </c>
      <c r="C27" s="44"/>
      <c r="D27" s="54" t="str">
        <f>IF([12]設定!$F41="","",[12]設定!$F41)</f>
        <v>木材・木製品</v>
      </c>
      <c r="E27" s="41">
        <f>IF($D27="","",IF([12]設定!$H41="",INDEX([12]第２表!$E$220:$J$276,MATCH([12]設定!$D41,[12]第２表!$C$220:$C$276,0),1),[12]設定!$H41))</f>
        <v>2729</v>
      </c>
      <c r="F27" s="41">
        <f>IF($D27="","",IF([12]設定!$H41="",INDEX([12]第２表!$E$220:$J$276,MATCH([12]設定!$D41,[12]第２表!$C$220:$C$276,0),2),[12]設定!$H41))</f>
        <v>18</v>
      </c>
      <c r="G27" s="41">
        <f>IF($D27="","",IF([12]設定!$H41="",INDEX([12]第２表!$E$220:$J$276,MATCH([12]設定!$D41,[12]第２表!$C$220:$C$276,0),3),[12]設定!$H41))</f>
        <v>69</v>
      </c>
      <c r="H27" s="41">
        <f>IF($D27="","",IF([12]設定!$H41="",INDEX([12]第２表!$E$220:$J$276,MATCH([12]設定!$D41,[12]第２表!$C$220:$C$276,0),4),[12]設定!$H41))</f>
        <v>2678</v>
      </c>
      <c r="I27" s="41">
        <f>IF($D27="","",IF([12]設定!$H41="",INDEX([12]第２表!$E$220:$J$276,MATCH([12]設定!$D41,[12]第２表!$C$220:$C$276,0),5),[12]設定!$H41))</f>
        <v>662</v>
      </c>
      <c r="J27" s="46">
        <f>IF($D27="","",IF([12]設定!$H41="",INDEX([12]第２表!$E$220:$J$276,MATCH([12]設定!$D41,[12]第２表!$C$220:$C$276,0),6),[12]設定!$H41))</f>
        <v>24.7</v>
      </c>
    </row>
    <row r="28" spans="2:11" s="5" customFormat="1" ht="17.25" customHeight="1" x14ac:dyDescent="0.2">
      <c r="B28" s="43" t="str">
        <f>IF([12]設定!$B42="","",[12]設定!$B42)</f>
        <v>E13</v>
      </c>
      <c r="C28" s="44"/>
      <c r="D28" s="54" t="str">
        <f>IF([12]設定!$F42="","",[12]設定!$F42)</f>
        <v>家具・装備品</v>
      </c>
      <c r="E28" s="41" t="str">
        <f>IF($D28="","",IF([12]設定!$H42="",INDEX([12]第２表!$E$220:$J$276,MATCH([12]設定!$D42,[12]第２表!$C$220:$C$276,0),1),[12]設定!$H42))</f>
        <v>x</v>
      </c>
      <c r="F28" s="41" t="str">
        <f>IF($D28="","",IF([12]設定!$H42="",INDEX([12]第２表!$E$220:$J$276,MATCH([12]設定!$D42,[12]第２表!$C$220:$C$276,0),2),[12]設定!$H42))</f>
        <v>x</v>
      </c>
      <c r="G28" s="41" t="str">
        <f>IF($D28="","",IF([12]設定!$H42="",INDEX([12]第２表!$E$220:$J$276,MATCH([12]設定!$D42,[12]第２表!$C$220:$C$276,0),3),[12]設定!$H42))</f>
        <v>x</v>
      </c>
      <c r="H28" s="41" t="str">
        <f>IF($D28="","",IF([12]設定!$H42="",INDEX([12]第２表!$E$220:$J$276,MATCH([12]設定!$D42,[12]第２表!$C$220:$C$276,0),4),[12]設定!$H42))</f>
        <v>x</v>
      </c>
      <c r="I28" s="41" t="str">
        <f>IF($D28="","",IF([12]設定!$H42="",INDEX([12]第２表!$E$220:$J$276,MATCH([12]設定!$D42,[12]第２表!$C$220:$C$276,0),5),[12]設定!$H42))</f>
        <v>x</v>
      </c>
      <c r="J28" s="46" t="str">
        <f>IF($D28="","",IF([12]設定!$H42="",INDEX([12]第２表!$E$220:$J$276,MATCH([12]設定!$D42,[12]第２表!$C$220:$C$276,0),6),[12]設定!$H42))</f>
        <v>x</v>
      </c>
    </row>
    <row r="29" spans="2:11" s="5" customFormat="1" ht="17.25" customHeight="1" x14ac:dyDescent="0.2">
      <c r="B29" s="43" t="str">
        <f>IF([12]設定!$B43="","",[12]設定!$B43)</f>
        <v>E15</v>
      </c>
      <c r="C29" s="44"/>
      <c r="D29" s="54" t="str">
        <f>IF([12]設定!$F43="","",[12]設定!$F43)</f>
        <v>印刷・同関連業</v>
      </c>
      <c r="E29" s="41">
        <f>IF($D29="","",IF([12]設定!$H43="",INDEX([12]第２表!$E$220:$J$276,MATCH([12]設定!$D43,[12]第２表!$C$220:$C$276,0),1),[12]設定!$H43))</f>
        <v>716</v>
      </c>
      <c r="F29" s="41">
        <f>IF($D29="","",IF([12]設定!$H43="",INDEX([12]第２表!$E$220:$J$276,MATCH([12]設定!$D43,[12]第２表!$C$220:$C$276,0),2),[12]設定!$H43))</f>
        <v>0</v>
      </c>
      <c r="G29" s="41">
        <f>IF($D29="","",IF([12]設定!$H43="",INDEX([12]第２表!$E$220:$J$276,MATCH([12]設定!$D43,[12]第２表!$C$220:$C$276,0),3),[12]設定!$H43))</f>
        <v>4</v>
      </c>
      <c r="H29" s="41">
        <f>IF($D29="","",IF([12]設定!$H43="",INDEX([12]第２表!$E$220:$J$276,MATCH([12]設定!$D43,[12]第２表!$C$220:$C$276,0),4),[12]設定!$H43))</f>
        <v>712</v>
      </c>
      <c r="I29" s="41">
        <f>IF($D29="","",IF([12]設定!$H43="",INDEX([12]第２表!$E$220:$J$276,MATCH([12]設定!$D43,[12]第２表!$C$220:$C$276,0),5),[12]設定!$H43))</f>
        <v>52</v>
      </c>
      <c r="J29" s="46">
        <f>IF($D29="","",IF([12]設定!$H43="",INDEX([12]第２表!$E$220:$J$276,MATCH([12]設定!$D43,[12]第２表!$C$220:$C$276,0),6),[12]設定!$H43))</f>
        <v>7.3</v>
      </c>
    </row>
    <row r="30" spans="2:11" s="5" customFormat="1" ht="17.25" customHeight="1" x14ac:dyDescent="0.2">
      <c r="B30" s="43" t="str">
        <f>IF([12]設定!$B44="","",[12]設定!$B44)</f>
        <v>E16,17</v>
      </c>
      <c r="C30" s="44"/>
      <c r="D30" s="54" t="str">
        <f>IF([12]設定!$F44="","",[12]設定!$F44)</f>
        <v>化学、石油・石炭</v>
      </c>
      <c r="E30" s="41">
        <f>IF($D30="","",IF([12]設定!$H44="",INDEX([12]第２表!$E$220:$J$276,MATCH([12]設定!$D44,[12]第２表!$C$220:$C$276,0),1),[12]設定!$H44))</f>
        <v>2726</v>
      </c>
      <c r="F30" s="41">
        <f>IF($D30="","",IF([12]設定!$H44="",INDEX([12]第２表!$E$220:$J$276,MATCH([12]設定!$D44,[12]第２表!$C$220:$C$276,0),2),[12]設定!$H44))</f>
        <v>12</v>
      </c>
      <c r="G30" s="41">
        <f>IF($D30="","",IF([12]設定!$H44="",INDEX([12]第２表!$E$220:$J$276,MATCH([12]設定!$D44,[12]第２表!$C$220:$C$276,0),3),[12]設定!$H44))</f>
        <v>60</v>
      </c>
      <c r="H30" s="41">
        <f>IF($D30="","",IF([12]設定!$H44="",INDEX([12]第２表!$E$220:$J$276,MATCH([12]設定!$D44,[12]第２表!$C$220:$C$276,0),4),[12]設定!$H44))</f>
        <v>2678</v>
      </c>
      <c r="I30" s="41">
        <f>IF($D30="","",IF([12]設定!$H44="",INDEX([12]第２表!$E$220:$J$276,MATCH([12]設定!$D44,[12]第２表!$C$220:$C$276,0),5),[12]設定!$H44))</f>
        <v>22</v>
      </c>
      <c r="J30" s="46">
        <f>IF($D30="","",IF([12]設定!$H44="",INDEX([12]第２表!$E$220:$J$276,MATCH([12]設定!$D44,[12]第２表!$C$220:$C$276,0),6),[12]設定!$H44))</f>
        <v>0.8</v>
      </c>
    </row>
    <row r="31" spans="2:11" s="5" customFormat="1" ht="17.25" customHeight="1" x14ac:dyDescent="0.2">
      <c r="B31" s="43" t="str">
        <f>IF([12]設定!$B45="","",[12]設定!$B45)</f>
        <v>E18</v>
      </c>
      <c r="C31" s="44"/>
      <c r="D31" s="54" t="str">
        <f>IF([12]設定!$F45="","",[12]設定!$F45)</f>
        <v>プラスチック製品</v>
      </c>
      <c r="E31" s="41">
        <f>IF($D31="","",IF([12]設定!$H45="",INDEX([12]第２表!$E$220:$J$276,MATCH([12]設定!$D45,[12]第２表!$C$220:$C$276,0),1),[12]設定!$H45))</f>
        <v>1884</v>
      </c>
      <c r="F31" s="41">
        <f>IF($D31="","",IF([12]設定!$H45="",INDEX([12]第２表!$E$220:$J$276,MATCH([12]設定!$D45,[12]第２表!$C$220:$C$276,0),2),[12]設定!$H45))</f>
        <v>0</v>
      </c>
      <c r="G31" s="41">
        <f>IF($D31="","",IF([12]設定!$H45="",INDEX([12]第２表!$E$220:$J$276,MATCH([12]設定!$D45,[12]第２表!$C$220:$C$276,0),3),[12]設定!$H45))</f>
        <v>9</v>
      </c>
      <c r="H31" s="41">
        <f>IF($D31="","",IF([12]設定!$H45="",INDEX([12]第２表!$E$220:$J$276,MATCH([12]設定!$D45,[12]第２表!$C$220:$C$276,0),4),[12]設定!$H45))</f>
        <v>1875</v>
      </c>
      <c r="I31" s="41">
        <f>IF($D31="","",IF([12]設定!$H45="",INDEX([12]第２表!$E$220:$J$276,MATCH([12]設定!$D45,[12]第２表!$C$220:$C$276,0),5),[12]設定!$H45))</f>
        <v>589</v>
      </c>
      <c r="J31" s="46">
        <f>IF($D31="","",IF([12]設定!$H45="",INDEX([12]第２表!$E$220:$J$276,MATCH([12]設定!$D45,[12]第２表!$C$220:$C$276,0),6),[12]設定!$H45))</f>
        <v>31.4</v>
      </c>
    </row>
    <row r="32" spans="2:11" s="5" customFormat="1" ht="17.25" customHeight="1" x14ac:dyDescent="0.2">
      <c r="B32" s="43" t="str">
        <f>IF([12]設定!$B46="","",[12]設定!$B46)</f>
        <v>E19</v>
      </c>
      <c r="C32" s="44"/>
      <c r="D32" s="54" t="str">
        <f>IF([12]設定!$F46="","",[12]設定!$F46)</f>
        <v>ゴム製品</v>
      </c>
      <c r="E32" s="55">
        <f>IF($D32="","",IF([12]設定!$H46="",INDEX([12]第２表!$E$220:$J$276,MATCH([12]設定!$D46,[12]第２表!$C$220:$C$276,0),1),[12]設定!$H46))</f>
        <v>2031</v>
      </c>
      <c r="F32" s="55">
        <f>IF($D32="","",IF([12]設定!$H46="",INDEX([12]第２表!$E$220:$J$276,MATCH([12]設定!$D46,[12]第２表!$C$220:$C$276,0),2),[12]設定!$H46))</f>
        <v>2</v>
      </c>
      <c r="G32" s="55">
        <f>IF($D32="","",IF([12]設定!$H46="",INDEX([12]第２表!$E$220:$J$276,MATCH([12]設定!$D46,[12]第２表!$C$220:$C$276,0),3),[12]設定!$H46))</f>
        <v>11</v>
      </c>
      <c r="H32" s="55">
        <f>IF($D32="","",IF([12]設定!$H46="",INDEX([12]第２表!$E$220:$J$276,MATCH([12]設定!$D46,[12]第２表!$C$220:$C$276,0),4),[12]設定!$H46))</f>
        <v>2022</v>
      </c>
      <c r="I32" s="55">
        <f>IF($D32="","",IF([12]設定!$H46="",INDEX([12]第２表!$E$220:$J$276,MATCH([12]設定!$D46,[12]第２表!$C$220:$C$276,0),5),[12]設定!$H46))</f>
        <v>29</v>
      </c>
      <c r="J32" s="56">
        <f>IF($D32="","",IF([12]設定!$H46="",INDEX([12]第２表!$E$220:$J$276,MATCH([12]設定!$D46,[12]第２表!$C$220:$C$276,0),6),[12]設定!$H46))</f>
        <v>1.4</v>
      </c>
    </row>
    <row r="33" spans="2:12" s="5" customFormat="1" ht="17.25" customHeight="1" x14ac:dyDescent="0.2">
      <c r="B33" s="43" t="str">
        <f>IF([12]設定!$B47="","",[12]設定!$B47)</f>
        <v>E21</v>
      </c>
      <c r="C33" s="44"/>
      <c r="D33" s="54" t="str">
        <f>IF([12]設定!$F47="","",[12]設定!$F47)</f>
        <v>窯業・土石製品</v>
      </c>
      <c r="E33" s="41">
        <f>IF($D33="","",IF([12]設定!$H47="",INDEX([12]第２表!$E$220:$J$276,MATCH([12]設定!$D47,[12]第２表!$C$220:$C$276,0),1),[12]設定!$H47))</f>
        <v>1795</v>
      </c>
      <c r="F33" s="41">
        <f>IF($D33="","",IF([12]設定!$H47="",INDEX([12]第２表!$E$220:$J$276,MATCH([12]設定!$D47,[12]第２表!$C$220:$C$276,0),2),[12]設定!$H47))</f>
        <v>4</v>
      </c>
      <c r="G33" s="41">
        <f>IF($D33="","",IF([12]設定!$H47="",INDEX([12]第２表!$E$220:$J$276,MATCH([12]設定!$D47,[12]第２表!$C$220:$C$276,0),3),[12]設定!$H47))</f>
        <v>0</v>
      </c>
      <c r="H33" s="41">
        <f>IF($D33="","",IF([12]設定!$H47="",INDEX([12]第２表!$E$220:$J$276,MATCH([12]設定!$D47,[12]第２表!$C$220:$C$276,0),4),[12]設定!$H47))</f>
        <v>1799</v>
      </c>
      <c r="I33" s="41">
        <f>IF($D33="","",IF([12]設定!$H47="",INDEX([12]第２表!$E$220:$J$276,MATCH([12]設定!$D47,[12]第２表!$C$220:$C$276,0),5),[12]設定!$H47))</f>
        <v>48</v>
      </c>
      <c r="J33" s="46">
        <f>IF($D33="","",IF([12]設定!$H47="",INDEX([12]第２表!$E$220:$J$276,MATCH([12]設定!$D47,[12]第２表!$C$220:$C$276,0),6),[12]設定!$H47))</f>
        <v>2.7</v>
      </c>
    </row>
    <row r="34" spans="2:12" s="5" customFormat="1" ht="17.25" customHeight="1" x14ac:dyDescent="0.2">
      <c r="B34" s="43" t="str">
        <f>IF([12]設定!$B48="","",[12]設定!$B48)</f>
        <v>E24</v>
      </c>
      <c r="C34" s="44"/>
      <c r="D34" s="54" t="str">
        <f>IF([12]設定!$F48="","",[12]設定!$F48)</f>
        <v>金属製品製造業</v>
      </c>
      <c r="E34" s="41">
        <f>IF($D34="","",IF([12]設定!$H48="",INDEX([12]第２表!$E$220:$J$276,MATCH([12]設定!$D48,[12]第２表!$C$220:$C$276,0),1),[12]設定!$H48))</f>
        <v>2011</v>
      </c>
      <c r="F34" s="41">
        <f>IF($D34="","",IF([12]設定!$H48="",INDEX([12]第２表!$E$220:$J$276,MATCH([12]設定!$D48,[12]第２表!$C$220:$C$276,0),2),[12]設定!$H48))</f>
        <v>14</v>
      </c>
      <c r="G34" s="41">
        <f>IF($D34="","",IF([12]設定!$H48="",INDEX([12]第２表!$E$220:$J$276,MATCH([12]設定!$D48,[12]第２表!$C$220:$C$276,0),3),[12]設定!$H48))</f>
        <v>12</v>
      </c>
      <c r="H34" s="41">
        <f>IF($D34="","",IF([12]設定!$H48="",INDEX([12]第２表!$E$220:$J$276,MATCH([12]設定!$D48,[12]第２表!$C$220:$C$276,0),4),[12]設定!$H48))</f>
        <v>2013</v>
      </c>
      <c r="I34" s="41">
        <f>IF($D34="","",IF([12]設定!$H48="",INDEX([12]第２表!$E$220:$J$276,MATCH([12]設定!$D48,[12]第２表!$C$220:$C$276,0),5),[12]設定!$H48))</f>
        <v>457</v>
      </c>
      <c r="J34" s="46">
        <f>IF($D34="","",IF([12]設定!$H48="",INDEX([12]第２表!$E$220:$J$276,MATCH([12]設定!$D48,[12]第２表!$C$220:$C$276,0),6),[12]設定!$H48))</f>
        <v>22.7</v>
      </c>
    </row>
    <row r="35" spans="2:12" s="5" customFormat="1" ht="17.25" customHeight="1" x14ac:dyDescent="0.2">
      <c r="B35" s="43" t="str">
        <f>IF([12]設定!$B49="","",[12]設定!$B49)</f>
        <v>E27</v>
      </c>
      <c r="C35" s="44"/>
      <c r="D35" s="54" t="str">
        <f>IF([12]設定!$F49="","",[12]設定!$F49)</f>
        <v>業務用機械器具</v>
      </c>
      <c r="E35" s="41">
        <f>IF($D35="","",IF([12]設定!$H49="",INDEX([12]第２表!$E$220:$J$276,MATCH([12]設定!$D49,[12]第２表!$C$220:$C$276,0),1),[12]設定!$H49))</f>
        <v>1798</v>
      </c>
      <c r="F35" s="41">
        <f>IF($D35="","",IF([12]設定!$H49="",INDEX([12]第２表!$E$220:$J$276,MATCH([12]設定!$D49,[12]第２表!$C$220:$C$276,0),2),[12]設定!$H49))</f>
        <v>11</v>
      </c>
      <c r="G35" s="41">
        <f>IF($D35="","",IF([12]設定!$H49="",INDEX([12]第２表!$E$220:$J$276,MATCH([12]設定!$D49,[12]第２表!$C$220:$C$276,0),3),[12]設定!$H49))</f>
        <v>11</v>
      </c>
      <c r="H35" s="41">
        <f>IF($D35="","",IF([12]設定!$H49="",INDEX([12]第２表!$E$220:$J$276,MATCH([12]設定!$D49,[12]第２表!$C$220:$C$276,0),4),[12]設定!$H49))</f>
        <v>1798</v>
      </c>
      <c r="I35" s="41">
        <f>IF($D35="","",IF([12]設定!$H49="",INDEX([12]第２表!$E$220:$J$276,MATCH([12]設定!$D49,[12]第２表!$C$220:$C$276,0),5),[12]設定!$H49))</f>
        <v>36</v>
      </c>
      <c r="J35" s="46">
        <f>IF($D35="","",IF([12]設定!$H49="",INDEX([12]第２表!$E$220:$J$276,MATCH([12]設定!$D49,[12]第２表!$C$220:$C$276,0),6),[12]設定!$H49))</f>
        <v>2</v>
      </c>
    </row>
    <row r="36" spans="2:12" s="5" customFormat="1" ht="17.25" customHeight="1" x14ac:dyDescent="0.2">
      <c r="B36" s="43" t="str">
        <f>IF([12]設定!$B50="","",[12]設定!$B50)</f>
        <v>E28</v>
      </c>
      <c r="C36" s="44"/>
      <c r="D36" s="54" t="str">
        <f>IF([12]設定!$F50="","",[12]設定!$F50)</f>
        <v>電子・デバイス</v>
      </c>
      <c r="E36" s="41">
        <f>IF($D36="","",IF([12]設定!$H50="",INDEX([12]第２表!$E$220:$J$276,MATCH([12]設定!$D50,[12]第２表!$C$220:$C$276,0),1),[12]設定!$H50))</f>
        <v>3287</v>
      </c>
      <c r="F36" s="41">
        <f>IF($D36="","",IF([12]設定!$H50="",INDEX([12]第２表!$E$220:$J$276,MATCH([12]設定!$D50,[12]第２表!$C$220:$C$276,0),2),[12]設定!$H50))</f>
        <v>13</v>
      </c>
      <c r="G36" s="41">
        <f>IF($D36="","",IF([12]設定!$H50="",INDEX([12]第２表!$E$220:$J$276,MATCH([12]設定!$D50,[12]第２表!$C$220:$C$276,0),3),[12]設定!$H50))</f>
        <v>17</v>
      </c>
      <c r="H36" s="41">
        <f>IF($D36="","",IF([12]設定!$H50="",INDEX([12]第２表!$E$220:$J$276,MATCH([12]設定!$D50,[12]第２表!$C$220:$C$276,0),4),[12]設定!$H50))</f>
        <v>3283</v>
      </c>
      <c r="I36" s="41">
        <f>IF($D36="","",IF([12]設定!$H50="",INDEX([12]第２表!$E$220:$J$276,MATCH([12]設定!$D50,[12]第２表!$C$220:$C$276,0),5),[12]設定!$H50))</f>
        <v>199</v>
      </c>
      <c r="J36" s="46">
        <f>IF($D36="","",IF([12]設定!$H50="",INDEX([12]第２表!$E$220:$J$276,MATCH([12]設定!$D50,[12]第２表!$C$220:$C$276,0),6),[12]設定!$H50))</f>
        <v>6.1</v>
      </c>
    </row>
    <row r="37" spans="2:12" s="5" customFormat="1" ht="17.25" customHeight="1" x14ac:dyDescent="0.2">
      <c r="B37" s="43" t="str">
        <f>IF([12]設定!$B51="","",[12]設定!$B51)</f>
        <v>E29</v>
      </c>
      <c r="C37" s="44"/>
      <c r="D37" s="54" t="str">
        <f>IF([12]設定!$F51="","",[12]設定!$F51)</f>
        <v>電気機械器具</v>
      </c>
      <c r="E37" s="41">
        <f>IF($D37="","",IF([12]設定!$H51="",INDEX([12]第２表!$E$220:$J$276,MATCH([12]設定!$D51,[12]第２表!$C$220:$C$276,0),1),[12]設定!$H51))</f>
        <v>1271</v>
      </c>
      <c r="F37" s="41">
        <f>IF($D37="","",IF([12]設定!$H51="",INDEX([12]第２表!$E$220:$J$276,MATCH([12]設定!$D51,[12]第２表!$C$220:$C$276,0),2),[12]設定!$H51))</f>
        <v>15</v>
      </c>
      <c r="G37" s="41">
        <f>IF($D37="","",IF([12]設定!$H51="",INDEX([12]第２表!$E$220:$J$276,MATCH([12]設定!$D51,[12]第２表!$C$220:$C$276,0),3),[12]設定!$H51))</f>
        <v>10</v>
      </c>
      <c r="H37" s="41">
        <f>IF($D37="","",IF([12]設定!$H51="",INDEX([12]第２表!$E$220:$J$276,MATCH([12]設定!$D51,[12]第２表!$C$220:$C$276,0),4),[12]設定!$H51))</f>
        <v>1276</v>
      </c>
      <c r="I37" s="41">
        <f>IF($D37="","",IF([12]設定!$H51="",INDEX([12]第２表!$E$220:$J$276,MATCH([12]設定!$D51,[12]第２表!$C$220:$C$276,0),5),[12]設定!$H51))</f>
        <v>41</v>
      </c>
      <c r="J37" s="46">
        <f>IF($D37="","",IF([12]設定!$H51="",INDEX([12]第２表!$E$220:$J$276,MATCH([12]設定!$D51,[12]第２表!$C$220:$C$276,0),6),[12]設定!$H51))</f>
        <v>3.2</v>
      </c>
    </row>
    <row r="38" spans="2:12" s="5" customFormat="1" ht="17.25" customHeight="1" x14ac:dyDescent="0.2">
      <c r="B38" s="43" t="str">
        <f>IF([12]設定!$B52="","",[12]設定!$B52)</f>
        <v>E31</v>
      </c>
      <c r="C38" s="44"/>
      <c r="D38" s="54" t="str">
        <f>IF([12]設定!$F52="","",[12]設定!$F52)</f>
        <v>輸送用機械器具</v>
      </c>
      <c r="E38" s="41">
        <f>IF($D38="","",IF([12]設定!$H52="",INDEX([12]第２表!$E$220:$J$276,MATCH([12]設定!$D52,[12]第２表!$C$220:$C$276,0),1),[12]設定!$H52))</f>
        <v>2282</v>
      </c>
      <c r="F38" s="41">
        <f>IF($D38="","",IF([12]設定!$H52="",INDEX([12]第２表!$E$220:$J$276,MATCH([12]設定!$D52,[12]第２表!$C$220:$C$276,0),2),[12]設定!$H52))</f>
        <v>10</v>
      </c>
      <c r="G38" s="41">
        <f>IF($D38="","",IF([12]設定!$H52="",INDEX([12]第２表!$E$220:$J$276,MATCH([12]設定!$D52,[12]第２表!$C$220:$C$276,0),3),[12]設定!$H52))</f>
        <v>45</v>
      </c>
      <c r="H38" s="41">
        <f>IF($D38="","",IF([12]設定!$H52="",INDEX([12]第２表!$E$220:$J$276,MATCH([12]設定!$D52,[12]第２表!$C$220:$C$276,0),4),[12]設定!$H52))</f>
        <v>2247</v>
      </c>
      <c r="I38" s="41">
        <f>IF($D38="","",IF([12]設定!$H52="",INDEX([12]第２表!$E$220:$J$276,MATCH([12]設定!$D52,[12]第２表!$C$220:$C$276,0),5),[12]設定!$H52))</f>
        <v>63</v>
      </c>
      <c r="J38" s="46">
        <f>IF($D38="","",IF([12]設定!$H52="",INDEX([12]第２表!$E$220:$J$276,MATCH([12]設定!$D52,[12]第２表!$C$220:$C$276,0),6),[12]設定!$H52))</f>
        <v>2.8</v>
      </c>
    </row>
    <row r="39" spans="2:12" s="5" customFormat="1" ht="17.25" customHeight="1" x14ac:dyDescent="0.2">
      <c r="B39" s="57" t="str">
        <f>IF([12]設定!$B53="","",[12]設定!$B53)</f>
        <v>ES</v>
      </c>
      <c r="C39" s="58"/>
      <c r="D39" s="59" t="str">
        <f>IF([12]設定!$F53="","",[12]設定!$F53)</f>
        <v>はん用・生産用機械器具</v>
      </c>
      <c r="E39" s="60">
        <f>IF($D39="","",IF([12]設定!$H53="",INDEX([12]第２表!$E$220:$J$276,MATCH([12]設定!$D53,[12]第２表!$C$220:$C$276,0),1),[12]設定!$H53))</f>
        <v>2448</v>
      </c>
      <c r="F39" s="60">
        <f>IF($D39="","",IF([12]設定!$H53="",INDEX([12]第２表!$E$220:$J$276,MATCH([12]設定!$D53,[12]第２表!$C$220:$C$276,0),2),[12]設定!$H53))</f>
        <v>16</v>
      </c>
      <c r="G39" s="60">
        <f>IF($D39="","",IF([12]設定!$H53="",INDEX([12]第２表!$E$220:$J$276,MATCH([12]設定!$D53,[12]第２表!$C$220:$C$276,0),3),[12]設定!$H53))</f>
        <v>42</v>
      </c>
      <c r="H39" s="60">
        <f>IF($D39="","",IF([12]設定!$H53="",INDEX([12]第２表!$E$220:$J$276,MATCH([12]設定!$D53,[12]第２表!$C$220:$C$276,0),4),[12]設定!$H53))</f>
        <v>2422</v>
      </c>
      <c r="I39" s="60">
        <f>IF($D39="","",IF([12]設定!$H53="",INDEX([12]第２表!$E$220:$J$276,MATCH([12]設定!$D53,[12]第２表!$C$220:$C$276,0),5),[12]設定!$H53))</f>
        <v>280</v>
      </c>
      <c r="J39" s="61">
        <f>IF($D39="","",IF([12]設定!$H53="",INDEX([12]第２表!$E$220:$J$276,MATCH([12]設定!$D53,[12]第２表!$C$220:$C$276,0),6),[12]設定!$H53))</f>
        <v>11.6</v>
      </c>
    </row>
    <row r="40" spans="2:12" s="5" customFormat="1" ht="17.25" customHeight="1" x14ac:dyDescent="0.2">
      <c r="B40" s="62" t="str">
        <f>IF([12]設定!$B54="","",[12]設定!$B54)</f>
        <v>R91</v>
      </c>
      <c r="C40" s="63"/>
      <c r="D40" s="64" t="str">
        <f>IF([12]設定!$F54="","",[12]設定!$F54)</f>
        <v>職業紹介・労働者派遣業</v>
      </c>
      <c r="E40" s="65">
        <f>IF($D40="","",IF([12]設定!$H54="",INDEX([12]第２表!$E$220:$J$276,MATCH([12]設定!$D54,[12]第２表!$C$220:$C$276,0),1),[12]設定!$H54))</f>
        <v>3629</v>
      </c>
      <c r="F40" s="65">
        <f>IF($D40="","",IF([12]設定!$H54="",INDEX([12]第２表!$E$220:$J$276,MATCH([12]設定!$D54,[12]第２表!$C$220:$C$276,0),2),[12]設定!$H54))</f>
        <v>215</v>
      </c>
      <c r="G40" s="65">
        <f>IF($D40="","",IF([12]設定!$H54="",INDEX([12]第２表!$E$220:$J$276,MATCH([12]設定!$D54,[12]第２表!$C$220:$C$276,0),3),[12]設定!$H54))</f>
        <v>293</v>
      </c>
      <c r="H40" s="65">
        <f>IF($D40="","",IF([12]設定!$H54="",INDEX([12]第２表!$E$220:$J$276,MATCH([12]設定!$D54,[12]第２表!$C$220:$C$276,0),4),[12]設定!$H54))</f>
        <v>3551</v>
      </c>
      <c r="I40" s="65">
        <f>IF($D40="","",IF([12]設定!$H54="",INDEX([12]第２表!$E$220:$J$276,MATCH([12]設定!$D54,[12]第２表!$C$220:$C$276,0),5),[12]設定!$H54))</f>
        <v>742</v>
      </c>
      <c r="J40" s="66">
        <f>IF($D40="","",IF([12]設定!$H54="",INDEX([12]第２表!$E$220:$J$276,MATCH([12]設定!$D54,[12]第２表!$C$220:$C$276,0),6),[12]設定!$H54))</f>
        <v>20.9</v>
      </c>
    </row>
    <row r="41" spans="2:12" s="5" customFormat="1" ht="10.5" customHeight="1" x14ac:dyDescent="0.2">
      <c r="D41" s="14"/>
      <c r="E41" s="14"/>
      <c r="F41" s="14"/>
      <c r="G41" s="14"/>
      <c r="H41" s="14"/>
      <c r="I41" s="14"/>
      <c r="J41" s="14"/>
      <c r="K41" s="14"/>
      <c r="L41" s="14"/>
    </row>
    <row r="42" spans="2:12" ht="10.5" customHeight="1" x14ac:dyDescent="0.2"/>
    <row r="43" spans="2:12" s="5" customFormat="1" ht="21" customHeight="1" x14ac:dyDescent="0.2">
      <c r="B43" s="67" t="s">
        <v>13</v>
      </c>
      <c r="C43" s="67"/>
      <c r="D43" s="67"/>
      <c r="E43" s="68"/>
      <c r="F43" s="68"/>
      <c r="G43" s="68"/>
      <c r="I43" s="13"/>
      <c r="J43" s="13" t="s">
        <v>2</v>
      </c>
      <c r="L43" s="69"/>
    </row>
    <row r="44" spans="2:12" s="5" customFormat="1" ht="15" customHeight="1" x14ac:dyDescent="0.2">
      <c r="B44" s="15"/>
      <c r="C44" s="16"/>
      <c r="D44" s="17"/>
      <c r="E44" s="18" t="s">
        <v>3</v>
      </c>
      <c r="F44" s="18" t="s">
        <v>4</v>
      </c>
      <c r="G44" s="18" t="s">
        <v>5</v>
      </c>
      <c r="H44" s="20" t="s">
        <v>6</v>
      </c>
      <c r="I44" s="21"/>
      <c r="J44" s="22"/>
      <c r="L44" s="69"/>
    </row>
    <row r="45" spans="2:12" s="5" customFormat="1" ht="15" customHeight="1" x14ac:dyDescent="0.2">
      <c r="B45" s="24"/>
      <c r="C45" s="25"/>
      <c r="D45" s="26" t="s">
        <v>7</v>
      </c>
      <c r="E45" s="70"/>
      <c r="F45" s="70"/>
      <c r="G45" s="70"/>
      <c r="H45" s="71"/>
      <c r="I45" s="30" t="s">
        <v>8</v>
      </c>
      <c r="J45" s="31" t="s">
        <v>9</v>
      </c>
      <c r="L45" s="69"/>
    </row>
    <row r="46" spans="2:12" s="5" customFormat="1" ht="15" customHeight="1" x14ac:dyDescent="0.2">
      <c r="B46" s="32"/>
      <c r="C46" s="33"/>
      <c r="D46" s="34"/>
      <c r="E46" s="72" t="s">
        <v>10</v>
      </c>
      <c r="F46" s="72" t="s">
        <v>10</v>
      </c>
      <c r="G46" s="72" t="s">
        <v>10</v>
      </c>
      <c r="H46" s="73" t="s">
        <v>10</v>
      </c>
      <c r="I46" s="36" t="s">
        <v>11</v>
      </c>
      <c r="J46" s="37" t="s">
        <v>12</v>
      </c>
      <c r="L46" s="69"/>
    </row>
    <row r="47" spans="2:12" s="5" customFormat="1" ht="18" customHeight="1" x14ac:dyDescent="0.2">
      <c r="B47" s="38" t="str">
        <f t="shared" ref="B47:B78" si="0">+B9</f>
        <v>TL</v>
      </c>
      <c r="C47" s="39"/>
      <c r="D47" s="40" t="str">
        <f t="shared" ref="D47:D78" si="1">+D9</f>
        <v>調査産業計</v>
      </c>
      <c r="E47" s="41">
        <f>IF($D47="","",IF([12]設定!$I23="",INDEX([12]第２表!$E$10:$J$66,MATCH([12]設定!$D23,[12]第２表!$C$10:$C$66,0),1),[12]設定!$I23))</f>
        <v>186954</v>
      </c>
      <c r="F47" s="41">
        <f>IF($D47="","",IF([12]設定!$I23="",INDEX([12]第２表!$E$10:$J$66,MATCH([12]設定!$D23,[12]第２表!$C$10:$C$66,0),2),[12]設定!$I23))</f>
        <v>1992</v>
      </c>
      <c r="G47" s="41">
        <f>IF($D47="","",IF([12]設定!$I23="",INDEX([12]第２表!$E$10:$J$66,MATCH([12]設定!$D23,[12]第２表!$C$10:$C$66,0),3),[12]設定!$I23))</f>
        <v>2733</v>
      </c>
      <c r="H47" s="41">
        <f>IF($D47="","",IF([12]設定!$I23="",INDEX([12]第２表!$E$10:$J$66,MATCH([12]設定!$D23,[12]第２表!$C$10:$C$66,0),4),[12]設定!$I23))</f>
        <v>186213</v>
      </c>
      <c r="I47" s="41">
        <f>IF($D47="","",IF([12]設定!$I23="",INDEX([12]第２表!$E$10:$J$66,MATCH([12]設定!$D23,[12]第２表!$C$10:$C$66,0),5),[12]設定!$I23))</f>
        <v>45820</v>
      </c>
      <c r="J47" s="42">
        <f>IF($D47="","",IF([12]設定!$I23="",INDEX([12]第２表!$E$10:$J$66,MATCH([12]設定!$D23,[12]第２表!$C$10:$C$66,0),6),[12]設定!$I23))</f>
        <v>24.6</v>
      </c>
      <c r="K47" s="14"/>
    </row>
    <row r="48" spans="2:12" s="5" customFormat="1" ht="18" customHeight="1" x14ac:dyDescent="0.2">
      <c r="B48" s="43" t="str">
        <f t="shared" si="0"/>
        <v>D</v>
      </c>
      <c r="C48" s="44"/>
      <c r="D48" s="45" t="str">
        <f t="shared" si="1"/>
        <v>建設業</v>
      </c>
      <c r="E48" s="41">
        <f>IF($D48="","",IF([12]設定!$I24="",INDEX([12]第２表!$E$10:$J$66,MATCH([12]設定!$D24,[12]第２表!$C$10:$C$66,0),1),[12]設定!$I24))</f>
        <v>6291</v>
      </c>
      <c r="F48" s="41">
        <f>IF($D48="","",IF([12]設定!$I24="",INDEX([12]第２表!$E$10:$J$66,MATCH([12]設定!$D24,[12]第２表!$C$10:$C$66,0),2),[12]設定!$I24))</f>
        <v>33</v>
      </c>
      <c r="G48" s="41">
        <f>IF($D48="","",IF([12]設定!$I24="",INDEX([12]第２表!$E$10:$J$66,MATCH([12]設定!$D24,[12]第２表!$C$10:$C$66,0),3),[12]設定!$I24))</f>
        <v>30</v>
      </c>
      <c r="H48" s="41">
        <f>IF($D48="","",IF([12]設定!$I24="",INDEX([12]第２表!$E$10:$J$66,MATCH([12]設定!$D24,[12]第２表!$C$10:$C$66,0),4),[12]設定!$I24))</f>
        <v>6294</v>
      </c>
      <c r="I48" s="41">
        <f>IF($D48="","",IF([12]設定!$I24="",INDEX([12]第２表!$E$10:$J$66,MATCH([12]設定!$D24,[12]第２表!$C$10:$C$66,0),5),[12]設定!$I24))</f>
        <v>66</v>
      </c>
      <c r="J48" s="46">
        <f>IF($D48="","",IF([12]設定!$I24="",INDEX([12]第２表!$E$10:$J$66,MATCH([12]設定!$D24,[12]第２表!$C$10:$C$66,0),6),[12]設定!$I24))</f>
        <v>1</v>
      </c>
      <c r="K48" s="14"/>
    </row>
    <row r="49" spans="2:12" s="5" customFormat="1" ht="18" customHeight="1" x14ac:dyDescent="0.2">
      <c r="B49" s="43" t="str">
        <f t="shared" si="0"/>
        <v>E</v>
      </c>
      <c r="C49" s="44"/>
      <c r="D49" s="45" t="str">
        <f t="shared" si="1"/>
        <v>製造業</v>
      </c>
      <c r="E49" s="41">
        <f>IF($D49="","",IF([12]設定!$I25="",INDEX([12]第２表!$E$10:$J$66,MATCH([12]設定!$D25,[12]第２表!$C$10:$C$66,0),1),[12]設定!$I25))</f>
        <v>37635</v>
      </c>
      <c r="F49" s="41">
        <f>IF($D49="","",IF([12]設定!$I25="",INDEX([12]第２表!$E$10:$J$66,MATCH([12]設定!$D25,[12]第２表!$C$10:$C$66,0),2),[12]設定!$I25))</f>
        <v>276</v>
      </c>
      <c r="G49" s="41">
        <f>IF($D49="","",IF([12]設定!$I25="",INDEX([12]第２表!$E$10:$J$66,MATCH([12]設定!$D25,[12]第２表!$C$10:$C$66,0),3),[12]設定!$I25))</f>
        <v>509</v>
      </c>
      <c r="H49" s="41">
        <f>IF($D49="","",IF([12]設定!$I25="",INDEX([12]第２表!$E$10:$J$66,MATCH([12]設定!$D25,[12]第２表!$C$10:$C$66,0),4),[12]設定!$I25))</f>
        <v>37402</v>
      </c>
      <c r="I49" s="41">
        <f>IF($D49="","",IF([12]設定!$I25="",INDEX([12]第２表!$E$10:$J$66,MATCH([12]設定!$D25,[12]第２表!$C$10:$C$66,0),5),[12]設定!$I25))</f>
        <v>3962</v>
      </c>
      <c r="J49" s="46">
        <f>IF($D49="","",IF([12]設定!$I25="",INDEX([12]第２表!$E$10:$J$66,MATCH([12]設定!$D25,[12]第２表!$C$10:$C$66,0),6),[12]設定!$I25))</f>
        <v>10.6</v>
      </c>
      <c r="K49" s="14"/>
    </row>
    <row r="50" spans="2:12" s="5" customFormat="1" ht="18" customHeight="1" x14ac:dyDescent="0.2">
      <c r="B50" s="43" t="str">
        <f t="shared" si="0"/>
        <v>F</v>
      </c>
      <c r="C50" s="44"/>
      <c r="D50" s="47" t="str">
        <f t="shared" si="1"/>
        <v>電気・ガス・熱供給・水道業</v>
      </c>
      <c r="E50" s="41">
        <f>IF($D50="","",IF([12]設定!$I26="",INDEX([12]第２表!$E$10:$J$66,MATCH([12]設定!$D26,[12]第２表!$C$10:$C$66,0),1),[12]設定!$I26))</f>
        <v>2149</v>
      </c>
      <c r="F50" s="41">
        <f>IF($D50="","",IF([12]設定!$I26="",INDEX([12]第２表!$E$10:$J$66,MATCH([12]設定!$D26,[12]第２表!$C$10:$C$66,0),2),[12]設定!$I26))</f>
        <v>0</v>
      </c>
      <c r="G50" s="41">
        <f>IF($D50="","",IF([12]設定!$I26="",INDEX([12]第２表!$E$10:$J$66,MATCH([12]設定!$D26,[12]第２表!$C$10:$C$66,0),3),[12]設定!$I26))</f>
        <v>30</v>
      </c>
      <c r="H50" s="41">
        <f>IF($D50="","",IF([12]設定!$I26="",INDEX([12]第２表!$E$10:$J$66,MATCH([12]設定!$D26,[12]第２表!$C$10:$C$66,0),4),[12]設定!$I26))</f>
        <v>2119</v>
      </c>
      <c r="I50" s="41">
        <f>IF($D50="","",IF([12]設定!$I26="",INDEX([12]第２表!$E$10:$J$66,MATCH([12]設定!$D26,[12]第２表!$C$10:$C$66,0),5),[12]設定!$I26))</f>
        <v>171</v>
      </c>
      <c r="J50" s="46">
        <f>IF($D50="","",IF([12]設定!$I26="",INDEX([12]第２表!$E$10:$J$66,MATCH([12]設定!$D26,[12]第２表!$C$10:$C$66,0),6),[12]設定!$I26))</f>
        <v>8.1</v>
      </c>
      <c r="K50" s="14"/>
    </row>
    <row r="51" spans="2:12" s="5" customFormat="1" ht="18" customHeight="1" x14ac:dyDescent="0.2">
      <c r="B51" s="43" t="str">
        <f t="shared" si="0"/>
        <v>G</v>
      </c>
      <c r="C51" s="44"/>
      <c r="D51" s="45" t="str">
        <f t="shared" si="1"/>
        <v>情報通信業</v>
      </c>
      <c r="E51" s="41">
        <f>IF($D51="","",IF([12]設定!$I27="",INDEX([12]第２表!$E$10:$J$66,MATCH([12]設定!$D27,[12]第２表!$C$10:$C$66,0),1),[12]設定!$I27))</f>
        <v>3753</v>
      </c>
      <c r="F51" s="41">
        <f>IF($D51="","",IF([12]設定!$I27="",INDEX([12]第２表!$E$10:$J$66,MATCH([12]設定!$D27,[12]第２表!$C$10:$C$66,0),2),[12]設定!$I27))</f>
        <v>8</v>
      </c>
      <c r="G51" s="41">
        <f>IF($D51="","",IF([12]設定!$I27="",INDEX([12]第２表!$E$10:$J$66,MATCH([12]設定!$D27,[12]第２表!$C$10:$C$66,0),3),[12]設定!$I27))</f>
        <v>35</v>
      </c>
      <c r="H51" s="41">
        <f>IF($D51="","",IF([12]設定!$I27="",INDEX([12]第２表!$E$10:$J$66,MATCH([12]設定!$D27,[12]第２表!$C$10:$C$66,0),4),[12]設定!$I27))</f>
        <v>3726</v>
      </c>
      <c r="I51" s="41">
        <f>IF($D51="","",IF([12]設定!$I27="",INDEX([12]第２表!$E$10:$J$66,MATCH([12]設定!$D27,[12]第２表!$C$10:$C$66,0),5),[12]設定!$I27))</f>
        <v>156</v>
      </c>
      <c r="J51" s="46">
        <f>IF($D51="","",IF([12]設定!$I27="",INDEX([12]第２表!$E$10:$J$66,MATCH([12]設定!$D27,[12]第２表!$C$10:$C$66,0),6),[12]設定!$I27))</f>
        <v>4.2</v>
      </c>
      <c r="K51" s="14"/>
    </row>
    <row r="52" spans="2:12" s="5" customFormat="1" ht="18" customHeight="1" x14ac:dyDescent="0.2">
      <c r="B52" s="43" t="str">
        <f t="shared" si="0"/>
        <v>H</v>
      </c>
      <c r="C52" s="44"/>
      <c r="D52" s="45" t="str">
        <f t="shared" si="1"/>
        <v>運輸業，郵便業</v>
      </c>
      <c r="E52" s="41">
        <f>IF($D52="","",IF([12]設定!$I28="",INDEX([12]第２表!$E$10:$J$66,MATCH([12]設定!$D28,[12]第２表!$C$10:$C$66,0),1),[12]設定!$I28))</f>
        <v>10600</v>
      </c>
      <c r="F52" s="41">
        <f>IF($D52="","",IF([12]設定!$I28="",INDEX([12]第２表!$E$10:$J$66,MATCH([12]設定!$D28,[12]第２表!$C$10:$C$66,0),2),[12]設定!$I28))</f>
        <v>61</v>
      </c>
      <c r="G52" s="41">
        <f>IF($D52="","",IF([12]設定!$I28="",INDEX([12]第２表!$E$10:$J$66,MATCH([12]設定!$D28,[12]第２表!$C$10:$C$66,0),3),[12]設定!$I28))</f>
        <v>71</v>
      </c>
      <c r="H52" s="41">
        <f>IF($D52="","",IF([12]設定!$I28="",INDEX([12]第２表!$E$10:$J$66,MATCH([12]設定!$D28,[12]第２表!$C$10:$C$66,0),4),[12]設定!$I28))</f>
        <v>10590</v>
      </c>
      <c r="I52" s="41">
        <f>IF($D52="","",IF([12]設定!$I28="",INDEX([12]第２表!$E$10:$J$66,MATCH([12]設定!$D28,[12]第２表!$C$10:$C$66,0),5),[12]設定!$I28))</f>
        <v>534</v>
      </c>
      <c r="J52" s="46">
        <f>IF($D52="","",IF([12]設定!$I28="",INDEX([12]第２表!$E$10:$J$66,MATCH([12]設定!$D28,[12]第２表!$C$10:$C$66,0),6),[12]設定!$I28))</f>
        <v>5</v>
      </c>
      <c r="K52" s="14"/>
    </row>
    <row r="53" spans="2:12" s="5" customFormat="1" ht="18" customHeight="1" x14ac:dyDescent="0.2">
      <c r="B53" s="43" t="str">
        <f t="shared" si="0"/>
        <v>I</v>
      </c>
      <c r="C53" s="44"/>
      <c r="D53" s="45" t="str">
        <f t="shared" si="1"/>
        <v>卸売業，小売業</v>
      </c>
      <c r="E53" s="41">
        <f>IF($D53="","",IF([12]設定!$I29="",INDEX([12]第２表!$E$10:$J$66,MATCH([12]設定!$D29,[12]第２表!$C$10:$C$66,0),1),[12]設定!$I29))</f>
        <v>23015</v>
      </c>
      <c r="F53" s="41">
        <f>IF($D53="","",IF([12]設定!$I29="",INDEX([12]第２表!$E$10:$J$66,MATCH([12]設定!$D29,[12]第２表!$C$10:$C$66,0),2),[12]設定!$I29))</f>
        <v>227</v>
      </c>
      <c r="G53" s="41">
        <f>IF($D53="","",IF([12]設定!$I29="",INDEX([12]第２表!$E$10:$J$66,MATCH([12]設定!$D29,[12]第２表!$C$10:$C$66,0),3),[12]設定!$I29))</f>
        <v>510</v>
      </c>
      <c r="H53" s="41">
        <f>IF($D53="","",IF([12]設定!$I29="",INDEX([12]第２表!$E$10:$J$66,MATCH([12]設定!$D29,[12]第２表!$C$10:$C$66,0),4),[12]設定!$I29))</f>
        <v>22732</v>
      </c>
      <c r="I53" s="41">
        <f>IF($D53="","",IF([12]設定!$I29="",INDEX([12]第２表!$E$10:$J$66,MATCH([12]設定!$D29,[12]第２表!$C$10:$C$66,0),5),[12]設定!$I29))</f>
        <v>13735</v>
      </c>
      <c r="J53" s="46">
        <f>IF($D53="","",IF([12]設定!$I29="",INDEX([12]第２表!$E$10:$J$66,MATCH([12]設定!$D29,[12]第２表!$C$10:$C$66,0),6),[12]設定!$I29))</f>
        <v>60.4</v>
      </c>
      <c r="K53" s="14"/>
    </row>
    <row r="54" spans="2:12" s="5" customFormat="1" ht="18" customHeight="1" x14ac:dyDescent="0.2">
      <c r="B54" s="43" t="str">
        <f t="shared" si="0"/>
        <v>J</v>
      </c>
      <c r="C54" s="44"/>
      <c r="D54" s="45" t="str">
        <f t="shared" si="1"/>
        <v>金融業，保険業</v>
      </c>
      <c r="E54" s="41">
        <f>IF($D54="","",IF([12]設定!$I30="",INDEX([12]第２表!$E$10:$J$66,MATCH([12]設定!$D30,[12]第２表!$C$10:$C$66,0),1),[12]設定!$I30))</f>
        <v>3367</v>
      </c>
      <c r="F54" s="41">
        <f>IF($D54="","",IF([12]設定!$I30="",INDEX([12]第２表!$E$10:$J$66,MATCH([12]設定!$D30,[12]第２表!$C$10:$C$66,0),2),[12]設定!$I30))</f>
        <v>0</v>
      </c>
      <c r="G54" s="41">
        <f>IF($D54="","",IF([12]設定!$I30="",INDEX([12]第２表!$E$10:$J$66,MATCH([12]設定!$D30,[12]第２表!$C$10:$C$66,0),3),[12]設定!$I30))</f>
        <v>31</v>
      </c>
      <c r="H54" s="41">
        <f>IF($D54="","",IF([12]設定!$I30="",INDEX([12]第２表!$E$10:$J$66,MATCH([12]設定!$D30,[12]第２表!$C$10:$C$66,0),4),[12]設定!$I30))</f>
        <v>3336</v>
      </c>
      <c r="I54" s="41">
        <f>IF($D54="","",IF([12]設定!$I30="",INDEX([12]第２表!$E$10:$J$66,MATCH([12]設定!$D30,[12]第２表!$C$10:$C$66,0),5),[12]設定!$I30))</f>
        <v>11</v>
      </c>
      <c r="J54" s="46">
        <f>IF($D54="","",IF([12]設定!$I30="",INDEX([12]第２表!$E$10:$J$66,MATCH([12]設定!$D30,[12]第２表!$C$10:$C$66,0),6),[12]設定!$I30))</f>
        <v>0.3</v>
      </c>
      <c r="K54" s="14"/>
    </row>
    <row r="55" spans="2:12" s="5" customFormat="1" ht="18" customHeight="1" x14ac:dyDescent="0.2">
      <c r="B55" s="43" t="str">
        <f t="shared" si="0"/>
        <v>K</v>
      </c>
      <c r="C55" s="44"/>
      <c r="D55" s="45" t="str">
        <f t="shared" si="1"/>
        <v>不動産業，物品賃貸業</v>
      </c>
      <c r="E55" s="41">
        <f>IF($D55="","",IF([12]設定!$I31="",INDEX([12]第２表!$E$10:$J$66,MATCH([12]設定!$D31,[12]第２表!$C$10:$C$66,0),1),[12]設定!$I31))</f>
        <v>1265</v>
      </c>
      <c r="F55" s="41">
        <f>IF($D55="","",IF([12]設定!$I31="",INDEX([12]第２表!$E$10:$J$66,MATCH([12]設定!$D31,[12]第２表!$C$10:$C$66,0),2),[12]設定!$I31))</f>
        <v>4</v>
      </c>
      <c r="G55" s="41">
        <f>IF($D55="","",IF([12]設定!$I31="",INDEX([12]第２表!$E$10:$J$66,MATCH([12]設定!$D31,[12]第２表!$C$10:$C$66,0),3),[12]設定!$I31))</f>
        <v>48</v>
      </c>
      <c r="H55" s="41">
        <f>IF($D55="","",IF([12]設定!$I31="",INDEX([12]第２表!$E$10:$J$66,MATCH([12]設定!$D31,[12]第２表!$C$10:$C$66,0),4),[12]設定!$I31))</f>
        <v>1221</v>
      </c>
      <c r="I55" s="41">
        <f>IF($D55="","",IF([12]設定!$I31="",INDEX([12]第２表!$E$10:$J$66,MATCH([12]設定!$D31,[12]第２表!$C$10:$C$66,0),5),[12]設定!$I31))</f>
        <v>339</v>
      </c>
      <c r="J55" s="46">
        <f>IF($D55="","",IF([12]設定!$I31="",INDEX([12]第２表!$E$10:$J$66,MATCH([12]設定!$D31,[12]第２表!$C$10:$C$66,0),6),[12]設定!$I31))</f>
        <v>27.8</v>
      </c>
      <c r="K55" s="14"/>
    </row>
    <row r="56" spans="2:12" s="5" customFormat="1" ht="18" customHeight="1" x14ac:dyDescent="0.2">
      <c r="B56" s="43" t="str">
        <f t="shared" si="0"/>
        <v>L</v>
      </c>
      <c r="C56" s="44"/>
      <c r="D56" s="48" t="str">
        <f t="shared" si="1"/>
        <v>学術研究，専門・技術サービス業</v>
      </c>
      <c r="E56" s="41">
        <f>IF($D56="","",IF([12]設定!$I32="",INDEX([12]第２表!$E$10:$J$66,MATCH([12]設定!$D32,[12]第２表!$C$10:$C$66,0),1),[12]設定!$I32))</f>
        <v>1760</v>
      </c>
      <c r="F56" s="41">
        <f>IF($D56="","",IF([12]設定!$I32="",INDEX([12]第２表!$E$10:$J$66,MATCH([12]設定!$D32,[12]第２表!$C$10:$C$66,0),2),[12]設定!$I32))</f>
        <v>3</v>
      </c>
      <c r="G56" s="41">
        <f>IF($D56="","",IF([12]設定!$I32="",INDEX([12]第２表!$E$10:$J$66,MATCH([12]設定!$D32,[12]第２表!$C$10:$C$66,0),3),[12]設定!$I32))</f>
        <v>3</v>
      </c>
      <c r="H56" s="41">
        <f>IF($D56="","",IF([12]設定!$I32="",INDEX([12]第２表!$E$10:$J$66,MATCH([12]設定!$D32,[12]第２表!$C$10:$C$66,0),4),[12]設定!$I32))</f>
        <v>1760</v>
      </c>
      <c r="I56" s="41">
        <f>IF($D56="","",IF([12]設定!$I32="",INDEX([12]第２表!$E$10:$J$66,MATCH([12]設定!$D32,[12]第２表!$C$10:$C$66,0),5),[12]設定!$I32))</f>
        <v>126</v>
      </c>
      <c r="J56" s="46">
        <f>IF($D56="","",IF([12]設定!$I32="",INDEX([12]第２表!$E$10:$J$66,MATCH([12]設定!$D32,[12]第２表!$C$10:$C$66,0),6),[12]設定!$I32))</f>
        <v>7.2</v>
      </c>
      <c r="K56" s="14"/>
      <c r="L56" s="23"/>
    </row>
    <row r="57" spans="2:12" s="5" customFormat="1" ht="18" customHeight="1" x14ac:dyDescent="0.2">
      <c r="B57" s="43" t="str">
        <f t="shared" si="0"/>
        <v>M</v>
      </c>
      <c r="C57" s="44"/>
      <c r="D57" s="49" t="str">
        <f t="shared" si="1"/>
        <v>宿泊業，飲食サービス業</v>
      </c>
      <c r="E57" s="41">
        <f>IF($D57="","",IF([12]設定!$I33="",INDEX([12]第２表!$E$10:$J$66,MATCH([12]設定!$D33,[12]第２表!$C$10:$C$66,0),1),[12]設定!$I33))</f>
        <v>8061</v>
      </c>
      <c r="F57" s="41">
        <f>IF($D57="","",IF([12]設定!$I33="",INDEX([12]第２表!$E$10:$J$66,MATCH([12]設定!$D33,[12]第２表!$C$10:$C$66,0),2),[12]設定!$I33))</f>
        <v>282</v>
      </c>
      <c r="G57" s="41">
        <f>IF($D57="","",IF([12]設定!$I33="",INDEX([12]第２表!$E$10:$J$66,MATCH([12]設定!$D33,[12]第２表!$C$10:$C$66,0),3),[12]設定!$I33))</f>
        <v>121</v>
      </c>
      <c r="H57" s="41">
        <f>IF($D57="","",IF([12]設定!$I33="",INDEX([12]第２表!$E$10:$J$66,MATCH([12]設定!$D33,[12]第２表!$C$10:$C$66,0),4),[12]設定!$I33))</f>
        <v>8222</v>
      </c>
      <c r="I57" s="41">
        <f>IF($D57="","",IF([12]設定!$I33="",INDEX([12]第２表!$E$10:$J$66,MATCH([12]設定!$D33,[12]第２表!$C$10:$C$66,0),5),[12]設定!$I33))</f>
        <v>6846</v>
      </c>
      <c r="J57" s="46">
        <f>IF($D57="","",IF([12]設定!$I33="",INDEX([12]第２表!$E$10:$J$66,MATCH([12]設定!$D33,[12]第２表!$C$10:$C$66,0),6),[12]設定!$I33))</f>
        <v>83.3</v>
      </c>
      <c r="K57" s="14"/>
      <c r="L57" s="74"/>
    </row>
    <row r="58" spans="2:12" s="5" customFormat="1" ht="18" customHeight="1" x14ac:dyDescent="0.2">
      <c r="B58" s="43" t="str">
        <f t="shared" si="0"/>
        <v>N</v>
      </c>
      <c r="C58" s="44"/>
      <c r="D58" s="50" t="str">
        <f t="shared" si="1"/>
        <v>生活関連サービス業，娯楽業</v>
      </c>
      <c r="E58" s="41" t="str">
        <f>IF($D58="","",IF([12]設定!$I34="",INDEX([12]第２表!$E$10:$J$66,MATCH([12]設定!$D34,[12]第２表!$C$10:$C$66,0),1),[12]設定!$I34))</f>
        <v>x</v>
      </c>
      <c r="F58" s="41" t="str">
        <f>IF($D58="","",IF([12]設定!$I34="",INDEX([12]第２表!$E$10:$J$66,MATCH([12]設定!$D34,[12]第２表!$C$10:$C$66,0),2),[12]設定!$I34))</f>
        <v>x</v>
      </c>
      <c r="G58" s="41" t="str">
        <f>IF($D58="","",IF([12]設定!$I34="",INDEX([12]第２表!$E$10:$J$66,MATCH([12]設定!$D34,[12]第２表!$C$10:$C$66,0),3),[12]設定!$I34))</f>
        <v>x</v>
      </c>
      <c r="H58" s="41" t="str">
        <f>IF($D58="","",IF([12]設定!$I34="",INDEX([12]第２表!$E$10:$J$66,MATCH([12]設定!$D34,[12]第２表!$C$10:$C$66,0),4),[12]設定!$I34))</f>
        <v>x</v>
      </c>
      <c r="I58" s="41" t="str">
        <f>IF($D58="","",IF([12]設定!$I34="",INDEX([12]第２表!$E$10:$J$66,MATCH([12]設定!$D34,[12]第２表!$C$10:$C$66,0),5),[12]設定!$I34))</f>
        <v>x</v>
      </c>
      <c r="J58" s="46" t="str">
        <f>IF($D58="","",IF([12]設定!$I34="",INDEX([12]第２表!$E$10:$J$66,MATCH([12]設定!$D34,[12]第２表!$C$10:$C$66,0),6),[12]設定!$I34))</f>
        <v>x</v>
      </c>
      <c r="K58" s="14"/>
    </row>
    <row r="59" spans="2:12" s="5" customFormat="1" ht="18" customHeight="1" x14ac:dyDescent="0.2">
      <c r="B59" s="43" t="str">
        <f t="shared" si="0"/>
        <v>O</v>
      </c>
      <c r="C59" s="44"/>
      <c r="D59" s="45" t="str">
        <f t="shared" si="1"/>
        <v>教育，学習支援業</v>
      </c>
      <c r="E59" s="41">
        <f>IF($D59="","",IF([12]設定!$I35="",INDEX([12]第２表!$E$10:$J$66,MATCH([12]設定!$D35,[12]第２表!$C$10:$C$66,0),1),[12]設定!$I35))</f>
        <v>16549</v>
      </c>
      <c r="F59" s="41">
        <f>IF($D59="","",IF([12]設定!$I35="",INDEX([12]第２表!$E$10:$J$66,MATCH([12]設定!$D35,[12]第２表!$C$10:$C$66,0),2),[12]設定!$I35))</f>
        <v>26</v>
      </c>
      <c r="G59" s="41">
        <f>IF($D59="","",IF([12]設定!$I35="",INDEX([12]第２表!$E$10:$J$66,MATCH([12]設定!$D35,[12]第２表!$C$10:$C$66,0),3),[12]設定!$I35))</f>
        <v>43</v>
      </c>
      <c r="H59" s="41">
        <f>IF($D59="","",IF([12]設定!$I35="",INDEX([12]第２表!$E$10:$J$66,MATCH([12]設定!$D35,[12]第２表!$C$10:$C$66,0),4),[12]設定!$I35))</f>
        <v>16532</v>
      </c>
      <c r="I59" s="41">
        <f>IF($D59="","",IF([12]設定!$I35="",INDEX([12]第２表!$E$10:$J$66,MATCH([12]設定!$D35,[12]第２表!$C$10:$C$66,0),5),[12]設定!$I35))</f>
        <v>2985</v>
      </c>
      <c r="J59" s="46">
        <f>IF($D59="","",IF([12]設定!$I35="",INDEX([12]第２表!$E$10:$J$66,MATCH([12]設定!$D35,[12]第２表!$C$10:$C$66,0),6),[12]設定!$I35))</f>
        <v>18.100000000000001</v>
      </c>
      <c r="K59" s="14"/>
    </row>
    <row r="60" spans="2:12" s="5" customFormat="1" ht="18" customHeight="1" x14ac:dyDescent="0.2">
      <c r="B60" s="43" t="str">
        <f t="shared" si="0"/>
        <v>P</v>
      </c>
      <c r="C60" s="44"/>
      <c r="D60" s="45" t="str">
        <f t="shared" si="1"/>
        <v>医療，福祉</v>
      </c>
      <c r="E60" s="41">
        <f>IF($D60="","",IF([12]設定!$I36="",INDEX([12]第２表!$E$10:$J$66,MATCH([12]設定!$D36,[12]第２表!$C$10:$C$66,0),1),[12]設定!$I36))</f>
        <v>48271</v>
      </c>
      <c r="F60" s="41">
        <f>IF($D60="","",IF([12]設定!$I36="",INDEX([12]第２表!$E$10:$J$66,MATCH([12]設定!$D36,[12]第２表!$C$10:$C$66,0),2),[12]設定!$I36))</f>
        <v>491</v>
      </c>
      <c r="G60" s="41">
        <f>IF($D60="","",IF([12]設定!$I36="",INDEX([12]第２表!$E$10:$J$66,MATCH([12]設定!$D36,[12]第２表!$C$10:$C$66,0),3),[12]設定!$I36))</f>
        <v>678</v>
      </c>
      <c r="H60" s="41">
        <f>IF($D60="","",IF([12]設定!$I36="",INDEX([12]第２表!$E$10:$J$66,MATCH([12]設定!$D36,[12]第２表!$C$10:$C$66,0),4),[12]設定!$I36))</f>
        <v>48084</v>
      </c>
      <c r="I60" s="41">
        <f>IF($D60="","",IF([12]設定!$I36="",INDEX([12]第２表!$E$10:$J$66,MATCH([12]設定!$D36,[12]第２表!$C$10:$C$66,0),5),[12]設定!$I36))</f>
        <v>10017</v>
      </c>
      <c r="J60" s="46">
        <f>IF($D60="","",IF([12]設定!$I36="",INDEX([12]第２表!$E$10:$J$66,MATCH([12]設定!$D36,[12]第２表!$C$10:$C$66,0),6),[12]設定!$I36))</f>
        <v>20.8</v>
      </c>
      <c r="K60" s="14"/>
    </row>
    <row r="61" spans="2:12" s="5" customFormat="1" ht="18" customHeight="1" x14ac:dyDescent="0.2">
      <c r="B61" s="43" t="str">
        <f t="shared" si="0"/>
        <v>Q</v>
      </c>
      <c r="C61" s="44"/>
      <c r="D61" s="45" t="str">
        <f t="shared" si="1"/>
        <v>複合サービス事業</v>
      </c>
      <c r="E61" s="41">
        <f>IF($D61="","",IF([12]設定!$I37="",INDEX([12]第２表!$E$10:$J$66,MATCH([12]設定!$D37,[12]第２表!$C$10:$C$66,0),1),[12]設定!$I37))</f>
        <v>2936</v>
      </c>
      <c r="F61" s="41">
        <f>IF($D61="","",IF([12]設定!$I37="",INDEX([12]第２表!$E$10:$J$66,MATCH([12]設定!$D37,[12]第２表!$C$10:$C$66,0),2),[12]設定!$I37))</f>
        <v>4</v>
      </c>
      <c r="G61" s="41">
        <f>IF($D61="","",IF([12]設定!$I37="",INDEX([12]第２表!$E$10:$J$66,MATCH([12]設定!$D37,[12]第２表!$C$10:$C$66,0),3),[12]設定!$I37))</f>
        <v>17</v>
      </c>
      <c r="H61" s="41">
        <f>IF($D61="","",IF([12]設定!$I37="",INDEX([12]第２表!$E$10:$J$66,MATCH([12]設定!$D37,[12]第２表!$C$10:$C$66,0),4),[12]設定!$I37))</f>
        <v>2923</v>
      </c>
      <c r="I61" s="41">
        <f>IF($D61="","",IF([12]設定!$I37="",INDEX([12]第２表!$E$10:$J$66,MATCH([12]設定!$D37,[12]第２表!$C$10:$C$66,0),5),[12]設定!$I37))</f>
        <v>145</v>
      </c>
      <c r="J61" s="46">
        <f>IF($D61="","",IF([12]設定!$I37="",INDEX([12]第２表!$E$10:$J$66,MATCH([12]設定!$D37,[12]第２表!$C$10:$C$66,0),6),[12]設定!$I37))</f>
        <v>5</v>
      </c>
    </row>
    <row r="62" spans="2:12" s="5" customFormat="1" ht="18" customHeight="1" x14ac:dyDescent="0.2">
      <c r="B62" s="43" t="str">
        <f t="shared" si="0"/>
        <v>R</v>
      </c>
      <c r="C62" s="44"/>
      <c r="D62" s="51" t="str">
        <f t="shared" si="1"/>
        <v>サービス業（他に分類されないもの）</v>
      </c>
      <c r="E62" s="41">
        <f>IF($D62="","",IF([12]設定!$I38="",INDEX([12]第２表!$E$10:$J$66,MATCH([12]設定!$D38,[12]第２表!$C$10:$C$66,0),1),[12]設定!$I38))</f>
        <v>17163</v>
      </c>
      <c r="F62" s="41">
        <f>IF($D62="","",IF([12]設定!$I38="",INDEX([12]第２表!$E$10:$J$66,MATCH([12]設定!$D38,[12]第２表!$C$10:$C$66,0),2),[12]設定!$I38))</f>
        <v>501</v>
      </c>
      <c r="G62" s="41">
        <f>IF($D62="","",IF([12]設定!$I38="",INDEX([12]第２表!$E$10:$J$66,MATCH([12]設定!$D38,[12]第２表!$C$10:$C$66,0),3),[12]設定!$I38))</f>
        <v>535</v>
      </c>
      <c r="H62" s="41">
        <f>IF($D62="","",IF([12]設定!$I38="",INDEX([12]第２表!$E$10:$J$66,MATCH([12]設定!$D38,[12]第２表!$C$10:$C$66,0),4),[12]設定!$I38))</f>
        <v>17129</v>
      </c>
      <c r="I62" s="41">
        <f>IF($D62="","",IF([12]設定!$I38="",INDEX([12]第２表!$E$10:$J$66,MATCH([12]設定!$D38,[12]第２表!$C$10:$C$66,0),5),[12]設定!$I38))</f>
        <v>5456</v>
      </c>
      <c r="J62" s="46">
        <f>IF($D62="","",IF([12]設定!$I38="",INDEX([12]第２表!$E$10:$J$66,MATCH([12]設定!$D38,[12]第２表!$C$10:$C$66,0),6),[12]設定!$I38))</f>
        <v>31.9</v>
      </c>
    </row>
    <row r="63" spans="2:12" s="5" customFormat="1" ht="18" customHeight="1" x14ac:dyDescent="0.2">
      <c r="B63" s="38" t="str">
        <f t="shared" si="0"/>
        <v>E09,10</v>
      </c>
      <c r="C63" s="39"/>
      <c r="D63" s="52" t="str">
        <f t="shared" si="1"/>
        <v>食料品・たばこ</v>
      </c>
      <c r="E63" s="53">
        <f>IF($D63="","",IF([12]設定!$I39="",INDEX([12]第２表!$E$10:$J$66,MATCH([12]設定!$D39,[12]第２表!$C$10:$C$66,0),1),[12]設定!$I39))</f>
        <v>12055</v>
      </c>
      <c r="F63" s="53">
        <f>IF($D63="","",IF([12]設定!$I39="",INDEX([12]第２表!$E$10:$J$66,MATCH([12]設定!$D39,[12]第２表!$C$10:$C$66,0),2),[12]設定!$I39))</f>
        <v>111</v>
      </c>
      <c r="G63" s="53">
        <f>IF($D63="","",IF([12]設定!$I39="",INDEX([12]第２表!$E$10:$J$66,MATCH([12]設定!$D39,[12]第２表!$C$10:$C$66,0),3),[12]設定!$I39))</f>
        <v>228</v>
      </c>
      <c r="H63" s="53">
        <f>IF($D63="","",IF([12]設定!$I39="",INDEX([12]第２表!$E$10:$J$66,MATCH([12]設定!$D39,[12]第２表!$C$10:$C$66,0),4),[12]設定!$I39))</f>
        <v>11938</v>
      </c>
      <c r="I63" s="53">
        <f>IF($D63="","",IF([12]設定!$I39="",INDEX([12]第２表!$E$10:$J$66,MATCH([12]設定!$D39,[12]第２表!$C$10:$C$66,0),5),[12]設定!$I39))</f>
        <v>1916</v>
      </c>
      <c r="J63" s="42">
        <f>IF($D63="","",IF([12]設定!$I39="",INDEX([12]第２表!$E$10:$J$66,MATCH([12]設定!$D39,[12]第２表!$C$10:$C$66,0),6),[12]設定!$I39))</f>
        <v>16</v>
      </c>
    </row>
    <row r="64" spans="2:12" s="5" customFormat="1" ht="18" customHeight="1" x14ac:dyDescent="0.2">
      <c r="B64" s="43" t="str">
        <f t="shared" si="0"/>
        <v>E11</v>
      </c>
      <c r="C64" s="44"/>
      <c r="D64" s="54" t="str">
        <f t="shared" si="1"/>
        <v>繊維工業</v>
      </c>
      <c r="E64" s="41">
        <f>IF($D64="","",IF([12]設定!$I40="",INDEX([12]第２表!$E$10:$J$66,MATCH([12]設定!$D40,[12]第２表!$C$10:$C$66,0),1),[12]設定!$I40))</f>
        <v>3317</v>
      </c>
      <c r="F64" s="41">
        <f>IF($D64="","",IF([12]設定!$I40="",INDEX([12]第２表!$E$10:$J$66,MATCH([12]設定!$D40,[12]第２表!$C$10:$C$66,0),2),[12]設定!$I40))</f>
        <v>49</v>
      </c>
      <c r="G64" s="41">
        <f>IF($D64="","",IF([12]設定!$I40="",INDEX([12]第２表!$E$10:$J$66,MATCH([12]設定!$D40,[12]第２表!$C$10:$C$66,0),3),[12]設定!$I40))</f>
        <v>15</v>
      </c>
      <c r="H64" s="41">
        <f>IF($D64="","",IF([12]設定!$I40="",INDEX([12]第２表!$E$10:$J$66,MATCH([12]設定!$D40,[12]第２表!$C$10:$C$66,0),4),[12]設定!$I40))</f>
        <v>3351</v>
      </c>
      <c r="I64" s="41">
        <f>IF($D64="","",IF([12]設定!$I40="",INDEX([12]第２表!$E$10:$J$66,MATCH([12]設定!$D40,[12]第２表!$C$10:$C$66,0),5),[12]設定!$I40))</f>
        <v>421</v>
      </c>
      <c r="J64" s="46">
        <f>IF($D64="","",IF([12]設定!$I40="",INDEX([12]第２表!$E$10:$J$66,MATCH([12]設定!$D40,[12]第２表!$C$10:$C$66,0),6),[12]設定!$I40))</f>
        <v>12.6</v>
      </c>
    </row>
    <row r="65" spans="2:10" s="5" customFormat="1" ht="18" customHeight="1" x14ac:dyDescent="0.2">
      <c r="B65" s="43" t="str">
        <f t="shared" si="0"/>
        <v>E12</v>
      </c>
      <c r="C65" s="44"/>
      <c r="D65" s="54" t="str">
        <f t="shared" si="1"/>
        <v>木材・木製品</v>
      </c>
      <c r="E65" s="41">
        <f>IF($D65="","",IF([12]設定!$I41="",INDEX([12]第２表!$E$10:$J$66,MATCH([12]設定!$D41,[12]第２表!$C$10:$C$66,0),1),[12]設定!$I41))</f>
        <v>1305</v>
      </c>
      <c r="F65" s="41">
        <f>IF($D65="","",IF([12]設定!$I41="",INDEX([12]第２表!$E$10:$J$66,MATCH([12]設定!$D41,[12]第２表!$C$10:$C$66,0),2),[12]設定!$I41))</f>
        <v>18</v>
      </c>
      <c r="G65" s="41">
        <f>IF($D65="","",IF([12]設定!$I41="",INDEX([12]第２表!$E$10:$J$66,MATCH([12]設定!$D41,[12]第２表!$C$10:$C$66,0),3),[12]設定!$I41))</f>
        <v>30</v>
      </c>
      <c r="H65" s="41">
        <f>IF($D65="","",IF([12]設定!$I41="",INDEX([12]第２表!$E$10:$J$66,MATCH([12]設定!$D41,[12]第２表!$C$10:$C$66,0),4),[12]設定!$I41))</f>
        <v>1293</v>
      </c>
      <c r="I65" s="41">
        <f>IF($D65="","",IF([12]設定!$I41="",INDEX([12]第２表!$E$10:$J$66,MATCH([12]設定!$D41,[12]第２表!$C$10:$C$66,0),5),[12]設定!$I41))</f>
        <v>171</v>
      </c>
      <c r="J65" s="46">
        <f>IF($D65="","",IF([12]設定!$I41="",INDEX([12]第２表!$E$10:$J$66,MATCH([12]設定!$D41,[12]第２表!$C$10:$C$66,0),6),[12]設定!$I41))</f>
        <v>13.2</v>
      </c>
    </row>
    <row r="66" spans="2:10" s="5" customFormat="1" ht="18" customHeight="1" x14ac:dyDescent="0.2">
      <c r="B66" s="43" t="str">
        <f t="shared" si="0"/>
        <v>E13</v>
      </c>
      <c r="C66" s="44"/>
      <c r="D66" s="54" t="str">
        <f t="shared" si="1"/>
        <v>家具・装備品</v>
      </c>
      <c r="E66" s="41" t="str">
        <f>IF($D66="","",IF([12]設定!$I42="",INDEX([12]第２表!$E$10:$J$66,MATCH([12]設定!$D42,[12]第２表!$C$10:$C$66,0),1),[12]設定!$I42))</f>
        <v>x</v>
      </c>
      <c r="F66" s="41" t="str">
        <f>IF($D66="","",IF([12]設定!$I42="",INDEX([12]第２表!$E$10:$J$66,MATCH([12]設定!$D42,[12]第２表!$C$10:$C$66,0),2),[12]設定!$I42))</f>
        <v>x</v>
      </c>
      <c r="G66" s="41" t="str">
        <f>IF($D66="","",IF([12]設定!$I42="",INDEX([12]第２表!$E$10:$J$66,MATCH([12]設定!$D42,[12]第２表!$C$10:$C$66,0),3),[12]設定!$I42))</f>
        <v>x</v>
      </c>
      <c r="H66" s="41" t="str">
        <f>IF($D66="","",IF([12]設定!$I42="",INDEX([12]第２表!$E$10:$J$66,MATCH([12]設定!$D42,[12]第２表!$C$10:$C$66,0),4),[12]設定!$I42))</f>
        <v>x</v>
      </c>
      <c r="I66" s="41" t="str">
        <f>IF($D66="","",IF([12]設定!$I42="",INDEX([12]第２表!$E$10:$J$66,MATCH([12]設定!$D42,[12]第２表!$C$10:$C$66,0),5),[12]設定!$I42))</f>
        <v>x</v>
      </c>
      <c r="J66" s="46" t="str">
        <f>IF($D66="","",IF([12]設定!$I42="",INDEX([12]第２表!$E$10:$J$66,MATCH([12]設定!$D42,[12]第２表!$C$10:$C$66,0),6),[12]設定!$I42))</f>
        <v>x</v>
      </c>
    </row>
    <row r="67" spans="2:10" ht="16.2" x14ac:dyDescent="0.2">
      <c r="B67" s="43" t="str">
        <f t="shared" si="0"/>
        <v>E15</v>
      </c>
      <c r="C67" s="44"/>
      <c r="D67" s="54" t="str">
        <f t="shared" si="1"/>
        <v>印刷・同関連業</v>
      </c>
      <c r="E67" s="41" t="str">
        <f>IF($D67="","",IF([12]設定!$I43="",INDEX([12]第２表!$E$10:$J$66,MATCH([12]設定!$D43,[12]第２表!$C$10:$C$66,0),1),[12]設定!$I43))</f>
        <v>x</v>
      </c>
      <c r="F67" s="41" t="str">
        <f>IF($D67="","",IF([12]設定!$I43="",INDEX([12]第２表!$E$10:$J$66,MATCH([12]設定!$D43,[12]第２表!$C$10:$C$66,0),2),[12]設定!$I43))</f>
        <v>x</v>
      </c>
      <c r="G67" s="41" t="str">
        <f>IF($D67="","",IF([12]設定!$I43="",INDEX([12]第２表!$E$10:$J$66,MATCH([12]設定!$D43,[12]第２表!$C$10:$C$66,0),3),[12]設定!$I43))</f>
        <v>x</v>
      </c>
      <c r="H67" s="41" t="str">
        <f>IF($D67="","",IF([12]設定!$I43="",INDEX([12]第２表!$E$10:$J$66,MATCH([12]設定!$D43,[12]第２表!$C$10:$C$66,0),4),[12]設定!$I43))</f>
        <v>x</v>
      </c>
      <c r="I67" s="41" t="str">
        <f>IF($D67="","",IF([12]設定!$I43="",INDEX([12]第２表!$E$10:$J$66,MATCH([12]設定!$D43,[12]第２表!$C$10:$C$66,0),5),[12]設定!$I43))</f>
        <v>x</v>
      </c>
      <c r="J67" s="46" t="str">
        <f>IF($D67="","",IF([12]設定!$I43="",INDEX([12]第２表!$E$10:$J$66,MATCH([12]設定!$D43,[12]第２表!$C$10:$C$66,0),6),[12]設定!$I43))</f>
        <v>x</v>
      </c>
    </row>
    <row r="68" spans="2:10" ht="16.2" x14ac:dyDescent="0.2">
      <c r="B68" s="43" t="str">
        <f t="shared" si="0"/>
        <v>E16,17</v>
      </c>
      <c r="C68" s="44"/>
      <c r="D68" s="54" t="str">
        <f t="shared" si="1"/>
        <v>化学、石油・石炭</v>
      </c>
      <c r="E68" s="41">
        <f>IF($D68="","",IF([12]設定!$I44="",INDEX([12]第２表!$E$10:$J$66,MATCH([12]設定!$D44,[12]第２表!$C$10:$C$66,0),1),[12]設定!$I44))</f>
        <v>2590</v>
      </c>
      <c r="F68" s="41">
        <f>IF($D68="","",IF([12]設定!$I44="",INDEX([12]第２表!$E$10:$J$66,MATCH([12]設定!$D44,[12]第２表!$C$10:$C$66,0),2),[12]設定!$I44))</f>
        <v>12</v>
      </c>
      <c r="G68" s="41">
        <f>IF($D68="","",IF([12]設定!$I44="",INDEX([12]第２表!$E$10:$J$66,MATCH([12]設定!$D44,[12]第２表!$C$10:$C$66,0),3),[12]設定!$I44))</f>
        <v>60</v>
      </c>
      <c r="H68" s="41">
        <f>IF($D68="","",IF([12]設定!$I44="",INDEX([12]第２表!$E$10:$J$66,MATCH([12]設定!$D44,[12]第２表!$C$10:$C$66,0),4),[12]設定!$I44))</f>
        <v>2542</v>
      </c>
      <c r="I68" s="41">
        <f>IF($D68="","",IF([12]設定!$I44="",INDEX([12]第２表!$E$10:$J$66,MATCH([12]設定!$D44,[12]第２表!$C$10:$C$66,0),5),[12]設定!$I44))</f>
        <v>22</v>
      </c>
      <c r="J68" s="46">
        <f>IF($D68="","",IF([12]設定!$I44="",INDEX([12]第２表!$E$10:$J$66,MATCH([12]設定!$D44,[12]第２表!$C$10:$C$66,0),6),[12]設定!$I44))</f>
        <v>0.9</v>
      </c>
    </row>
    <row r="69" spans="2:10" ht="16.2" x14ac:dyDescent="0.2">
      <c r="B69" s="43" t="str">
        <f t="shared" si="0"/>
        <v>E18</v>
      </c>
      <c r="C69" s="44"/>
      <c r="D69" s="54" t="str">
        <f t="shared" si="1"/>
        <v>プラスチック製品</v>
      </c>
      <c r="E69" s="41">
        <f>IF($D69="","",IF([12]設定!$I45="",INDEX([12]第２表!$E$10:$J$66,MATCH([12]設定!$D45,[12]第２表!$C$10:$C$66,0),1),[12]設定!$I45))</f>
        <v>1884</v>
      </c>
      <c r="F69" s="41">
        <f>IF($D69="","",IF([12]設定!$I45="",INDEX([12]第２表!$E$10:$J$66,MATCH([12]設定!$D45,[12]第２表!$C$10:$C$66,0),2),[12]設定!$I45))</f>
        <v>0</v>
      </c>
      <c r="G69" s="41">
        <f>IF($D69="","",IF([12]設定!$I45="",INDEX([12]第２表!$E$10:$J$66,MATCH([12]設定!$D45,[12]第２表!$C$10:$C$66,0),3),[12]設定!$I45))</f>
        <v>9</v>
      </c>
      <c r="H69" s="41">
        <f>IF($D69="","",IF([12]設定!$I45="",INDEX([12]第２表!$E$10:$J$66,MATCH([12]設定!$D45,[12]第２表!$C$10:$C$66,0),4),[12]設定!$I45))</f>
        <v>1875</v>
      </c>
      <c r="I69" s="41">
        <f>IF($D69="","",IF([12]設定!$I45="",INDEX([12]第２表!$E$10:$J$66,MATCH([12]設定!$D45,[12]第２表!$C$10:$C$66,0),5),[12]設定!$I45))</f>
        <v>589</v>
      </c>
      <c r="J69" s="46">
        <f>IF($D69="","",IF([12]設定!$I45="",INDEX([12]第２表!$E$10:$J$66,MATCH([12]設定!$D45,[12]第２表!$C$10:$C$66,0),6),[12]設定!$I45))</f>
        <v>31.4</v>
      </c>
    </row>
    <row r="70" spans="2:10" ht="16.2" x14ac:dyDescent="0.2">
      <c r="B70" s="43" t="str">
        <f t="shared" si="0"/>
        <v>E19</v>
      </c>
      <c r="C70" s="44"/>
      <c r="D70" s="54" t="str">
        <f t="shared" si="1"/>
        <v>ゴム製品</v>
      </c>
      <c r="E70" s="55">
        <f>IF($D70="","",IF([12]設定!$I46="",INDEX([12]第２表!$E$10:$J$66,MATCH([12]設定!$D46,[12]第２表!$C$10:$C$66,0),1),[12]設定!$I46))</f>
        <v>2031</v>
      </c>
      <c r="F70" s="55">
        <f>IF($D70="","",IF([12]設定!$I46="",INDEX([12]第２表!$E$10:$J$66,MATCH([12]設定!$D46,[12]第２表!$C$10:$C$66,0),2),[12]設定!$I46))</f>
        <v>2</v>
      </c>
      <c r="G70" s="55">
        <f>IF($D70="","",IF([12]設定!$I46="",INDEX([12]第２表!$E$10:$J$66,MATCH([12]設定!$D46,[12]第２表!$C$10:$C$66,0),3),[12]設定!$I46))</f>
        <v>11</v>
      </c>
      <c r="H70" s="55">
        <f>IF($D70="","",IF([12]設定!$I46="",INDEX([12]第２表!$E$10:$J$66,MATCH([12]設定!$D46,[12]第２表!$C$10:$C$66,0),4),[12]設定!$I46))</f>
        <v>2022</v>
      </c>
      <c r="I70" s="55">
        <f>IF($D70="","",IF([12]設定!$I46="",INDEX([12]第２表!$E$10:$J$66,MATCH([12]設定!$D46,[12]第２表!$C$10:$C$66,0),5),[12]設定!$I46))</f>
        <v>29</v>
      </c>
      <c r="J70" s="56">
        <f>IF($D70="","",IF([12]設定!$I46="",INDEX([12]第２表!$E$10:$J$66,MATCH([12]設定!$D46,[12]第２表!$C$10:$C$66,0),6),[12]設定!$I46))</f>
        <v>1.4</v>
      </c>
    </row>
    <row r="71" spans="2:10" ht="16.2" x14ac:dyDescent="0.2">
      <c r="B71" s="43" t="str">
        <f t="shared" si="0"/>
        <v>E21</v>
      </c>
      <c r="C71" s="44"/>
      <c r="D71" s="54" t="str">
        <f t="shared" si="1"/>
        <v>窯業・土石製品</v>
      </c>
      <c r="E71" s="41">
        <f>IF($D71="","",IF([12]設定!$I47="",INDEX([12]第２表!$E$10:$J$66,MATCH([12]設定!$D47,[12]第２表!$C$10:$C$66,0),1),[12]設定!$I47))</f>
        <v>368</v>
      </c>
      <c r="F71" s="41">
        <f>IF($D71="","",IF([12]設定!$I47="",INDEX([12]第２表!$E$10:$J$66,MATCH([12]設定!$D47,[12]第２表!$C$10:$C$66,0),2),[12]設定!$I47))</f>
        <v>4</v>
      </c>
      <c r="G71" s="41">
        <f>IF($D71="","",IF([12]設定!$I47="",INDEX([12]第２表!$E$10:$J$66,MATCH([12]設定!$D47,[12]第２表!$C$10:$C$66,0),3),[12]設定!$I47))</f>
        <v>0</v>
      </c>
      <c r="H71" s="41">
        <f>IF($D71="","",IF([12]設定!$I47="",INDEX([12]第２表!$E$10:$J$66,MATCH([12]設定!$D47,[12]第２表!$C$10:$C$66,0),4),[12]設定!$I47))</f>
        <v>372</v>
      </c>
      <c r="I71" s="41">
        <f>IF($D71="","",IF([12]設定!$I47="",INDEX([12]第２表!$E$10:$J$66,MATCH([12]設定!$D47,[12]第２表!$C$10:$C$66,0),5),[12]設定!$I47))</f>
        <v>48</v>
      </c>
      <c r="J71" s="46">
        <f>IF($D71="","",IF([12]設定!$I47="",INDEX([12]第２表!$E$10:$J$66,MATCH([12]設定!$D47,[12]第２表!$C$10:$C$66,0),6),[12]設定!$I47))</f>
        <v>12.9</v>
      </c>
    </row>
    <row r="72" spans="2:10" ht="16.2" x14ac:dyDescent="0.2">
      <c r="B72" s="43" t="str">
        <f t="shared" si="0"/>
        <v>E24</v>
      </c>
      <c r="C72" s="44"/>
      <c r="D72" s="54" t="str">
        <f t="shared" si="1"/>
        <v>金属製品製造業</v>
      </c>
      <c r="E72" s="41">
        <f>IF($D72="","",IF([12]設定!$I48="",INDEX([12]第２表!$E$10:$J$66,MATCH([12]設定!$D48,[12]第２表!$C$10:$C$66,0),1),[12]設定!$I48))</f>
        <v>1170</v>
      </c>
      <c r="F72" s="41">
        <f>IF($D72="","",IF([12]設定!$I48="",INDEX([12]第２表!$E$10:$J$66,MATCH([12]設定!$D48,[12]第２表!$C$10:$C$66,0),2),[12]設定!$I48))</f>
        <v>14</v>
      </c>
      <c r="G72" s="41">
        <f>IF($D72="","",IF([12]設定!$I48="",INDEX([12]第２表!$E$10:$J$66,MATCH([12]設定!$D48,[12]第２表!$C$10:$C$66,0),3),[12]設定!$I48))</f>
        <v>12</v>
      </c>
      <c r="H72" s="41">
        <f>IF($D72="","",IF([12]設定!$I48="",INDEX([12]第２表!$E$10:$J$66,MATCH([12]設定!$D48,[12]第２表!$C$10:$C$66,0),4),[12]設定!$I48))</f>
        <v>1172</v>
      </c>
      <c r="I72" s="41">
        <f>IF($D72="","",IF([12]設定!$I48="",INDEX([12]第２表!$E$10:$J$66,MATCH([12]設定!$D48,[12]第２表!$C$10:$C$66,0),5),[12]設定!$I48))</f>
        <v>217</v>
      </c>
      <c r="J72" s="46">
        <f>IF($D72="","",IF([12]設定!$I48="",INDEX([12]第２表!$E$10:$J$66,MATCH([12]設定!$D48,[12]第２表!$C$10:$C$66,0),6),[12]設定!$I48))</f>
        <v>18.5</v>
      </c>
    </row>
    <row r="73" spans="2:10" ht="16.2" x14ac:dyDescent="0.2">
      <c r="B73" s="43" t="str">
        <f t="shared" si="0"/>
        <v>E27</v>
      </c>
      <c r="C73" s="44"/>
      <c r="D73" s="54" t="str">
        <f t="shared" si="1"/>
        <v>業務用機械器具</v>
      </c>
      <c r="E73" s="41">
        <f>IF($D73="","",IF([12]設定!$I49="",INDEX([12]第２表!$E$10:$J$66,MATCH([12]設定!$D49,[12]第２表!$C$10:$C$66,0),1),[12]設定!$I49))</f>
        <v>1798</v>
      </c>
      <c r="F73" s="41">
        <f>IF($D73="","",IF([12]設定!$I49="",INDEX([12]第２表!$E$10:$J$66,MATCH([12]設定!$D49,[12]第２表!$C$10:$C$66,0),2),[12]設定!$I49))</f>
        <v>11</v>
      </c>
      <c r="G73" s="41">
        <f>IF($D73="","",IF([12]設定!$I49="",INDEX([12]第２表!$E$10:$J$66,MATCH([12]設定!$D49,[12]第２表!$C$10:$C$66,0),3),[12]設定!$I49))</f>
        <v>11</v>
      </c>
      <c r="H73" s="41">
        <f>IF($D73="","",IF([12]設定!$I49="",INDEX([12]第２表!$E$10:$J$66,MATCH([12]設定!$D49,[12]第２表!$C$10:$C$66,0),4),[12]設定!$I49))</f>
        <v>1798</v>
      </c>
      <c r="I73" s="41">
        <f>IF($D73="","",IF([12]設定!$I49="",INDEX([12]第２表!$E$10:$J$66,MATCH([12]設定!$D49,[12]第２表!$C$10:$C$66,0),5),[12]設定!$I49))</f>
        <v>36</v>
      </c>
      <c r="J73" s="46">
        <f>IF($D73="","",IF([12]設定!$I49="",INDEX([12]第２表!$E$10:$J$66,MATCH([12]設定!$D49,[12]第２表!$C$10:$C$66,0),6),[12]設定!$I49))</f>
        <v>2</v>
      </c>
    </row>
    <row r="74" spans="2:10" ht="16.2" x14ac:dyDescent="0.2">
      <c r="B74" s="43" t="str">
        <f t="shared" si="0"/>
        <v>E28</v>
      </c>
      <c r="C74" s="44"/>
      <c r="D74" s="54" t="str">
        <f t="shared" si="1"/>
        <v>電子・デバイス</v>
      </c>
      <c r="E74" s="41">
        <f>IF($D74="","",IF([12]設定!$I50="",INDEX([12]第２表!$E$10:$J$66,MATCH([12]設定!$D50,[12]第２表!$C$10:$C$66,0),1),[12]設定!$I50))</f>
        <v>3287</v>
      </c>
      <c r="F74" s="41">
        <f>IF($D74="","",IF([12]設定!$I50="",INDEX([12]第２表!$E$10:$J$66,MATCH([12]設定!$D50,[12]第２表!$C$10:$C$66,0),2),[12]設定!$I50))</f>
        <v>13</v>
      </c>
      <c r="G74" s="41">
        <f>IF($D74="","",IF([12]設定!$I50="",INDEX([12]第２表!$E$10:$J$66,MATCH([12]設定!$D50,[12]第２表!$C$10:$C$66,0),3),[12]設定!$I50))</f>
        <v>17</v>
      </c>
      <c r="H74" s="41">
        <f>IF($D74="","",IF([12]設定!$I50="",INDEX([12]第２表!$E$10:$J$66,MATCH([12]設定!$D50,[12]第２表!$C$10:$C$66,0),4),[12]設定!$I50))</f>
        <v>3283</v>
      </c>
      <c r="I74" s="41">
        <f>IF($D74="","",IF([12]設定!$I50="",INDEX([12]第２表!$E$10:$J$66,MATCH([12]設定!$D50,[12]第２表!$C$10:$C$66,0),5),[12]設定!$I50))</f>
        <v>199</v>
      </c>
      <c r="J74" s="46">
        <f>IF($D74="","",IF([12]設定!$I50="",INDEX([12]第２表!$E$10:$J$66,MATCH([12]設定!$D50,[12]第２表!$C$10:$C$66,0),6),[12]設定!$I50))</f>
        <v>6.1</v>
      </c>
    </row>
    <row r="75" spans="2:10" ht="16.2" x14ac:dyDescent="0.2">
      <c r="B75" s="43" t="str">
        <f t="shared" si="0"/>
        <v>E29</v>
      </c>
      <c r="C75" s="44"/>
      <c r="D75" s="54" t="str">
        <f t="shared" si="1"/>
        <v>電気機械器具</v>
      </c>
      <c r="E75" s="41">
        <f>IF($D75="","",IF([12]設定!$I51="",INDEX([12]第２表!$E$10:$J$66,MATCH([12]設定!$D51,[12]第２表!$C$10:$C$66,0),1),[12]設定!$I51))</f>
        <v>1010</v>
      </c>
      <c r="F75" s="41">
        <f>IF($D75="","",IF([12]設定!$I51="",INDEX([12]第２表!$E$10:$J$66,MATCH([12]設定!$D51,[12]第２表!$C$10:$C$66,0),2),[12]設定!$I51))</f>
        <v>5</v>
      </c>
      <c r="G75" s="41">
        <f>IF($D75="","",IF([12]設定!$I51="",INDEX([12]第２表!$E$10:$J$66,MATCH([12]設定!$D51,[12]第２表!$C$10:$C$66,0),3),[12]設定!$I51))</f>
        <v>10</v>
      </c>
      <c r="H75" s="41">
        <f>IF($D75="","",IF([12]設定!$I51="",INDEX([12]第２表!$E$10:$J$66,MATCH([12]設定!$D51,[12]第２表!$C$10:$C$66,0),4),[12]設定!$I51))</f>
        <v>1005</v>
      </c>
      <c r="I75" s="41">
        <f>IF($D75="","",IF([12]設定!$I51="",INDEX([12]第２表!$E$10:$J$66,MATCH([12]設定!$D51,[12]第２表!$C$10:$C$66,0),5),[12]設定!$I51))</f>
        <v>41</v>
      </c>
      <c r="J75" s="46">
        <f>IF($D75="","",IF([12]設定!$I51="",INDEX([12]第２表!$E$10:$J$66,MATCH([12]設定!$D51,[12]第２表!$C$10:$C$66,0),6),[12]設定!$I51))</f>
        <v>4.0999999999999996</v>
      </c>
    </row>
    <row r="76" spans="2:10" ht="16.2" x14ac:dyDescent="0.2">
      <c r="B76" s="43" t="str">
        <f t="shared" si="0"/>
        <v>E31</v>
      </c>
      <c r="C76" s="44"/>
      <c r="D76" s="54" t="str">
        <f t="shared" si="1"/>
        <v>輸送用機械器具</v>
      </c>
      <c r="E76" s="41">
        <f>IF($D76="","",IF([12]設定!$I52="",INDEX([12]第２表!$E$10:$J$66,MATCH([12]設定!$D52,[12]第２表!$C$10:$C$66,0),1),[12]設定!$I52))</f>
        <v>2130</v>
      </c>
      <c r="F76" s="41">
        <f>IF($D76="","",IF([12]設定!$I52="",INDEX([12]第２表!$E$10:$J$66,MATCH([12]設定!$D52,[12]第２表!$C$10:$C$66,0),2),[12]設定!$I52))</f>
        <v>10</v>
      </c>
      <c r="G76" s="41">
        <f>IF($D76="","",IF([12]設定!$I52="",INDEX([12]第２表!$E$10:$J$66,MATCH([12]設定!$D52,[12]第２表!$C$10:$C$66,0),3),[12]設定!$I52))</f>
        <v>45</v>
      </c>
      <c r="H76" s="41">
        <f>IF($D76="","",IF([12]設定!$I52="",INDEX([12]第２表!$E$10:$J$66,MATCH([12]設定!$D52,[12]第２表!$C$10:$C$66,0),4),[12]設定!$I52))</f>
        <v>2095</v>
      </c>
      <c r="I76" s="41">
        <f>IF($D76="","",IF([12]設定!$I52="",INDEX([12]第２表!$E$10:$J$66,MATCH([12]設定!$D52,[12]第２表!$C$10:$C$66,0),5),[12]設定!$I52))</f>
        <v>12</v>
      </c>
      <c r="J76" s="46">
        <f>IF($D76="","",IF([12]設定!$I52="",INDEX([12]第２表!$E$10:$J$66,MATCH([12]設定!$D52,[12]第２表!$C$10:$C$66,0),6),[12]設定!$I52))</f>
        <v>0.6</v>
      </c>
    </row>
    <row r="77" spans="2:10" ht="16.2" x14ac:dyDescent="0.2">
      <c r="B77" s="57" t="str">
        <f t="shared" si="0"/>
        <v>ES</v>
      </c>
      <c r="C77" s="58"/>
      <c r="D77" s="59" t="str">
        <f t="shared" si="1"/>
        <v>はん用・生産用機械器具</v>
      </c>
      <c r="E77" s="60">
        <f>IF($D77="","",IF([12]設定!$I53="",INDEX([12]第２表!$E$10:$J$66,MATCH([12]設定!$D53,[12]第２表!$C$10:$C$66,0),1),[12]設定!$I53))</f>
        <v>1676</v>
      </c>
      <c r="F77" s="60">
        <f>IF($D77="","",IF([12]設定!$I53="",INDEX([12]第２表!$E$10:$J$66,MATCH([12]設定!$D53,[12]第２表!$C$10:$C$66,0),2),[12]設定!$I53))</f>
        <v>16</v>
      </c>
      <c r="G77" s="60">
        <f>IF($D77="","",IF([12]設定!$I53="",INDEX([12]第２表!$E$10:$J$66,MATCH([12]設定!$D53,[12]第２表!$C$10:$C$66,0),3),[12]設定!$I53))</f>
        <v>42</v>
      </c>
      <c r="H77" s="60">
        <f>IF($D77="","",IF([12]設定!$I53="",INDEX([12]第２表!$E$10:$J$66,MATCH([12]設定!$D53,[12]第２表!$C$10:$C$66,0),4),[12]設定!$I53))</f>
        <v>1650</v>
      </c>
      <c r="I77" s="60">
        <f>IF($D77="","",IF([12]設定!$I53="",INDEX([12]第２表!$E$10:$J$66,MATCH([12]設定!$D53,[12]第２表!$C$10:$C$66,0),5),[12]設定!$I53))</f>
        <v>170</v>
      </c>
      <c r="J77" s="61">
        <f>IF($D77="","",IF([12]設定!$I53="",INDEX([12]第２表!$E$10:$J$66,MATCH([12]設定!$D53,[12]第２表!$C$10:$C$66,0),6),[12]設定!$I53))</f>
        <v>10.3</v>
      </c>
    </row>
    <row r="78" spans="2:10" ht="16.2" x14ac:dyDescent="0.2">
      <c r="B78" s="62" t="str">
        <f t="shared" si="0"/>
        <v>R91</v>
      </c>
      <c r="C78" s="63"/>
      <c r="D78" s="64" t="str">
        <f t="shared" si="1"/>
        <v>職業紹介・労働者派遣業</v>
      </c>
      <c r="E78" s="65">
        <f>IF($D78="","",IF([12]設定!$I54="",INDEX([12]第２表!$E$10:$J$66,MATCH([12]設定!$D54,[12]第２表!$C$10:$C$66,0),1),[12]設定!$I54))</f>
        <v>3629</v>
      </c>
      <c r="F78" s="65">
        <f>IF($D78="","",IF([12]設定!$I54="",INDEX([12]第２表!$E$10:$J$66,MATCH([12]設定!$D54,[12]第２表!$C$10:$C$66,0),2),[12]設定!$I54))</f>
        <v>215</v>
      </c>
      <c r="G78" s="65">
        <f>IF($D78="","",IF([12]設定!$I54="",INDEX([12]第２表!$E$10:$J$66,MATCH([12]設定!$D54,[12]第２表!$C$10:$C$66,0),3),[12]設定!$I54))</f>
        <v>293</v>
      </c>
      <c r="H78" s="65">
        <f>IF($D78="","",IF([12]設定!$I54="",INDEX([12]第２表!$E$10:$J$66,MATCH([12]設定!$D54,[12]第２表!$C$10:$C$66,0),4),[12]設定!$I54))</f>
        <v>3551</v>
      </c>
      <c r="I78" s="65">
        <f>IF($D78="","",IF([12]設定!$I54="",INDEX([12]第２表!$E$10:$J$66,MATCH([12]設定!$D54,[12]第２表!$C$10:$C$66,0),5),[12]設定!$I54))</f>
        <v>742</v>
      </c>
      <c r="J78" s="66">
        <f>IF($D78="","",IF([12]設定!$I54="",INDEX([12]第２表!$E$10:$J$66,MATCH([12]設定!$D54,[12]第２表!$C$10:$C$66,0),6),[12]設定!$I54))</f>
        <v>20.9</v>
      </c>
    </row>
  </sheetData>
  <phoneticPr fontId="2"/>
  <printOptions horizontalCentered="1"/>
  <pageMargins left="0.78740157480314965" right="0.78740157480314965" top="0.78740157480314965" bottom="0.59055118110236227" header="0" footer="0.39370078740157483"/>
  <pageSetup paperSize="9" scale="55" orientation="portrait" blackAndWhite="1" cellComments="atEnd" r:id="rId1"/>
  <headerFooter scaleWithDoc="0" alignWithMargins="0">
    <oddFooter>&amp;C- 13 -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4E787-A019-4DA0-980E-0B168494F68D}">
  <sheetPr codeName="Sheet2">
    <pageSetUpPr fitToPage="1"/>
  </sheetPr>
  <dimension ref="B1:L78"/>
  <sheetViews>
    <sheetView showGridLines="0" topLeftCell="A31" zoomScale="80" zoomScaleNormal="80" zoomScaleSheetLayoutView="70" workbookViewId="0">
      <selection activeCell="P52" sqref="P52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296875" style="1" customWidth="1"/>
    <col min="4" max="4" width="23.69921875" style="1" customWidth="1"/>
    <col min="5" max="10" width="15.296875" style="1" customWidth="1"/>
    <col min="11" max="11" width="1.69921875" style="1" customWidth="1"/>
    <col min="12" max="12" width="9.59765625" style="1" customWidth="1"/>
    <col min="13" max="16384" width="9.69921875" style="1"/>
  </cols>
  <sheetData>
    <row r="1" spans="2:12" ht="23.4" x14ac:dyDescent="0.3">
      <c r="E1" s="2"/>
      <c r="F1" s="2"/>
      <c r="G1" s="2"/>
      <c r="H1" s="2"/>
      <c r="I1" s="2"/>
      <c r="J1" s="2"/>
      <c r="K1" s="2"/>
      <c r="L1" s="3"/>
    </row>
    <row r="2" spans="2:12" ht="21" customHeight="1" x14ac:dyDescent="0.25">
      <c r="B2" s="4" t="s">
        <v>0</v>
      </c>
      <c r="C2" s="5"/>
      <c r="D2" s="5"/>
      <c r="E2" s="5"/>
      <c r="F2" s="6"/>
      <c r="G2" s="6"/>
      <c r="H2" s="6"/>
      <c r="I2" s="6"/>
      <c r="J2" s="7"/>
      <c r="K2" s="8"/>
      <c r="L2" s="9"/>
    </row>
    <row r="3" spans="2:12" ht="21" customHeight="1" x14ac:dyDescent="0.2">
      <c r="B3" s="7" t="str">
        <f>"　　　　パートタイム労働者数及びパートタイム労働者比率（"&amp;[2]設定!D8&amp;DBCS([2]設定!E8)&amp;"年"&amp;DBCS([2]設定!F8)&amp;"月）"</f>
        <v>　　　　パートタイム労働者数及びパートタイム労働者比率（令和５年２月）</v>
      </c>
      <c r="C3" s="5"/>
      <c r="D3" s="5"/>
      <c r="E3" s="5"/>
      <c r="F3" s="6"/>
      <c r="G3" s="6"/>
      <c r="H3" s="6"/>
      <c r="I3" s="6"/>
      <c r="J3" s="7"/>
      <c r="K3" s="8"/>
      <c r="L3" s="9"/>
    </row>
    <row r="4" spans="2:12" ht="10.5" customHeight="1" x14ac:dyDescent="0.2">
      <c r="D4" s="9"/>
      <c r="E4" s="10"/>
      <c r="F4" s="10"/>
      <c r="G4" s="10"/>
      <c r="H4" s="10"/>
      <c r="I4" s="10"/>
      <c r="J4" s="11"/>
      <c r="K4" s="8"/>
      <c r="L4" s="9"/>
    </row>
    <row r="5" spans="2:12" s="5" customFormat="1" ht="21" customHeight="1" x14ac:dyDescent="0.2">
      <c r="B5" s="12" t="s">
        <v>1</v>
      </c>
      <c r="F5" s="6"/>
      <c r="G5" s="6"/>
      <c r="H5" s="6"/>
      <c r="I5" s="13"/>
      <c r="J5" s="13" t="s">
        <v>2</v>
      </c>
      <c r="L5" s="14"/>
    </row>
    <row r="6" spans="2:12" s="5" customFormat="1" ht="15" customHeight="1" x14ac:dyDescent="0.2">
      <c r="B6" s="15"/>
      <c r="C6" s="16"/>
      <c r="D6" s="17"/>
      <c r="E6" s="18" t="s">
        <v>3</v>
      </c>
      <c r="F6" s="18" t="s">
        <v>4</v>
      </c>
      <c r="G6" s="19" t="s">
        <v>5</v>
      </c>
      <c r="H6" s="20" t="s">
        <v>6</v>
      </c>
      <c r="I6" s="21"/>
      <c r="J6" s="22"/>
      <c r="L6" s="23"/>
    </row>
    <row r="7" spans="2:12" s="5" customFormat="1" ht="15" customHeight="1" x14ac:dyDescent="0.2">
      <c r="B7" s="24"/>
      <c r="C7" s="25"/>
      <c r="D7" s="26" t="s">
        <v>7</v>
      </c>
      <c r="E7" s="27"/>
      <c r="F7" s="28"/>
      <c r="G7" s="27"/>
      <c r="H7" s="29"/>
      <c r="I7" s="30" t="s">
        <v>8</v>
      </c>
      <c r="J7" s="31" t="s">
        <v>9</v>
      </c>
      <c r="L7" s="23"/>
    </row>
    <row r="8" spans="2:12" s="5" customFormat="1" ht="15" customHeight="1" x14ac:dyDescent="0.2">
      <c r="B8" s="32"/>
      <c r="C8" s="33"/>
      <c r="D8" s="34"/>
      <c r="E8" s="35" t="s">
        <v>10</v>
      </c>
      <c r="F8" s="35" t="s">
        <v>10</v>
      </c>
      <c r="G8" s="35" t="s">
        <v>10</v>
      </c>
      <c r="H8" s="32" t="s">
        <v>10</v>
      </c>
      <c r="I8" s="36" t="s">
        <v>11</v>
      </c>
      <c r="J8" s="37" t="s">
        <v>12</v>
      </c>
      <c r="K8" s="14"/>
      <c r="L8" s="23"/>
    </row>
    <row r="9" spans="2:12" s="5" customFormat="1" ht="17.25" customHeight="1" x14ac:dyDescent="0.2">
      <c r="B9" s="38" t="str">
        <f>IF([2]設定!$B23="","",[2]設定!$B23)</f>
        <v>TL</v>
      </c>
      <c r="C9" s="39"/>
      <c r="D9" s="40" t="str">
        <f>IF([2]設定!$F23="","",[2]設定!$F23)</f>
        <v>調査産業計</v>
      </c>
      <c r="E9" s="41">
        <f>IF($D9="","",IF([2]設定!$H23="",INDEX([2]第２表!$E$220:$J$276,MATCH([2]設定!$D23,[2]第２表!$C$220:$C$276,0),1),[2]設定!$H23))</f>
        <v>352824</v>
      </c>
      <c r="F9" s="41">
        <f>IF($D9="","",IF([2]設定!$H23="",INDEX([2]第２表!$E$220:$J$276,MATCH([2]設定!$D23,[2]第２表!$C$220:$C$276,0),2),[2]設定!$H23))</f>
        <v>5505</v>
      </c>
      <c r="G9" s="41">
        <f>IF($D9="","",IF([2]設定!$H23="",INDEX([2]第２表!$E$220:$J$276,MATCH([2]設定!$D23,[2]第２表!$C$220:$C$276,0),3),[2]設定!$H23))</f>
        <v>5207</v>
      </c>
      <c r="H9" s="41">
        <f>IF($D9="","",IF([2]設定!$H23="",INDEX([2]第２表!$E$220:$J$276,MATCH([2]設定!$D23,[2]第２表!$C$220:$C$276,0),4),[2]設定!$H23))</f>
        <v>353122</v>
      </c>
      <c r="I9" s="41">
        <f>IF($D9="","",IF([2]設定!$H23="",INDEX([2]第２表!$E$220:$J$276,MATCH([2]設定!$D23,[2]第２表!$C$220:$C$276,0),5),[2]設定!$H23))</f>
        <v>104677</v>
      </c>
      <c r="J9" s="42">
        <f>IF($D9="","",IF([2]設定!$H23="",INDEX([2]第２表!$E$220:$J$276,MATCH([2]設定!$D23,[2]第２表!$C$220:$C$276,0),6),[2]設定!$H23))</f>
        <v>29.6</v>
      </c>
      <c r="K9" s="14"/>
      <c r="L9" s="23"/>
    </row>
    <row r="10" spans="2:12" s="5" customFormat="1" ht="17.25" customHeight="1" x14ac:dyDescent="0.2">
      <c r="B10" s="43" t="str">
        <f>IF([2]設定!$B24="","",[2]設定!$B24)</f>
        <v>D</v>
      </c>
      <c r="C10" s="44"/>
      <c r="D10" s="45" t="str">
        <f>IF([2]設定!$F24="","",[2]設定!$F24)</f>
        <v>建設業</v>
      </c>
      <c r="E10" s="41">
        <f>IF($D10="","",IF([2]設定!$H24="",INDEX([2]第２表!$E$220:$J$276,MATCH([2]設定!$D24,[2]第２表!$C$220:$C$276,0),1),[2]設定!$H24))</f>
        <v>20539</v>
      </c>
      <c r="F10" s="41">
        <f>IF($D10="","",IF([2]設定!$H24="",INDEX([2]第２表!$E$220:$J$276,MATCH([2]設定!$D24,[2]第２表!$C$220:$C$276,0),2),[2]設定!$H24))</f>
        <v>224</v>
      </c>
      <c r="G10" s="41">
        <f>IF($D10="","",IF([2]設定!$H24="",INDEX([2]第２表!$E$220:$J$276,MATCH([2]設定!$D24,[2]第２表!$C$220:$C$276,0),3),[2]設定!$H24))</f>
        <v>5</v>
      </c>
      <c r="H10" s="41">
        <f>IF($D10="","",IF([2]設定!$H24="",INDEX([2]第２表!$E$220:$J$276,MATCH([2]設定!$D24,[2]第２表!$C$220:$C$276,0),4),[2]設定!$H24))</f>
        <v>20758</v>
      </c>
      <c r="I10" s="41">
        <f>IF($D10="","",IF([2]設定!$H24="",INDEX([2]第２表!$E$220:$J$276,MATCH([2]設定!$D24,[2]第２表!$C$220:$C$276,0),5),[2]設定!$H24))</f>
        <v>923</v>
      </c>
      <c r="J10" s="46">
        <f>IF($D10="","",IF([2]設定!$H24="",INDEX([2]第２表!$E$220:$J$276,MATCH([2]設定!$D24,[2]第２表!$C$220:$C$276,0),6),[2]設定!$H24))</f>
        <v>4.4000000000000004</v>
      </c>
      <c r="K10" s="14"/>
    </row>
    <row r="11" spans="2:12" s="5" customFormat="1" ht="17.25" customHeight="1" x14ac:dyDescent="0.2">
      <c r="B11" s="43" t="str">
        <f>IF([2]設定!$B25="","",[2]設定!$B25)</f>
        <v>E</v>
      </c>
      <c r="C11" s="44"/>
      <c r="D11" s="45" t="str">
        <f>IF([2]設定!$F25="","",[2]設定!$F25)</f>
        <v>製造業</v>
      </c>
      <c r="E11" s="41">
        <f>IF($D11="","",IF([2]設定!$H25="",INDEX([2]第２表!$E$220:$J$276,MATCH([2]設定!$D25,[2]第２表!$C$220:$C$276,0),1),[2]設定!$H25))</f>
        <v>48017</v>
      </c>
      <c r="F11" s="41">
        <f>IF($D11="","",IF([2]設定!$H25="",INDEX([2]第２表!$E$220:$J$276,MATCH([2]設定!$D25,[2]第２表!$C$220:$C$276,0),2),[2]設定!$H25))</f>
        <v>597</v>
      </c>
      <c r="G11" s="41">
        <f>IF($D11="","",IF([2]設定!$H25="",INDEX([2]第２表!$E$220:$J$276,MATCH([2]設定!$D25,[2]第２表!$C$220:$C$276,0),3),[2]設定!$H25))</f>
        <v>425</v>
      </c>
      <c r="H11" s="41">
        <f>IF($D11="","",IF([2]設定!$H25="",INDEX([2]第２表!$E$220:$J$276,MATCH([2]設定!$D25,[2]第２表!$C$220:$C$276,0),4),[2]設定!$H25))</f>
        <v>48189</v>
      </c>
      <c r="I11" s="41">
        <f>IF($D11="","",IF([2]設定!$H25="",INDEX([2]第２表!$E$220:$J$276,MATCH([2]設定!$D25,[2]第２表!$C$220:$C$276,0),5),[2]設定!$H25))</f>
        <v>7888</v>
      </c>
      <c r="J11" s="46">
        <f>IF($D11="","",IF([2]設定!$H25="",INDEX([2]第２表!$E$220:$J$276,MATCH([2]設定!$D25,[2]第２表!$C$220:$C$276,0),6),[2]設定!$H25))</f>
        <v>16.399999999999999</v>
      </c>
      <c r="K11" s="14"/>
    </row>
    <row r="12" spans="2:12" s="5" customFormat="1" ht="17.25" customHeight="1" x14ac:dyDescent="0.2">
      <c r="B12" s="43" t="str">
        <f>IF([2]設定!$B26="","",[2]設定!$B26)</f>
        <v>F</v>
      </c>
      <c r="C12" s="44"/>
      <c r="D12" s="47" t="str">
        <f>IF([2]設定!$F26="","",[2]設定!$F26)</f>
        <v>電気・ガス・熱供給・水道業</v>
      </c>
      <c r="E12" s="41">
        <f>IF($D12="","",IF([2]設定!$H26="",INDEX([2]第２表!$E$220:$J$276,MATCH([2]設定!$D26,[2]第２表!$C$220:$C$276,0),1),[2]設定!$H26))</f>
        <v>2911</v>
      </c>
      <c r="F12" s="41">
        <f>IF($D12="","",IF([2]設定!$H26="",INDEX([2]第２表!$E$220:$J$276,MATCH([2]設定!$D26,[2]第２表!$C$220:$C$276,0),2),[2]設定!$H26))</f>
        <v>0</v>
      </c>
      <c r="G12" s="41">
        <f>IF($D12="","",IF([2]設定!$H26="",INDEX([2]第２表!$E$220:$J$276,MATCH([2]設定!$D26,[2]第２表!$C$220:$C$276,0),3),[2]設定!$H26))</f>
        <v>14</v>
      </c>
      <c r="H12" s="41">
        <f>IF($D12="","",IF([2]設定!$H26="",INDEX([2]第２表!$E$220:$J$276,MATCH([2]設定!$D26,[2]第２表!$C$220:$C$276,0),4),[2]設定!$H26))</f>
        <v>2897</v>
      </c>
      <c r="I12" s="41">
        <f>IF($D12="","",IF([2]設定!$H26="",INDEX([2]第２表!$E$220:$J$276,MATCH([2]設定!$D26,[2]第２表!$C$220:$C$276,0),5),[2]設定!$H26))</f>
        <v>126</v>
      </c>
      <c r="J12" s="46">
        <f>IF($D12="","",IF([2]設定!$H26="",INDEX([2]第２表!$E$220:$J$276,MATCH([2]設定!$D26,[2]第２表!$C$220:$C$276,0),6),[2]設定!$H26))</f>
        <v>4.3</v>
      </c>
      <c r="K12" s="14"/>
    </row>
    <row r="13" spans="2:12" s="5" customFormat="1" ht="17.25" customHeight="1" x14ac:dyDescent="0.2">
      <c r="B13" s="43" t="str">
        <f>IF([2]設定!$B27="","",[2]設定!$B27)</f>
        <v>G</v>
      </c>
      <c r="C13" s="44"/>
      <c r="D13" s="45" t="str">
        <f>IF([2]設定!$F27="","",[2]設定!$F27)</f>
        <v>情報通信業</v>
      </c>
      <c r="E13" s="41">
        <f>IF($D13="","",IF([2]設定!$H27="",INDEX([2]第２表!$E$220:$J$276,MATCH([2]設定!$D27,[2]第２表!$C$220:$C$276,0),1),[2]設定!$H27))</f>
        <v>5004</v>
      </c>
      <c r="F13" s="41">
        <f>IF($D13="","",IF([2]設定!$H27="",INDEX([2]第２表!$E$220:$J$276,MATCH([2]設定!$D27,[2]第２表!$C$220:$C$276,0),2),[2]設定!$H27))</f>
        <v>6</v>
      </c>
      <c r="G13" s="41">
        <f>IF($D13="","",IF([2]設定!$H27="",INDEX([2]第２表!$E$220:$J$276,MATCH([2]設定!$D27,[2]第２表!$C$220:$C$276,0),3),[2]設定!$H27))</f>
        <v>70</v>
      </c>
      <c r="H13" s="41">
        <f>IF($D13="","",IF([2]設定!$H27="",INDEX([2]第２表!$E$220:$J$276,MATCH([2]設定!$D27,[2]第２表!$C$220:$C$276,0),4),[2]設定!$H27))</f>
        <v>4940</v>
      </c>
      <c r="I13" s="41">
        <f>IF($D13="","",IF([2]設定!$H27="",INDEX([2]第２表!$E$220:$J$276,MATCH([2]設定!$D27,[2]第２表!$C$220:$C$276,0),5),[2]設定!$H27))</f>
        <v>185</v>
      </c>
      <c r="J13" s="46">
        <f>IF($D13="","",IF([2]設定!$H27="",INDEX([2]第２表!$E$220:$J$276,MATCH([2]設定!$D27,[2]第２表!$C$220:$C$276,0),6),[2]設定!$H27))</f>
        <v>3.7</v>
      </c>
      <c r="K13" s="14"/>
    </row>
    <row r="14" spans="2:12" s="5" customFormat="1" ht="17.25" customHeight="1" x14ac:dyDescent="0.2">
      <c r="B14" s="43" t="str">
        <f>IF([2]設定!$B28="","",[2]設定!$B28)</f>
        <v>H</v>
      </c>
      <c r="C14" s="44"/>
      <c r="D14" s="45" t="str">
        <f>IF([2]設定!$F28="","",[2]設定!$F28)</f>
        <v>運輸業，郵便業</v>
      </c>
      <c r="E14" s="41">
        <f>IF($D14="","",IF([2]設定!$H28="",INDEX([2]第２表!$E$220:$J$276,MATCH([2]設定!$D28,[2]第２表!$C$220:$C$276,0),1),[2]設定!$H28))</f>
        <v>17118</v>
      </c>
      <c r="F14" s="41">
        <f>IF($D14="","",IF([2]設定!$H28="",INDEX([2]第２表!$E$220:$J$276,MATCH([2]設定!$D28,[2]第２表!$C$220:$C$276,0),2),[2]設定!$H28))</f>
        <v>160</v>
      </c>
      <c r="G14" s="41">
        <f>IF($D14="","",IF([2]設定!$H28="",INDEX([2]第２表!$E$220:$J$276,MATCH([2]設定!$D28,[2]第２表!$C$220:$C$276,0),3),[2]設定!$H28))</f>
        <v>85</v>
      </c>
      <c r="H14" s="41">
        <f>IF($D14="","",IF([2]設定!$H28="",INDEX([2]第２表!$E$220:$J$276,MATCH([2]設定!$D28,[2]第２表!$C$220:$C$276,0),4),[2]設定!$H28))</f>
        <v>17193</v>
      </c>
      <c r="I14" s="41">
        <f>IF($D14="","",IF([2]設定!$H28="",INDEX([2]第２表!$E$220:$J$276,MATCH([2]設定!$D28,[2]第２表!$C$220:$C$276,0),5),[2]設定!$H28))</f>
        <v>1260</v>
      </c>
      <c r="J14" s="46">
        <f>IF($D14="","",IF([2]設定!$H28="",INDEX([2]第２表!$E$220:$J$276,MATCH([2]設定!$D28,[2]第２表!$C$220:$C$276,0),6),[2]設定!$H28))</f>
        <v>7.3</v>
      </c>
      <c r="K14" s="14"/>
    </row>
    <row r="15" spans="2:12" s="5" customFormat="1" ht="17.25" customHeight="1" x14ac:dyDescent="0.2">
      <c r="B15" s="43" t="str">
        <f>IF([2]設定!$B29="","",[2]設定!$B29)</f>
        <v>I</v>
      </c>
      <c r="C15" s="44"/>
      <c r="D15" s="45" t="str">
        <f>IF([2]設定!$F29="","",[2]設定!$F29)</f>
        <v>卸売業，小売業</v>
      </c>
      <c r="E15" s="41">
        <f>IF($D15="","",IF([2]設定!$H29="",INDEX([2]第２表!$E$220:$J$276,MATCH([2]設定!$D29,[2]第２表!$C$220:$C$276,0),1),[2]設定!$H29))</f>
        <v>66789</v>
      </c>
      <c r="F15" s="41">
        <f>IF($D15="","",IF([2]設定!$H29="",INDEX([2]第２表!$E$220:$J$276,MATCH([2]設定!$D29,[2]第２表!$C$220:$C$276,0),2),[2]設定!$H29))</f>
        <v>957</v>
      </c>
      <c r="G15" s="41">
        <f>IF($D15="","",IF([2]設定!$H29="",INDEX([2]第２表!$E$220:$J$276,MATCH([2]設定!$D29,[2]第２表!$C$220:$C$276,0),3),[2]設定!$H29))</f>
        <v>1270</v>
      </c>
      <c r="H15" s="41">
        <f>IF($D15="","",IF([2]設定!$H29="",INDEX([2]第２表!$E$220:$J$276,MATCH([2]設定!$D29,[2]第２表!$C$220:$C$276,0),4),[2]設定!$H29))</f>
        <v>66476</v>
      </c>
      <c r="I15" s="41">
        <f>IF($D15="","",IF([2]設定!$H29="",INDEX([2]第２表!$E$220:$J$276,MATCH([2]設定!$D29,[2]第２表!$C$220:$C$276,0),5),[2]設定!$H29))</f>
        <v>30455</v>
      </c>
      <c r="J15" s="46">
        <f>IF($D15="","",IF([2]設定!$H29="",INDEX([2]第２表!$E$220:$J$276,MATCH([2]設定!$D29,[2]第２表!$C$220:$C$276,0),6),[2]設定!$H29))</f>
        <v>45.8</v>
      </c>
      <c r="K15" s="14"/>
    </row>
    <row r="16" spans="2:12" s="5" customFormat="1" ht="17.25" customHeight="1" x14ac:dyDescent="0.2">
      <c r="B16" s="43" t="str">
        <f>IF([2]設定!$B30="","",[2]設定!$B30)</f>
        <v>J</v>
      </c>
      <c r="C16" s="44"/>
      <c r="D16" s="45" t="str">
        <f>IF([2]設定!$F30="","",[2]設定!$F30)</f>
        <v>金融業，保険業</v>
      </c>
      <c r="E16" s="41">
        <f>IF($D16="","",IF([2]設定!$H30="",INDEX([2]第２表!$E$220:$J$276,MATCH([2]設定!$D30,[2]第２表!$C$220:$C$276,0),1),[2]設定!$H30))</f>
        <v>8023</v>
      </c>
      <c r="F16" s="41">
        <f>IF($D16="","",IF([2]設定!$H30="",INDEX([2]第２表!$E$220:$J$276,MATCH([2]設定!$D30,[2]第２表!$C$220:$C$276,0),2),[2]設定!$H30))</f>
        <v>34</v>
      </c>
      <c r="G16" s="41">
        <f>IF($D16="","",IF([2]設定!$H30="",INDEX([2]第２表!$E$220:$J$276,MATCH([2]設定!$D30,[2]第２表!$C$220:$C$276,0),3),[2]設定!$H30))</f>
        <v>102</v>
      </c>
      <c r="H16" s="41">
        <f>IF($D16="","",IF([2]設定!$H30="",INDEX([2]第２表!$E$220:$J$276,MATCH([2]設定!$D30,[2]第２表!$C$220:$C$276,0),4),[2]設定!$H30))</f>
        <v>7955</v>
      </c>
      <c r="I16" s="41">
        <f>IF($D16="","",IF([2]設定!$H30="",INDEX([2]第２表!$E$220:$J$276,MATCH([2]設定!$D30,[2]第２表!$C$220:$C$276,0),5),[2]設定!$H30))</f>
        <v>762</v>
      </c>
      <c r="J16" s="46">
        <f>IF($D16="","",IF([2]設定!$H30="",INDEX([2]第２表!$E$220:$J$276,MATCH([2]設定!$D30,[2]第２表!$C$220:$C$276,0),6),[2]設定!$H30))</f>
        <v>9.6</v>
      </c>
      <c r="K16" s="14"/>
    </row>
    <row r="17" spans="2:11" s="5" customFormat="1" ht="17.25" customHeight="1" x14ac:dyDescent="0.2">
      <c r="B17" s="43" t="str">
        <f>IF([2]設定!$B31="","",[2]設定!$B31)</f>
        <v>K</v>
      </c>
      <c r="C17" s="44"/>
      <c r="D17" s="45" t="str">
        <f>IF([2]設定!$F31="","",[2]設定!$F31)</f>
        <v>不動産業，物品賃貸業</v>
      </c>
      <c r="E17" s="41">
        <f>IF($D17="","",IF([2]設定!$H31="",INDEX([2]第２表!$E$220:$J$276,MATCH([2]設定!$D31,[2]第２表!$C$220:$C$276,0),1),[2]設定!$H31))</f>
        <v>3026</v>
      </c>
      <c r="F17" s="41">
        <f>IF($D17="","",IF([2]設定!$H31="",INDEX([2]第２表!$E$220:$J$276,MATCH([2]設定!$D31,[2]第２表!$C$220:$C$276,0),2),[2]設定!$H31))</f>
        <v>277</v>
      </c>
      <c r="G17" s="41">
        <f>IF($D17="","",IF([2]設定!$H31="",INDEX([2]第２表!$E$220:$J$276,MATCH([2]設定!$D31,[2]第２表!$C$220:$C$276,0),3),[2]設定!$H31))</f>
        <v>8</v>
      </c>
      <c r="H17" s="41">
        <f>IF($D17="","",IF([2]設定!$H31="",INDEX([2]第２表!$E$220:$J$276,MATCH([2]設定!$D31,[2]第２表!$C$220:$C$276,0),4),[2]設定!$H31))</f>
        <v>3295</v>
      </c>
      <c r="I17" s="41">
        <f>IF($D17="","",IF([2]設定!$H31="",INDEX([2]第２表!$E$220:$J$276,MATCH([2]設定!$D31,[2]第２表!$C$220:$C$276,0),5),[2]設定!$H31))</f>
        <v>1981</v>
      </c>
      <c r="J17" s="46">
        <f>IF($D17="","",IF([2]設定!$H31="",INDEX([2]第２表!$E$220:$J$276,MATCH([2]設定!$D31,[2]第２表!$C$220:$C$276,0),6),[2]設定!$H31))</f>
        <v>60.1</v>
      </c>
      <c r="K17" s="14"/>
    </row>
    <row r="18" spans="2:11" s="5" customFormat="1" ht="17.25" customHeight="1" x14ac:dyDescent="0.2">
      <c r="B18" s="43" t="str">
        <f>IF([2]設定!$B32="","",[2]設定!$B32)</f>
        <v>L</v>
      </c>
      <c r="C18" s="44"/>
      <c r="D18" s="48" t="str">
        <f>IF([2]設定!$F32="","",[2]設定!$F32)</f>
        <v>学術研究，専門・技術サービス業</v>
      </c>
      <c r="E18" s="41">
        <f>IF($D18="","",IF([2]設定!$H32="",INDEX([2]第２表!$E$220:$J$276,MATCH([2]設定!$D32,[2]第２表!$C$220:$C$276,0),1),[2]設定!$H32))</f>
        <v>6124</v>
      </c>
      <c r="F18" s="41">
        <f>IF($D18="","",IF([2]設定!$H32="",INDEX([2]第２表!$E$220:$J$276,MATCH([2]設定!$D32,[2]第２表!$C$220:$C$276,0),2),[2]設定!$H32))</f>
        <v>1</v>
      </c>
      <c r="G18" s="41">
        <f>IF($D18="","",IF([2]設定!$H32="",INDEX([2]第２表!$E$220:$J$276,MATCH([2]設定!$D32,[2]第２表!$C$220:$C$276,0),3),[2]設定!$H32))</f>
        <v>3</v>
      </c>
      <c r="H18" s="41">
        <f>IF($D18="","",IF([2]設定!$H32="",INDEX([2]第２表!$E$220:$J$276,MATCH([2]設定!$D32,[2]第２表!$C$220:$C$276,0),4),[2]設定!$H32))</f>
        <v>6122</v>
      </c>
      <c r="I18" s="41">
        <f>IF($D18="","",IF([2]設定!$H32="",INDEX([2]第２表!$E$220:$J$276,MATCH([2]設定!$D32,[2]第２表!$C$220:$C$276,0),5),[2]設定!$H32))</f>
        <v>736</v>
      </c>
      <c r="J18" s="46">
        <f>IF($D18="","",IF([2]設定!$H32="",INDEX([2]第２表!$E$220:$J$276,MATCH([2]設定!$D32,[2]第２表!$C$220:$C$276,0),6),[2]設定!$H32))</f>
        <v>12</v>
      </c>
      <c r="K18" s="14"/>
    </row>
    <row r="19" spans="2:11" s="5" customFormat="1" ht="17.25" customHeight="1" x14ac:dyDescent="0.2">
      <c r="B19" s="43" t="str">
        <f>IF([2]設定!$B33="","",[2]設定!$B33)</f>
        <v>M</v>
      </c>
      <c r="C19" s="44"/>
      <c r="D19" s="49" t="str">
        <f>IF([2]設定!$F33="","",[2]設定!$F33)</f>
        <v>宿泊業，飲食サービス業</v>
      </c>
      <c r="E19" s="41">
        <f>IF($D19="","",IF([2]設定!$H33="",INDEX([2]第２表!$E$220:$J$276,MATCH([2]設定!$D33,[2]第２表!$C$220:$C$276,0),1),[2]設定!$H33))</f>
        <v>23858</v>
      </c>
      <c r="F19" s="41">
        <f>IF($D19="","",IF([2]設定!$H33="",INDEX([2]第２表!$E$220:$J$276,MATCH([2]設定!$D33,[2]第２表!$C$220:$C$276,0),2),[2]設定!$H33))</f>
        <v>1554</v>
      </c>
      <c r="G19" s="41">
        <f>IF($D19="","",IF([2]設定!$H33="",INDEX([2]第２表!$E$220:$J$276,MATCH([2]設定!$D33,[2]第２表!$C$220:$C$276,0),3),[2]設定!$H33))</f>
        <v>670</v>
      </c>
      <c r="H19" s="41">
        <f>IF($D19="","",IF([2]設定!$H33="",INDEX([2]第２表!$E$220:$J$276,MATCH([2]設定!$D33,[2]第２表!$C$220:$C$276,0),4),[2]設定!$H33))</f>
        <v>24742</v>
      </c>
      <c r="I19" s="41">
        <f>IF($D19="","",IF([2]設定!$H33="",INDEX([2]第２表!$E$220:$J$276,MATCH([2]設定!$D33,[2]第２表!$C$220:$C$276,0),5),[2]設定!$H33))</f>
        <v>21723</v>
      </c>
      <c r="J19" s="46">
        <f>IF($D19="","",IF([2]設定!$H33="",INDEX([2]第２表!$E$220:$J$276,MATCH([2]設定!$D33,[2]第２表!$C$220:$C$276,0),6),[2]設定!$H33))</f>
        <v>87.8</v>
      </c>
      <c r="K19" s="14"/>
    </row>
    <row r="20" spans="2:11" s="5" customFormat="1" ht="17.25" customHeight="1" x14ac:dyDescent="0.2">
      <c r="B20" s="43" t="str">
        <f>IF([2]設定!$B34="","",[2]設定!$B34)</f>
        <v>N</v>
      </c>
      <c r="C20" s="44"/>
      <c r="D20" s="50" t="str">
        <f>IF([2]設定!$F34="","",[2]設定!$F34)</f>
        <v>生活関連サービス業，娯楽業</v>
      </c>
      <c r="E20" s="41">
        <f>IF($D20="","",IF([2]設定!$H34="",INDEX([2]第２表!$E$220:$J$276,MATCH([2]設定!$D34,[2]第２表!$C$220:$C$276,0),1),[2]設定!$H34))</f>
        <v>10649</v>
      </c>
      <c r="F20" s="41">
        <f>IF($D20="","",IF([2]設定!$H34="",INDEX([2]第２表!$E$220:$J$276,MATCH([2]設定!$D34,[2]第２表!$C$220:$C$276,0),2),[2]設定!$H34))</f>
        <v>35</v>
      </c>
      <c r="G20" s="41">
        <f>IF($D20="","",IF([2]設定!$H34="",INDEX([2]第２表!$E$220:$J$276,MATCH([2]設定!$D34,[2]第２表!$C$220:$C$276,0),3),[2]設定!$H34))</f>
        <v>267</v>
      </c>
      <c r="H20" s="41">
        <f>IF($D20="","",IF([2]設定!$H34="",INDEX([2]第２表!$E$220:$J$276,MATCH([2]設定!$D34,[2]第２表!$C$220:$C$276,0),4),[2]設定!$H34))</f>
        <v>10417</v>
      </c>
      <c r="I20" s="41">
        <f>IF($D20="","",IF([2]設定!$H34="",INDEX([2]第２表!$E$220:$J$276,MATCH([2]設定!$D34,[2]第２表!$C$220:$C$276,0),5),[2]設定!$H34))</f>
        <v>4747</v>
      </c>
      <c r="J20" s="46">
        <f>IF($D20="","",IF([2]設定!$H34="",INDEX([2]第２表!$E$220:$J$276,MATCH([2]設定!$D34,[2]第２表!$C$220:$C$276,0),6),[2]設定!$H34))</f>
        <v>45.6</v>
      </c>
      <c r="K20" s="14"/>
    </row>
    <row r="21" spans="2:11" s="5" customFormat="1" ht="17.25" customHeight="1" x14ac:dyDescent="0.2">
      <c r="B21" s="43" t="str">
        <f>IF([2]設定!$B35="","",[2]設定!$B35)</f>
        <v>O</v>
      </c>
      <c r="C21" s="44"/>
      <c r="D21" s="45" t="str">
        <f>IF([2]設定!$F35="","",[2]設定!$F35)</f>
        <v>教育，学習支援業</v>
      </c>
      <c r="E21" s="41">
        <f>IF($D21="","",IF([2]設定!$H35="",INDEX([2]第２表!$E$220:$J$276,MATCH([2]設定!$D35,[2]第２表!$C$220:$C$276,0),1),[2]設定!$H35))</f>
        <v>27384</v>
      </c>
      <c r="F21" s="41">
        <f>IF($D21="","",IF([2]設定!$H35="",INDEX([2]第２表!$E$220:$J$276,MATCH([2]設定!$D35,[2]第２表!$C$220:$C$276,0),2),[2]設定!$H35))</f>
        <v>227</v>
      </c>
      <c r="G21" s="41">
        <f>IF($D21="","",IF([2]設定!$H35="",INDEX([2]第２表!$E$220:$J$276,MATCH([2]設定!$D35,[2]第２表!$C$220:$C$276,0),3),[2]設定!$H35))</f>
        <v>115</v>
      </c>
      <c r="H21" s="41">
        <f>IF($D21="","",IF([2]設定!$H35="",INDEX([2]第２表!$E$220:$J$276,MATCH([2]設定!$D35,[2]第２表!$C$220:$C$276,0),4),[2]設定!$H35))</f>
        <v>27496</v>
      </c>
      <c r="I21" s="41">
        <f>IF($D21="","",IF([2]設定!$H35="",INDEX([2]第２表!$E$220:$J$276,MATCH([2]設定!$D35,[2]第２表!$C$220:$C$276,0),5),[2]設定!$H35))</f>
        <v>5933</v>
      </c>
      <c r="J21" s="46">
        <f>IF($D21="","",IF([2]設定!$H35="",INDEX([2]第２表!$E$220:$J$276,MATCH([2]設定!$D35,[2]第２表!$C$220:$C$276,0),6),[2]設定!$H35))</f>
        <v>21.6</v>
      </c>
      <c r="K21" s="14"/>
    </row>
    <row r="22" spans="2:11" s="5" customFormat="1" ht="17.25" customHeight="1" x14ac:dyDescent="0.2">
      <c r="B22" s="43" t="str">
        <f>IF([2]設定!$B36="","",[2]設定!$B36)</f>
        <v>P</v>
      </c>
      <c r="C22" s="44"/>
      <c r="D22" s="45" t="str">
        <f>IF([2]設定!$F36="","",[2]設定!$F36)</f>
        <v>医療，福祉</v>
      </c>
      <c r="E22" s="41">
        <f>IF($D22="","",IF([2]設定!$H36="",INDEX([2]第２表!$E$220:$J$276,MATCH([2]設定!$D36,[2]第２表!$C$220:$C$276,0),1),[2]設定!$H36))</f>
        <v>83253</v>
      </c>
      <c r="F22" s="41">
        <f>IF($D22="","",IF([2]設定!$H36="",INDEX([2]第２表!$E$220:$J$276,MATCH([2]設定!$D36,[2]第２表!$C$220:$C$276,0),2),[2]設定!$H36))</f>
        <v>702</v>
      </c>
      <c r="G22" s="41">
        <f>IF($D22="","",IF([2]設定!$H36="",INDEX([2]第２表!$E$220:$J$276,MATCH([2]設定!$D36,[2]第２表!$C$220:$C$276,0),3),[2]設定!$H36))</f>
        <v>956</v>
      </c>
      <c r="H22" s="41">
        <f>IF($D22="","",IF([2]設定!$H36="",INDEX([2]第２表!$E$220:$J$276,MATCH([2]設定!$D36,[2]第２表!$C$220:$C$276,0),4),[2]設定!$H36))</f>
        <v>82999</v>
      </c>
      <c r="I22" s="41">
        <f>IF($D22="","",IF([2]設定!$H36="",INDEX([2]第２表!$E$220:$J$276,MATCH([2]設定!$D36,[2]第２表!$C$220:$C$276,0),5),[2]設定!$H36))</f>
        <v>20919</v>
      </c>
      <c r="J22" s="46">
        <f>IF($D22="","",IF([2]設定!$H36="",INDEX([2]第２表!$E$220:$J$276,MATCH([2]設定!$D36,[2]第２表!$C$220:$C$276,0),6),[2]設定!$H36))</f>
        <v>25.2</v>
      </c>
      <c r="K22" s="14"/>
    </row>
    <row r="23" spans="2:11" s="5" customFormat="1" ht="17.25" customHeight="1" x14ac:dyDescent="0.2">
      <c r="B23" s="43" t="str">
        <f>IF([2]設定!$B37="","",[2]設定!$B37)</f>
        <v>Q</v>
      </c>
      <c r="C23" s="44"/>
      <c r="D23" s="45" t="str">
        <f>IF([2]設定!$F37="","",[2]設定!$F37)</f>
        <v>複合サービス事業</v>
      </c>
      <c r="E23" s="41">
        <f>IF($D23="","",IF([2]設定!$H37="",INDEX([2]第２表!$E$220:$J$276,MATCH([2]設定!$D37,[2]第２表!$C$220:$C$276,0),1),[2]設定!$H37))</f>
        <v>4471</v>
      </c>
      <c r="F23" s="41">
        <f>IF($D23="","",IF([2]設定!$H37="",INDEX([2]第２表!$E$220:$J$276,MATCH([2]設定!$D37,[2]第２表!$C$220:$C$276,0),2),[2]設定!$H37))</f>
        <v>82</v>
      </c>
      <c r="G23" s="41">
        <f>IF($D23="","",IF([2]設定!$H37="",INDEX([2]第２表!$E$220:$J$276,MATCH([2]設定!$D37,[2]第２表!$C$220:$C$276,0),3),[2]設定!$H37))</f>
        <v>180</v>
      </c>
      <c r="H23" s="41">
        <f>IF($D23="","",IF([2]設定!$H37="",INDEX([2]第２表!$E$220:$J$276,MATCH([2]設定!$D37,[2]第２表!$C$220:$C$276,0),4),[2]設定!$H37))</f>
        <v>4373</v>
      </c>
      <c r="I23" s="41">
        <f>IF($D23="","",IF([2]設定!$H37="",INDEX([2]第２表!$E$220:$J$276,MATCH([2]設定!$D37,[2]第２表!$C$220:$C$276,0),5),[2]設定!$H37))</f>
        <v>541</v>
      </c>
      <c r="J23" s="46">
        <f>IF($D23="","",IF([2]設定!$H37="",INDEX([2]第２表!$E$220:$J$276,MATCH([2]設定!$D37,[2]第２表!$C$220:$C$276,0),6),[2]設定!$H37))</f>
        <v>12.4</v>
      </c>
      <c r="K23" s="14"/>
    </row>
    <row r="24" spans="2:11" s="5" customFormat="1" ht="17.25" customHeight="1" x14ac:dyDescent="0.2">
      <c r="B24" s="43" t="str">
        <f>IF([2]設定!$B38="","",[2]設定!$B38)</f>
        <v>R</v>
      </c>
      <c r="C24" s="44"/>
      <c r="D24" s="51" t="str">
        <f>IF([2]設定!$F38="","",[2]設定!$F38)</f>
        <v>サービス業（他に分類されないもの）</v>
      </c>
      <c r="E24" s="41">
        <f>IF($D24="","",IF([2]設定!$H38="",INDEX([2]第２表!$E$220:$J$276,MATCH([2]設定!$D38,[2]第２表!$C$220:$C$276,0),1),[2]設定!$H38))</f>
        <v>25658</v>
      </c>
      <c r="F24" s="41">
        <f>IF($D24="","",IF([2]設定!$H38="",INDEX([2]第２表!$E$220:$J$276,MATCH([2]設定!$D38,[2]第２表!$C$220:$C$276,0),2),[2]設定!$H38))</f>
        <v>649</v>
      </c>
      <c r="G24" s="41">
        <f>IF($D24="","",IF([2]設定!$H38="",INDEX([2]第２表!$E$220:$J$276,MATCH([2]設定!$D38,[2]第２表!$C$220:$C$276,0),3),[2]設定!$H38))</f>
        <v>1037</v>
      </c>
      <c r="H24" s="41">
        <f>IF($D24="","",IF([2]設定!$H38="",INDEX([2]第２表!$E$220:$J$276,MATCH([2]設定!$D38,[2]第２表!$C$220:$C$276,0),4),[2]設定!$H38))</f>
        <v>25270</v>
      </c>
      <c r="I24" s="41">
        <f>IF($D24="","",IF([2]設定!$H38="",INDEX([2]第２表!$E$220:$J$276,MATCH([2]設定!$D38,[2]第２表!$C$220:$C$276,0),5),[2]設定!$H38))</f>
        <v>6498</v>
      </c>
      <c r="J24" s="46">
        <f>IF($D24="","",IF([2]設定!$H38="",INDEX([2]第２表!$E$220:$J$276,MATCH([2]設定!$D38,[2]第２表!$C$220:$C$276,0),6),[2]設定!$H38))</f>
        <v>25.7</v>
      </c>
      <c r="K24" s="14"/>
    </row>
    <row r="25" spans="2:11" s="5" customFormat="1" ht="17.25" customHeight="1" x14ac:dyDescent="0.2">
      <c r="B25" s="38" t="str">
        <f>IF([2]設定!$B39="","",[2]設定!$B39)</f>
        <v>E09,10</v>
      </c>
      <c r="C25" s="39"/>
      <c r="D25" s="52" t="str">
        <f>IF([2]設定!$F39="","",[2]設定!$F39)</f>
        <v>食料品・たばこ</v>
      </c>
      <c r="E25" s="53">
        <f>IF($D25="","",IF([2]設定!$H39="",INDEX([2]第２表!$E$220:$J$276,MATCH([2]設定!$D39,[2]第２表!$C$220:$C$276,0),1),[2]設定!$H39))</f>
        <v>17611</v>
      </c>
      <c r="F25" s="53">
        <f>IF($D25="","",IF([2]設定!$H39="",INDEX([2]第２表!$E$220:$J$276,MATCH([2]設定!$D39,[2]第２表!$C$220:$C$276,0),2),[2]設定!$H39))</f>
        <v>374</v>
      </c>
      <c r="G25" s="53">
        <f>IF($D25="","",IF([2]設定!$H39="",INDEX([2]第２表!$E$220:$J$276,MATCH([2]設定!$D39,[2]第２表!$C$220:$C$276,0),3),[2]設定!$H39))</f>
        <v>228</v>
      </c>
      <c r="H25" s="53">
        <f>IF($D25="","",IF([2]設定!$H39="",INDEX([2]第２表!$E$220:$J$276,MATCH([2]設定!$D39,[2]第２表!$C$220:$C$276,0),4),[2]設定!$H39))</f>
        <v>17757</v>
      </c>
      <c r="I25" s="53">
        <f>IF($D25="","",IF([2]設定!$H39="",INDEX([2]第２表!$E$220:$J$276,MATCH([2]設定!$D39,[2]第２表!$C$220:$C$276,0),5),[2]設定!$H39))</f>
        <v>5255</v>
      </c>
      <c r="J25" s="42">
        <f>IF($D25="","",IF([2]設定!$H39="",INDEX([2]第２表!$E$220:$J$276,MATCH([2]設定!$D39,[2]第２表!$C$220:$C$276,0),6),[2]設定!$H39))</f>
        <v>29.6</v>
      </c>
    </row>
    <row r="26" spans="2:11" s="5" customFormat="1" ht="17.25" customHeight="1" x14ac:dyDescent="0.2">
      <c r="B26" s="43" t="str">
        <f>IF([2]設定!$B40="","",[2]設定!$B40)</f>
        <v>E11</v>
      </c>
      <c r="C26" s="44"/>
      <c r="D26" s="54" t="str">
        <f>IF([2]設定!$F40="","",[2]設定!$F40)</f>
        <v>繊維工業</v>
      </c>
      <c r="E26" s="41">
        <f>IF($D26="","",IF([2]設定!$H40="",INDEX([2]第２表!$E$220:$J$276,MATCH([2]設定!$D40,[2]第２表!$C$220:$C$276,0),1),[2]設定!$H40))</f>
        <v>3938</v>
      </c>
      <c r="F26" s="41">
        <f>IF($D26="","",IF([2]設定!$H40="",INDEX([2]第２表!$E$220:$J$276,MATCH([2]設定!$D40,[2]第２表!$C$220:$C$276,0),2),[2]設定!$H40))</f>
        <v>58</v>
      </c>
      <c r="G26" s="41">
        <f>IF($D26="","",IF([2]設定!$H40="",INDEX([2]第２表!$E$220:$J$276,MATCH([2]設定!$D40,[2]第２表!$C$220:$C$276,0),3),[2]設定!$H40))</f>
        <v>29</v>
      </c>
      <c r="H26" s="41">
        <f>IF($D26="","",IF([2]設定!$H40="",INDEX([2]第２表!$E$220:$J$276,MATCH([2]設定!$D40,[2]第２表!$C$220:$C$276,0),4),[2]設定!$H40))</f>
        <v>3967</v>
      </c>
      <c r="I26" s="41">
        <f>IF($D26="","",IF([2]設定!$H40="",INDEX([2]第２表!$E$220:$J$276,MATCH([2]設定!$D40,[2]第２表!$C$220:$C$276,0),5),[2]設定!$H40))</f>
        <v>321</v>
      </c>
      <c r="J26" s="46">
        <f>IF($D26="","",IF([2]設定!$H40="",INDEX([2]第２表!$E$220:$J$276,MATCH([2]設定!$D40,[2]第２表!$C$220:$C$276,0),6),[2]設定!$H40))</f>
        <v>8.1</v>
      </c>
    </row>
    <row r="27" spans="2:11" s="5" customFormat="1" ht="17.25" customHeight="1" x14ac:dyDescent="0.2">
      <c r="B27" s="43" t="str">
        <f>IF([2]設定!$B41="","",[2]設定!$B41)</f>
        <v>E12</v>
      </c>
      <c r="C27" s="44"/>
      <c r="D27" s="54" t="str">
        <f>IF([2]設定!$F41="","",[2]設定!$F41)</f>
        <v>木材・木製品</v>
      </c>
      <c r="E27" s="41">
        <f>IF($D27="","",IF([2]設定!$H41="",INDEX([2]第２表!$E$220:$J$276,MATCH([2]設定!$D41,[2]第２表!$C$220:$C$276,0),1),[2]設定!$H41))</f>
        <v>2624</v>
      </c>
      <c r="F27" s="41">
        <f>IF($D27="","",IF([2]設定!$H41="",INDEX([2]第２表!$E$220:$J$276,MATCH([2]設定!$D41,[2]第２表!$C$220:$C$276,0),2),[2]設定!$H41))</f>
        <v>67</v>
      </c>
      <c r="G27" s="41">
        <f>IF($D27="","",IF([2]設定!$H41="",INDEX([2]第２表!$E$220:$J$276,MATCH([2]設定!$D41,[2]第２表!$C$220:$C$276,0),3),[2]設定!$H41))</f>
        <v>23</v>
      </c>
      <c r="H27" s="41">
        <f>IF($D27="","",IF([2]設定!$H41="",INDEX([2]第２表!$E$220:$J$276,MATCH([2]設定!$D41,[2]第２表!$C$220:$C$276,0),4),[2]設定!$H41))</f>
        <v>2668</v>
      </c>
      <c r="I27" s="41">
        <f>IF($D27="","",IF([2]設定!$H41="",INDEX([2]第２表!$E$220:$J$276,MATCH([2]設定!$D41,[2]第２表!$C$220:$C$276,0),5),[2]設定!$H41))</f>
        <v>640</v>
      </c>
      <c r="J27" s="46">
        <f>IF($D27="","",IF([2]設定!$H41="",INDEX([2]第２表!$E$220:$J$276,MATCH([2]設定!$D41,[2]第２表!$C$220:$C$276,0),6),[2]設定!$H41))</f>
        <v>24</v>
      </c>
    </row>
    <row r="28" spans="2:11" s="5" customFormat="1" ht="17.25" customHeight="1" x14ac:dyDescent="0.2">
      <c r="B28" s="43" t="str">
        <f>IF([2]設定!$B42="","",[2]設定!$B42)</f>
        <v>E13</v>
      </c>
      <c r="C28" s="44"/>
      <c r="D28" s="54" t="str">
        <f>IF([2]設定!$F42="","",[2]設定!$F42)</f>
        <v>家具・装備品</v>
      </c>
      <c r="E28" s="41" t="str">
        <f>IF($D28="","",IF([2]設定!$H42="",INDEX([2]第２表!$E$220:$J$276,MATCH([2]設定!$D42,[2]第２表!$C$220:$C$276,0),1),[2]設定!$H42))</f>
        <v>x</v>
      </c>
      <c r="F28" s="41" t="str">
        <f>IF($D28="","",IF([2]設定!$H42="",INDEX([2]第２表!$E$220:$J$276,MATCH([2]設定!$D42,[2]第２表!$C$220:$C$276,0),2),[2]設定!$H42))</f>
        <v>x</v>
      </c>
      <c r="G28" s="41" t="str">
        <f>IF($D28="","",IF([2]設定!$H42="",INDEX([2]第２表!$E$220:$J$276,MATCH([2]設定!$D42,[2]第２表!$C$220:$C$276,0),3),[2]設定!$H42))</f>
        <v>x</v>
      </c>
      <c r="H28" s="41" t="str">
        <f>IF($D28="","",IF([2]設定!$H42="",INDEX([2]第２表!$E$220:$J$276,MATCH([2]設定!$D42,[2]第２表!$C$220:$C$276,0),4),[2]設定!$H42))</f>
        <v>x</v>
      </c>
      <c r="I28" s="41" t="str">
        <f>IF($D28="","",IF([2]設定!$H42="",INDEX([2]第２表!$E$220:$J$276,MATCH([2]設定!$D42,[2]第２表!$C$220:$C$276,0),5),[2]設定!$H42))</f>
        <v>x</v>
      </c>
      <c r="J28" s="46" t="str">
        <f>IF($D28="","",IF([2]設定!$H42="",INDEX([2]第２表!$E$220:$J$276,MATCH([2]設定!$D42,[2]第２表!$C$220:$C$276,0),6),[2]設定!$H42))</f>
        <v>x</v>
      </c>
    </row>
    <row r="29" spans="2:11" s="5" customFormat="1" ht="17.25" customHeight="1" x14ac:dyDescent="0.2">
      <c r="B29" s="43" t="str">
        <f>IF([2]設定!$B43="","",[2]設定!$B43)</f>
        <v>E15</v>
      </c>
      <c r="C29" s="44"/>
      <c r="D29" s="54" t="str">
        <f>IF([2]設定!$F43="","",[2]設定!$F43)</f>
        <v>印刷・同関連業</v>
      </c>
      <c r="E29" s="41">
        <f>IF($D29="","",IF([2]設定!$H43="",INDEX([2]第２表!$E$220:$J$276,MATCH([2]設定!$D43,[2]第２表!$C$220:$C$276,0),1),[2]設定!$H43))</f>
        <v>872</v>
      </c>
      <c r="F29" s="41">
        <f>IF($D29="","",IF([2]設定!$H43="",INDEX([2]第２表!$E$220:$J$276,MATCH([2]設定!$D43,[2]第２表!$C$220:$C$276,0),2),[2]設定!$H43))</f>
        <v>8</v>
      </c>
      <c r="G29" s="41">
        <f>IF($D29="","",IF([2]設定!$H43="",INDEX([2]第２表!$E$220:$J$276,MATCH([2]設定!$D43,[2]第２表!$C$220:$C$276,0),3),[2]設定!$H43))</f>
        <v>4</v>
      </c>
      <c r="H29" s="41">
        <f>IF($D29="","",IF([2]設定!$H43="",INDEX([2]第２表!$E$220:$J$276,MATCH([2]設定!$D43,[2]第２表!$C$220:$C$276,0),4),[2]設定!$H43))</f>
        <v>876</v>
      </c>
      <c r="I29" s="41">
        <f>IF($D29="","",IF([2]設定!$H43="",INDEX([2]第２表!$E$220:$J$276,MATCH([2]設定!$D43,[2]第２表!$C$220:$C$276,0),5),[2]設定!$H43))</f>
        <v>88</v>
      </c>
      <c r="J29" s="46">
        <f>IF($D29="","",IF([2]設定!$H43="",INDEX([2]第２表!$E$220:$J$276,MATCH([2]設定!$D43,[2]第２表!$C$220:$C$276,0),6),[2]設定!$H43))</f>
        <v>10</v>
      </c>
    </row>
    <row r="30" spans="2:11" s="5" customFormat="1" ht="17.25" customHeight="1" x14ac:dyDescent="0.2">
      <c r="B30" s="43" t="str">
        <f>IF([2]設定!$B44="","",[2]設定!$B44)</f>
        <v>E16,17</v>
      </c>
      <c r="C30" s="44"/>
      <c r="D30" s="54" t="str">
        <f>IF([2]設定!$F44="","",[2]設定!$F44)</f>
        <v>化学、石油・石炭</v>
      </c>
      <c r="E30" s="41">
        <f>IF($D30="","",IF([2]設定!$H44="",INDEX([2]第２表!$E$220:$J$276,MATCH([2]設定!$D44,[2]第２表!$C$220:$C$276,0),1),[2]設定!$H44))</f>
        <v>2557</v>
      </c>
      <c r="F30" s="41">
        <f>IF($D30="","",IF([2]設定!$H44="",INDEX([2]第２表!$E$220:$J$276,MATCH([2]設定!$D44,[2]第２表!$C$220:$C$276,0),2),[2]設定!$H44))</f>
        <v>10</v>
      </c>
      <c r="G30" s="41">
        <f>IF($D30="","",IF([2]設定!$H44="",INDEX([2]第２表!$E$220:$J$276,MATCH([2]設定!$D44,[2]第２表!$C$220:$C$276,0),3),[2]設定!$H44))</f>
        <v>4</v>
      </c>
      <c r="H30" s="41">
        <f>IF($D30="","",IF([2]設定!$H44="",INDEX([2]第２表!$E$220:$J$276,MATCH([2]設定!$D44,[2]第２表!$C$220:$C$276,0),4),[2]設定!$H44))</f>
        <v>2563</v>
      </c>
      <c r="I30" s="41">
        <f>IF($D30="","",IF([2]設定!$H44="",INDEX([2]第２表!$E$220:$J$276,MATCH([2]設定!$D44,[2]第２表!$C$220:$C$276,0),5),[2]設定!$H44))</f>
        <v>53</v>
      </c>
      <c r="J30" s="46">
        <f>IF($D30="","",IF([2]設定!$H44="",INDEX([2]第２表!$E$220:$J$276,MATCH([2]設定!$D44,[2]第２表!$C$220:$C$276,0),6),[2]設定!$H44))</f>
        <v>2.1</v>
      </c>
    </row>
    <row r="31" spans="2:11" s="5" customFormat="1" ht="17.25" customHeight="1" x14ac:dyDescent="0.2">
      <c r="B31" s="43" t="str">
        <f>IF([2]設定!$B45="","",[2]設定!$B45)</f>
        <v>E18</v>
      </c>
      <c r="C31" s="44"/>
      <c r="D31" s="54" t="str">
        <f>IF([2]設定!$F45="","",[2]設定!$F45)</f>
        <v>プラスチック製品</v>
      </c>
      <c r="E31" s="41">
        <f>IF($D31="","",IF([2]設定!$H45="",INDEX([2]第２表!$E$220:$J$276,MATCH([2]設定!$D45,[2]第２表!$C$220:$C$276,0),1),[2]設定!$H45))</f>
        <v>1784</v>
      </c>
      <c r="F31" s="41">
        <f>IF($D31="","",IF([2]設定!$H45="",INDEX([2]第２表!$E$220:$J$276,MATCH([2]設定!$D45,[2]第２表!$C$220:$C$276,0),2),[2]設定!$H45))</f>
        <v>10</v>
      </c>
      <c r="G31" s="41">
        <f>IF($D31="","",IF([2]設定!$H45="",INDEX([2]第２表!$E$220:$J$276,MATCH([2]設定!$D45,[2]第２表!$C$220:$C$276,0),3),[2]設定!$H45))</f>
        <v>12</v>
      </c>
      <c r="H31" s="41">
        <f>IF($D31="","",IF([2]設定!$H45="",INDEX([2]第２表!$E$220:$J$276,MATCH([2]設定!$D45,[2]第２表!$C$220:$C$276,0),4),[2]設定!$H45))</f>
        <v>1782</v>
      </c>
      <c r="I31" s="41">
        <f>IF($D31="","",IF([2]設定!$H45="",INDEX([2]第２表!$E$220:$J$276,MATCH([2]設定!$D45,[2]第２表!$C$220:$C$276,0),5),[2]設定!$H45))</f>
        <v>501</v>
      </c>
      <c r="J31" s="46">
        <f>IF($D31="","",IF([2]設定!$H45="",INDEX([2]第２表!$E$220:$J$276,MATCH([2]設定!$D45,[2]第２表!$C$220:$C$276,0),6),[2]設定!$H45))</f>
        <v>28.1</v>
      </c>
    </row>
    <row r="32" spans="2:11" s="5" customFormat="1" ht="17.25" customHeight="1" x14ac:dyDescent="0.2">
      <c r="B32" s="43" t="str">
        <f>IF([2]設定!$B46="","",[2]設定!$B46)</f>
        <v>E19</v>
      </c>
      <c r="C32" s="44"/>
      <c r="D32" s="54" t="str">
        <f>IF([2]設定!$F46="","",[2]設定!$F46)</f>
        <v>ゴム製品</v>
      </c>
      <c r="E32" s="55">
        <f>IF($D32="","",IF([2]設定!$H46="",INDEX([2]第２表!$E$220:$J$276,MATCH([2]設定!$D46,[2]第２表!$C$220:$C$276,0),1),[2]設定!$H46))</f>
        <v>2031</v>
      </c>
      <c r="F32" s="55">
        <f>IF($D32="","",IF([2]設定!$H46="",INDEX([2]第２表!$E$220:$J$276,MATCH([2]設定!$D46,[2]第２表!$C$220:$C$276,0),2),[2]設定!$H46))</f>
        <v>2</v>
      </c>
      <c r="G32" s="55">
        <f>IF($D32="","",IF([2]設定!$H46="",INDEX([2]第２表!$E$220:$J$276,MATCH([2]設定!$D46,[2]第２表!$C$220:$C$276,0),3),[2]設定!$H46))</f>
        <v>14</v>
      </c>
      <c r="H32" s="55">
        <f>IF($D32="","",IF([2]設定!$H46="",INDEX([2]第２表!$E$220:$J$276,MATCH([2]設定!$D46,[2]第２表!$C$220:$C$276,0),4),[2]設定!$H46))</f>
        <v>2019</v>
      </c>
      <c r="I32" s="55">
        <f>IF($D32="","",IF([2]設定!$H46="",INDEX([2]第２表!$E$220:$J$276,MATCH([2]設定!$D46,[2]第２表!$C$220:$C$276,0),5),[2]設定!$H46))</f>
        <v>32</v>
      </c>
      <c r="J32" s="56">
        <f>IF($D32="","",IF([2]設定!$H46="",INDEX([2]第２表!$E$220:$J$276,MATCH([2]設定!$D46,[2]第２表!$C$220:$C$276,0),6),[2]設定!$H46))</f>
        <v>1.6</v>
      </c>
    </row>
    <row r="33" spans="2:12" s="5" customFormat="1" ht="17.25" customHeight="1" x14ac:dyDescent="0.2">
      <c r="B33" s="43" t="str">
        <f>IF([2]設定!$B47="","",[2]設定!$B47)</f>
        <v>E21</v>
      </c>
      <c r="C33" s="44"/>
      <c r="D33" s="54" t="str">
        <f>IF([2]設定!$F47="","",[2]設定!$F47)</f>
        <v>窯業・土石製品</v>
      </c>
      <c r="E33" s="41">
        <f>IF($D33="","",IF([2]設定!$H47="",INDEX([2]第２表!$E$220:$J$276,MATCH([2]設定!$D47,[2]第２表!$C$220:$C$276,0),1),[2]設定!$H47))</f>
        <v>1771</v>
      </c>
      <c r="F33" s="41">
        <f>IF($D33="","",IF([2]設定!$H47="",INDEX([2]第２表!$E$220:$J$276,MATCH([2]設定!$D47,[2]第２表!$C$220:$C$276,0),2),[2]設定!$H47))</f>
        <v>0</v>
      </c>
      <c r="G33" s="41">
        <f>IF($D33="","",IF([2]設定!$H47="",INDEX([2]第２表!$E$220:$J$276,MATCH([2]設定!$D47,[2]第２表!$C$220:$C$276,0),3),[2]設定!$H47))</f>
        <v>0</v>
      </c>
      <c r="H33" s="41">
        <f>IF($D33="","",IF([2]設定!$H47="",INDEX([2]第２表!$E$220:$J$276,MATCH([2]設定!$D47,[2]第２表!$C$220:$C$276,0),4),[2]設定!$H47))</f>
        <v>1771</v>
      </c>
      <c r="I33" s="41">
        <f>IF($D33="","",IF([2]設定!$H47="",INDEX([2]第２表!$E$220:$J$276,MATCH([2]設定!$D47,[2]第２表!$C$220:$C$276,0),5),[2]設定!$H47))</f>
        <v>57</v>
      </c>
      <c r="J33" s="46">
        <f>IF($D33="","",IF([2]設定!$H47="",INDEX([2]第２表!$E$220:$J$276,MATCH([2]設定!$D47,[2]第２表!$C$220:$C$276,0),6),[2]設定!$H47))</f>
        <v>3.2</v>
      </c>
    </row>
    <row r="34" spans="2:12" s="5" customFormat="1" ht="17.25" customHeight="1" x14ac:dyDescent="0.2">
      <c r="B34" s="43" t="str">
        <f>IF([2]設定!$B48="","",[2]設定!$B48)</f>
        <v>E24</v>
      </c>
      <c r="C34" s="44"/>
      <c r="D34" s="54" t="str">
        <f>IF([2]設定!$F48="","",[2]設定!$F48)</f>
        <v>金属製品製造業</v>
      </c>
      <c r="E34" s="41">
        <f>IF($D34="","",IF([2]設定!$H48="",INDEX([2]第２表!$E$220:$J$276,MATCH([2]設定!$D48,[2]第２表!$C$220:$C$276,0),1),[2]設定!$H48))</f>
        <v>2041</v>
      </c>
      <c r="F34" s="41">
        <f>IF($D34="","",IF([2]設定!$H48="",INDEX([2]第２表!$E$220:$J$276,MATCH([2]設定!$D48,[2]第２表!$C$220:$C$276,0),2),[2]設定!$H48))</f>
        <v>21</v>
      </c>
      <c r="G34" s="41">
        <f>IF($D34="","",IF([2]設定!$H48="",INDEX([2]第２表!$E$220:$J$276,MATCH([2]設定!$D48,[2]第２表!$C$220:$C$276,0),3),[2]設定!$H48))</f>
        <v>27</v>
      </c>
      <c r="H34" s="41">
        <f>IF($D34="","",IF([2]設定!$H48="",INDEX([2]第２表!$E$220:$J$276,MATCH([2]設定!$D48,[2]第２表!$C$220:$C$276,0),4),[2]設定!$H48))</f>
        <v>2035</v>
      </c>
      <c r="I34" s="41">
        <f>IF($D34="","",IF([2]設定!$H48="",INDEX([2]第２表!$E$220:$J$276,MATCH([2]設定!$D48,[2]第２表!$C$220:$C$276,0),5),[2]設定!$H48))</f>
        <v>452</v>
      </c>
      <c r="J34" s="46">
        <f>IF($D34="","",IF([2]設定!$H48="",INDEX([2]第２表!$E$220:$J$276,MATCH([2]設定!$D48,[2]第２表!$C$220:$C$276,0),6),[2]設定!$H48))</f>
        <v>22.2</v>
      </c>
    </row>
    <row r="35" spans="2:12" s="5" customFormat="1" ht="17.25" customHeight="1" x14ac:dyDescent="0.2">
      <c r="B35" s="43" t="str">
        <f>IF([2]設定!$B49="","",[2]設定!$B49)</f>
        <v>E27</v>
      </c>
      <c r="C35" s="44"/>
      <c r="D35" s="54" t="str">
        <f>IF([2]設定!$F49="","",[2]設定!$F49)</f>
        <v>業務用機械器具</v>
      </c>
      <c r="E35" s="41">
        <f>IF($D35="","",IF([2]設定!$H49="",INDEX([2]第２表!$E$220:$J$276,MATCH([2]設定!$D49,[2]第２表!$C$220:$C$276,0),1),[2]設定!$H49))</f>
        <v>1796</v>
      </c>
      <c r="F35" s="41">
        <f>IF($D35="","",IF([2]設定!$H49="",INDEX([2]第２表!$E$220:$J$276,MATCH([2]設定!$D49,[2]第２表!$C$220:$C$276,0),2),[2]設定!$H49))</f>
        <v>0</v>
      </c>
      <c r="G35" s="41">
        <f>IF($D35="","",IF([2]設定!$H49="",INDEX([2]第２表!$E$220:$J$276,MATCH([2]設定!$D49,[2]第２表!$C$220:$C$276,0),3),[2]設定!$H49))</f>
        <v>9</v>
      </c>
      <c r="H35" s="41">
        <f>IF($D35="","",IF([2]設定!$H49="",INDEX([2]第２表!$E$220:$J$276,MATCH([2]設定!$D49,[2]第２表!$C$220:$C$276,0),4),[2]設定!$H49))</f>
        <v>1787</v>
      </c>
      <c r="I35" s="41">
        <f>IF($D35="","",IF([2]設定!$H49="",INDEX([2]第２表!$E$220:$J$276,MATCH([2]設定!$D49,[2]第２表!$C$220:$C$276,0),5),[2]設定!$H49))</f>
        <v>49</v>
      </c>
      <c r="J35" s="46">
        <f>IF($D35="","",IF([2]設定!$H49="",INDEX([2]第２表!$E$220:$J$276,MATCH([2]設定!$D49,[2]第２表!$C$220:$C$276,0),6),[2]設定!$H49))</f>
        <v>2.7</v>
      </c>
    </row>
    <row r="36" spans="2:12" s="5" customFormat="1" ht="17.25" customHeight="1" x14ac:dyDescent="0.2">
      <c r="B36" s="43" t="str">
        <f>IF([2]設定!$B50="","",[2]設定!$B50)</f>
        <v>E28</v>
      </c>
      <c r="C36" s="44"/>
      <c r="D36" s="54" t="str">
        <f>IF([2]設定!$F50="","",[2]設定!$F50)</f>
        <v>電子・デバイス</v>
      </c>
      <c r="E36" s="41">
        <f>IF($D36="","",IF([2]設定!$H50="",INDEX([2]第２表!$E$220:$J$276,MATCH([2]設定!$D50,[2]第２表!$C$220:$C$276,0),1),[2]設定!$H50))</f>
        <v>3434</v>
      </c>
      <c r="F36" s="41">
        <f>IF($D36="","",IF([2]設定!$H50="",INDEX([2]第２表!$E$220:$J$276,MATCH([2]設定!$D50,[2]第２表!$C$220:$C$276,0),2),[2]設定!$H50))</f>
        <v>15</v>
      </c>
      <c r="G36" s="41">
        <f>IF($D36="","",IF([2]設定!$H50="",INDEX([2]第２表!$E$220:$J$276,MATCH([2]設定!$D50,[2]第２表!$C$220:$C$276,0),3),[2]設定!$H50))</f>
        <v>34</v>
      </c>
      <c r="H36" s="41">
        <f>IF($D36="","",IF([2]設定!$H50="",INDEX([2]第２表!$E$220:$J$276,MATCH([2]設定!$D50,[2]第２表!$C$220:$C$276,0),4),[2]設定!$H50))</f>
        <v>3415</v>
      </c>
      <c r="I36" s="41">
        <f>IF($D36="","",IF([2]設定!$H50="",INDEX([2]第２表!$E$220:$J$276,MATCH([2]設定!$D50,[2]第２表!$C$220:$C$276,0),5),[2]設定!$H50))</f>
        <v>208</v>
      </c>
      <c r="J36" s="46">
        <f>IF($D36="","",IF([2]設定!$H50="",INDEX([2]第２表!$E$220:$J$276,MATCH([2]設定!$D50,[2]第２表!$C$220:$C$276,0),6),[2]設定!$H50))</f>
        <v>6.1</v>
      </c>
    </row>
    <row r="37" spans="2:12" s="5" customFormat="1" ht="17.25" customHeight="1" x14ac:dyDescent="0.2">
      <c r="B37" s="43" t="str">
        <f>IF([2]設定!$B51="","",[2]設定!$B51)</f>
        <v>E29</v>
      </c>
      <c r="C37" s="44"/>
      <c r="D37" s="54" t="str">
        <f>IF([2]設定!$F51="","",[2]設定!$F51)</f>
        <v>電気機械器具</v>
      </c>
      <c r="E37" s="41">
        <f>IF($D37="","",IF([2]設定!$H51="",INDEX([2]第２表!$E$220:$J$276,MATCH([2]設定!$D51,[2]第２表!$C$220:$C$276,0),1),[2]設定!$H51))</f>
        <v>1017</v>
      </c>
      <c r="F37" s="41">
        <f>IF($D37="","",IF([2]設定!$H51="",INDEX([2]第２表!$E$220:$J$276,MATCH([2]設定!$D51,[2]第２表!$C$220:$C$276,0),2),[2]設定!$H51))</f>
        <v>5</v>
      </c>
      <c r="G37" s="41">
        <f>IF($D37="","",IF([2]設定!$H51="",INDEX([2]第２表!$E$220:$J$276,MATCH([2]設定!$D51,[2]第２表!$C$220:$C$276,0),3),[2]設定!$H51))</f>
        <v>10</v>
      </c>
      <c r="H37" s="41">
        <f>IF($D37="","",IF([2]設定!$H51="",INDEX([2]第２表!$E$220:$J$276,MATCH([2]設定!$D51,[2]第２表!$C$220:$C$276,0),4),[2]設定!$H51))</f>
        <v>1012</v>
      </c>
      <c r="I37" s="41">
        <f>IF($D37="","",IF([2]設定!$H51="",INDEX([2]第２表!$E$220:$J$276,MATCH([2]設定!$D51,[2]第２表!$C$220:$C$276,0),5),[2]設定!$H51))</f>
        <v>40</v>
      </c>
      <c r="J37" s="46">
        <f>IF($D37="","",IF([2]設定!$H51="",INDEX([2]第２表!$E$220:$J$276,MATCH([2]設定!$D51,[2]第２表!$C$220:$C$276,0),6),[2]設定!$H51))</f>
        <v>4</v>
      </c>
    </row>
    <row r="38" spans="2:12" s="5" customFormat="1" ht="17.25" customHeight="1" x14ac:dyDescent="0.2">
      <c r="B38" s="43" t="str">
        <f>IF([2]設定!$B52="","",[2]設定!$B52)</f>
        <v>E31</v>
      </c>
      <c r="C38" s="44"/>
      <c r="D38" s="54" t="str">
        <f>IF([2]設定!$F52="","",[2]設定!$F52)</f>
        <v>輸送用機械器具</v>
      </c>
      <c r="E38" s="41">
        <f>IF($D38="","",IF([2]設定!$H52="",INDEX([2]第２表!$E$220:$J$276,MATCH([2]設定!$D52,[2]第２表!$C$220:$C$276,0),1),[2]設定!$H52))</f>
        <v>2075</v>
      </c>
      <c r="F38" s="41">
        <f>IF($D38="","",IF([2]設定!$H52="",INDEX([2]第２表!$E$220:$J$276,MATCH([2]設定!$D52,[2]第２表!$C$220:$C$276,0),2),[2]設定!$H52))</f>
        <v>10</v>
      </c>
      <c r="G38" s="41">
        <f>IF($D38="","",IF([2]設定!$H52="",INDEX([2]第２表!$E$220:$J$276,MATCH([2]設定!$D52,[2]第２表!$C$220:$C$276,0),3),[2]設定!$H52))</f>
        <v>11</v>
      </c>
      <c r="H38" s="41">
        <f>IF($D38="","",IF([2]設定!$H52="",INDEX([2]第２表!$E$220:$J$276,MATCH([2]設定!$D52,[2]第２表!$C$220:$C$276,0),4),[2]設定!$H52))</f>
        <v>2074</v>
      </c>
      <c r="I38" s="41">
        <f>IF($D38="","",IF([2]設定!$H52="",INDEX([2]第２表!$E$220:$J$276,MATCH([2]設定!$D52,[2]第２表!$C$220:$C$276,0),5),[2]設定!$H52))</f>
        <v>6</v>
      </c>
      <c r="J38" s="46">
        <f>IF($D38="","",IF([2]設定!$H52="",INDEX([2]第２表!$E$220:$J$276,MATCH([2]設定!$D52,[2]第２表!$C$220:$C$276,0),6),[2]設定!$H52))</f>
        <v>0.3</v>
      </c>
    </row>
    <row r="39" spans="2:12" s="5" customFormat="1" ht="17.25" customHeight="1" x14ac:dyDescent="0.2">
      <c r="B39" s="57" t="str">
        <f>IF([2]設定!$B53="","",[2]設定!$B53)</f>
        <v>ES</v>
      </c>
      <c r="C39" s="58"/>
      <c r="D39" s="59" t="str">
        <f>IF([2]設定!$F53="","",[2]設定!$F53)</f>
        <v>はん用・生産用機械器具</v>
      </c>
      <c r="E39" s="60">
        <f>IF($D39="","",IF([2]設定!$H53="",INDEX([2]第２表!$E$220:$J$276,MATCH([2]設定!$D53,[2]第２表!$C$220:$C$276,0),1),[2]設定!$H53))</f>
        <v>2379</v>
      </c>
      <c r="F39" s="60">
        <f>IF($D39="","",IF([2]設定!$H53="",INDEX([2]第２表!$E$220:$J$276,MATCH([2]設定!$D53,[2]第２表!$C$220:$C$276,0),2),[2]設定!$H53))</f>
        <v>11</v>
      </c>
      <c r="G39" s="60">
        <f>IF($D39="","",IF([2]設定!$H53="",INDEX([2]第２表!$E$220:$J$276,MATCH([2]設定!$D53,[2]第２表!$C$220:$C$276,0),3),[2]設定!$H53))</f>
        <v>0</v>
      </c>
      <c r="H39" s="60">
        <f>IF($D39="","",IF([2]設定!$H53="",INDEX([2]第２表!$E$220:$J$276,MATCH([2]設定!$D53,[2]第２表!$C$220:$C$276,0),4),[2]設定!$H53))</f>
        <v>2390</v>
      </c>
      <c r="I39" s="60">
        <f>IF($D39="","",IF([2]設定!$H53="",INDEX([2]第２表!$E$220:$J$276,MATCH([2]設定!$D53,[2]第２表!$C$220:$C$276,0),5),[2]設定!$H53))</f>
        <v>49</v>
      </c>
      <c r="J39" s="61">
        <f>IF($D39="","",IF([2]設定!$H53="",INDEX([2]第２表!$E$220:$J$276,MATCH([2]設定!$D53,[2]第２表!$C$220:$C$276,0),6),[2]設定!$H53))</f>
        <v>2.1</v>
      </c>
    </row>
    <row r="40" spans="2:12" s="5" customFormat="1" ht="17.25" customHeight="1" x14ac:dyDescent="0.2">
      <c r="B40" s="62" t="str">
        <f>IF([2]設定!$B54="","",[2]設定!$B54)</f>
        <v>R91</v>
      </c>
      <c r="C40" s="63"/>
      <c r="D40" s="64" t="str">
        <f>IF([2]設定!$F54="","",[2]設定!$F54)</f>
        <v>職業紹介・労働者派遣業</v>
      </c>
      <c r="E40" s="65">
        <f>IF($D40="","",IF([2]設定!$H54="",INDEX([2]第２表!$E$220:$J$276,MATCH([2]設定!$D54,[2]第２表!$C$220:$C$276,0),1),[2]設定!$H54))</f>
        <v>4310</v>
      </c>
      <c r="F40" s="65">
        <f>IF($D40="","",IF([2]設定!$H54="",INDEX([2]第２表!$E$220:$J$276,MATCH([2]設定!$D54,[2]第２表!$C$220:$C$276,0),2),[2]設定!$H54))</f>
        <v>202</v>
      </c>
      <c r="G40" s="65">
        <f>IF($D40="","",IF([2]設定!$H54="",INDEX([2]第２表!$E$220:$J$276,MATCH([2]設定!$D54,[2]第２表!$C$220:$C$276,0),3),[2]設定!$H54))</f>
        <v>276</v>
      </c>
      <c r="H40" s="65">
        <f>IF($D40="","",IF([2]設定!$H54="",INDEX([2]第２表!$E$220:$J$276,MATCH([2]設定!$D54,[2]第２表!$C$220:$C$276,0),4),[2]設定!$H54))</f>
        <v>4236</v>
      </c>
      <c r="I40" s="65">
        <f>IF($D40="","",IF([2]設定!$H54="",INDEX([2]第２表!$E$220:$J$276,MATCH([2]設定!$D54,[2]第２表!$C$220:$C$276,0),5),[2]設定!$H54))</f>
        <v>715</v>
      </c>
      <c r="J40" s="66">
        <f>IF($D40="","",IF([2]設定!$H54="",INDEX([2]第２表!$E$220:$J$276,MATCH([2]設定!$D54,[2]第２表!$C$220:$C$276,0),6),[2]設定!$H54))</f>
        <v>16.899999999999999</v>
      </c>
    </row>
    <row r="41" spans="2:12" s="5" customFormat="1" ht="10.5" customHeight="1" x14ac:dyDescent="0.2">
      <c r="D41" s="14"/>
      <c r="E41" s="14"/>
      <c r="F41" s="14"/>
      <c r="G41" s="14"/>
      <c r="H41" s="14"/>
      <c r="I41" s="14"/>
      <c r="J41" s="14"/>
      <c r="K41" s="14"/>
      <c r="L41" s="14"/>
    </row>
    <row r="42" spans="2:12" ht="10.5" customHeight="1" x14ac:dyDescent="0.2"/>
    <row r="43" spans="2:12" s="5" customFormat="1" ht="21" customHeight="1" x14ac:dyDescent="0.2">
      <c r="B43" s="67" t="s">
        <v>13</v>
      </c>
      <c r="C43" s="67"/>
      <c r="D43" s="67"/>
      <c r="E43" s="68"/>
      <c r="F43" s="68"/>
      <c r="G43" s="68"/>
      <c r="I43" s="13"/>
      <c r="J43" s="13" t="s">
        <v>2</v>
      </c>
      <c r="L43" s="69"/>
    </row>
    <row r="44" spans="2:12" s="5" customFormat="1" ht="15" customHeight="1" x14ac:dyDescent="0.2">
      <c r="B44" s="15"/>
      <c r="C44" s="16"/>
      <c r="D44" s="17"/>
      <c r="E44" s="18" t="s">
        <v>3</v>
      </c>
      <c r="F44" s="18" t="s">
        <v>4</v>
      </c>
      <c r="G44" s="18" t="s">
        <v>5</v>
      </c>
      <c r="H44" s="20" t="s">
        <v>6</v>
      </c>
      <c r="I44" s="21"/>
      <c r="J44" s="22"/>
      <c r="L44" s="69"/>
    </row>
    <row r="45" spans="2:12" s="5" customFormat="1" ht="15" customHeight="1" x14ac:dyDescent="0.2">
      <c r="B45" s="24"/>
      <c r="C45" s="25"/>
      <c r="D45" s="26" t="s">
        <v>7</v>
      </c>
      <c r="E45" s="70"/>
      <c r="F45" s="70"/>
      <c r="G45" s="70"/>
      <c r="H45" s="71"/>
      <c r="I45" s="30" t="s">
        <v>8</v>
      </c>
      <c r="J45" s="31" t="s">
        <v>9</v>
      </c>
      <c r="L45" s="69"/>
    </row>
    <row r="46" spans="2:12" s="5" customFormat="1" ht="15" customHeight="1" x14ac:dyDescent="0.2">
      <c r="B46" s="32"/>
      <c r="C46" s="33"/>
      <c r="D46" s="34"/>
      <c r="E46" s="72" t="s">
        <v>10</v>
      </c>
      <c r="F46" s="72" t="s">
        <v>10</v>
      </c>
      <c r="G46" s="72" t="s">
        <v>10</v>
      </c>
      <c r="H46" s="73" t="s">
        <v>10</v>
      </c>
      <c r="I46" s="36" t="s">
        <v>11</v>
      </c>
      <c r="J46" s="37" t="s">
        <v>12</v>
      </c>
      <c r="L46" s="69"/>
    </row>
    <row r="47" spans="2:12" s="5" customFormat="1" ht="18" customHeight="1" x14ac:dyDescent="0.2">
      <c r="B47" s="38" t="str">
        <f t="shared" ref="B47:B78" si="0">+B9</f>
        <v>TL</v>
      </c>
      <c r="C47" s="39"/>
      <c r="D47" s="40" t="str">
        <f t="shared" ref="D47:D78" si="1">+D9</f>
        <v>調査産業計</v>
      </c>
      <c r="E47" s="41">
        <f>IF($D47="","",IF([2]設定!$I23="",INDEX([2]第２表!$E$10:$J$66,MATCH([2]設定!$D23,[2]第２表!$C$10:$C$66,0),1),[2]設定!$I23))</f>
        <v>184472</v>
      </c>
      <c r="F47" s="41">
        <f>IF($D47="","",IF([2]設定!$I23="",INDEX([2]第２表!$E$10:$J$66,MATCH([2]設定!$D23,[2]第２表!$C$10:$C$66,0),2),[2]設定!$I23))</f>
        <v>2461</v>
      </c>
      <c r="G47" s="41">
        <f>IF($D47="","",IF([2]設定!$I23="",INDEX([2]第２表!$E$10:$J$66,MATCH([2]設定!$D23,[2]第２表!$C$10:$C$66,0),3),[2]設定!$I23))</f>
        <v>2682</v>
      </c>
      <c r="H47" s="41">
        <f>IF($D47="","",IF([2]設定!$I23="",INDEX([2]第２表!$E$10:$J$66,MATCH([2]設定!$D23,[2]第２表!$C$10:$C$66,0),4),[2]設定!$I23))</f>
        <v>184251</v>
      </c>
      <c r="I47" s="41">
        <f>IF($D47="","",IF([2]設定!$I23="",INDEX([2]第２表!$E$10:$J$66,MATCH([2]設定!$D23,[2]第２表!$C$10:$C$66,0),5),[2]設定!$I23))</f>
        <v>45843</v>
      </c>
      <c r="J47" s="42">
        <f>IF($D47="","",IF([2]設定!$I23="",INDEX([2]第２表!$E$10:$J$66,MATCH([2]設定!$D23,[2]第２表!$C$10:$C$66,0),6),[2]設定!$I23))</f>
        <v>24.9</v>
      </c>
      <c r="K47" s="14"/>
    </row>
    <row r="48" spans="2:12" s="5" customFormat="1" ht="18" customHeight="1" x14ac:dyDescent="0.2">
      <c r="B48" s="43" t="str">
        <f t="shared" si="0"/>
        <v>D</v>
      </c>
      <c r="C48" s="44"/>
      <c r="D48" s="45" t="str">
        <f t="shared" si="1"/>
        <v>建設業</v>
      </c>
      <c r="E48" s="41">
        <f>IF($D48="","",IF([2]設定!$I24="",INDEX([2]第２表!$E$10:$J$66,MATCH([2]設定!$D24,[2]第２表!$C$10:$C$66,0),1),[2]設定!$I24))</f>
        <v>6001</v>
      </c>
      <c r="F48" s="41">
        <f>IF($D48="","",IF([2]設定!$I24="",INDEX([2]第２表!$E$10:$J$66,MATCH([2]設定!$D24,[2]第２表!$C$10:$C$66,0),2),[2]設定!$I24))</f>
        <v>50</v>
      </c>
      <c r="G48" s="41">
        <f>IF($D48="","",IF([2]設定!$I24="",INDEX([2]第２表!$E$10:$J$66,MATCH([2]設定!$D24,[2]第２表!$C$10:$C$66,0),3),[2]設定!$I24))</f>
        <v>5</v>
      </c>
      <c r="H48" s="41">
        <f>IF($D48="","",IF([2]設定!$I24="",INDEX([2]第２表!$E$10:$J$66,MATCH([2]設定!$D24,[2]第２表!$C$10:$C$66,0),4),[2]設定!$I24))</f>
        <v>6046</v>
      </c>
      <c r="I48" s="41">
        <f>IF($D48="","",IF([2]設定!$I24="",INDEX([2]第２表!$E$10:$J$66,MATCH([2]設定!$D24,[2]第２表!$C$10:$C$66,0),5),[2]設定!$I24))</f>
        <v>145</v>
      </c>
      <c r="J48" s="46">
        <f>IF($D48="","",IF([2]設定!$I24="",INDEX([2]第２表!$E$10:$J$66,MATCH([2]設定!$D24,[2]第２表!$C$10:$C$66,0),6),[2]設定!$I24))</f>
        <v>2.4</v>
      </c>
      <c r="K48" s="14"/>
    </row>
    <row r="49" spans="2:12" s="5" customFormat="1" ht="18" customHeight="1" x14ac:dyDescent="0.2">
      <c r="B49" s="43" t="str">
        <f t="shared" si="0"/>
        <v>E</v>
      </c>
      <c r="C49" s="44"/>
      <c r="D49" s="45" t="str">
        <f t="shared" si="1"/>
        <v>製造業</v>
      </c>
      <c r="E49" s="41">
        <f>IF($D49="","",IF([2]設定!$I25="",INDEX([2]第２表!$E$10:$J$66,MATCH([2]設定!$D25,[2]第２表!$C$10:$C$66,0),1),[2]設定!$I25))</f>
        <v>36958</v>
      </c>
      <c r="F49" s="41">
        <f>IF($D49="","",IF([2]設定!$I25="",INDEX([2]第２表!$E$10:$J$66,MATCH([2]設定!$D25,[2]第２表!$C$10:$C$66,0),2),[2]設定!$I25))</f>
        <v>255</v>
      </c>
      <c r="G49" s="41">
        <f>IF($D49="","",IF([2]設定!$I25="",INDEX([2]第２表!$E$10:$J$66,MATCH([2]設定!$D25,[2]第２表!$C$10:$C$66,0),3),[2]設定!$I25))</f>
        <v>420</v>
      </c>
      <c r="H49" s="41">
        <f>IF($D49="","",IF([2]設定!$I25="",INDEX([2]第２表!$E$10:$J$66,MATCH([2]設定!$D25,[2]第２表!$C$10:$C$66,0),4),[2]設定!$I25))</f>
        <v>36793</v>
      </c>
      <c r="I49" s="41">
        <f>IF($D49="","",IF([2]設定!$I25="",INDEX([2]第２表!$E$10:$J$66,MATCH([2]設定!$D25,[2]第２表!$C$10:$C$66,0),5),[2]設定!$I25))</f>
        <v>3609</v>
      </c>
      <c r="J49" s="46">
        <f>IF($D49="","",IF([2]設定!$I25="",INDEX([2]第２表!$E$10:$J$66,MATCH([2]設定!$D25,[2]第２表!$C$10:$C$66,0),6),[2]設定!$I25))</f>
        <v>9.8000000000000007</v>
      </c>
      <c r="K49" s="14"/>
    </row>
    <row r="50" spans="2:12" s="5" customFormat="1" ht="18" customHeight="1" x14ac:dyDescent="0.2">
      <c r="B50" s="43" t="str">
        <f t="shared" si="0"/>
        <v>F</v>
      </c>
      <c r="C50" s="44"/>
      <c r="D50" s="47" t="str">
        <f t="shared" si="1"/>
        <v>電気・ガス・熱供給・水道業</v>
      </c>
      <c r="E50" s="41">
        <f>IF($D50="","",IF([2]設定!$I26="",INDEX([2]第２表!$E$10:$J$66,MATCH([2]設定!$D26,[2]第２表!$C$10:$C$66,0),1),[2]設定!$I26))</f>
        <v>2115</v>
      </c>
      <c r="F50" s="41">
        <f>IF($D50="","",IF([2]設定!$I26="",INDEX([2]第２表!$E$10:$J$66,MATCH([2]設定!$D26,[2]第２表!$C$10:$C$66,0),2),[2]設定!$I26))</f>
        <v>0</v>
      </c>
      <c r="G50" s="41">
        <f>IF($D50="","",IF([2]設定!$I26="",INDEX([2]第２表!$E$10:$J$66,MATCH([2]設定!$D26,[2]第２表!$C$10:$C$66,0),3),[2]設定!$I26))</f>
        <v>14</v>
      </c>
      <c r="H50" s="41">
        <f>IF($D50="","",IF([2]設定!$I26="",INDEX([2]第２表!$E$10:$J$66,MATCH([2]設定!$D26,[2]第２表!$C$10:$C$66,0),4),[2]設定!$I26))</f>
        <v>2101</v>
      </c>
      <c r="I50" s="41">
        <f>IF($D50="","",IF([2]設定!$I26="",INDEX([2]第２表!$E$10:$J$66,MATCH([2]設定!$D26,[2]第２表!$C$10:$C$66,0),5),[2]設定!$I26))</f>
        <v>126</v>
      </c>
      <c r="J50" s="46">
        <f>IF($D50="","",IF([2]設定!$I26="",INDEX([2]第２表!$E$10:$J$66,MATCH([2]設定!$D26,[2]第２表!$C$10:$C$66,0),6),[2]設定!$I26))</f>
        <v>6</v>
      </c>
      <c r="K50" s="14"/>
    </row>
    <row r="51" spans="2:12" s="5" customFormat="1" ht="18" customHeight="1" x14ac:dyDescent="0.2">
      <c r="B51" s="43" t="str">
        <f t="shared" si="0"/>
        <v>G</v>
      </c>
      <c r="C51" s="44"/>
      <c r="D51" s="45" t="str">
        <f t="shared" si="1"/>
        <v>情報通信業</v>
      </c>
      <c r="E51" s="41">
        <f>IF($D51="","",IF([2]設定!$I27="",INDEX([2]第２表!$E$10:$J$66,MATCH([2]設定!$D27,[2]第２表!$C$10:$C$66,0),1),[2]設定!$I27))</f>
        <v>3803</v>
      </c>
      <c r="F51" s="41">
        <f>IF($D51="","",IF([2]設定!$I27="",INDEX([2]第２表!$E$10:$J$66,MATCH([2]設定!$D27,[2]第２表!$C$10:$C$66,0),2),[2]設定!$I27))</f>
        <v>6</v>
      </c>
      <c r="G51" s="41">
        <f>IF($D51="","",IF([2]設定!$I27="",INDEX([2]第２表!$E$10:$J$66,MATCH([2]設定!$D27,[2]第２表!$C$10:$C$66,0),3),[2]設定!$I27))</f>
        <v>28</v>
      </c>
      <c r="H51" s="41">
        <f>IF($D51="","",IF([2]設定!$I27="",INDEX([2]第２表!$E$10:$J$66,MATCH([2]設定!$D27,[2]第２表!$C$10:$C$66,0),4),[2]設定!$I27))</f>
        <v>3781</v>
      </c>
      <c r="I51" s="41">
        <f>IF($D51="","",IF([2]設定!$I27="",INDEX([2]第２表!$E$10:$J$66,MATCH([2]設定!$D27,[2]第２表!$C$10:$C$66,0),5),[2]設定!$I27))</f>
        <v>135</v>
      </c>
      <c r="J51" s="46">
        <f>IF($D51="","",IF([2]設定!$I27="",INDEX([2]第２表!$E$10:$J$66,MATCH([2]設定!$D27,[2]第２表!$C$10:$C$66,0),6),[2]設定!$I27))</f>
        <v>3.6</v>
      </c>
      <c r="K51" s="14"/>
    </row>
    <row r="52" spans="2:12" s="5" customFormat="1" ht="18" customHeight="1" x14ac:dyDescent="0.2">
      <c r="B52" s="43" t="str">
        <f t="shared" si="0"/>
        <v>H</v>
      </c>
      <c r="C52" s="44"/>
      <c r="D52" s="45" t="str">
        <f t="shared" si="1"/>
        <v>運輸業，郵便業</v>
      </c>
      <c r="E52" s="41">
        <f>IF($D52="","",IF([2]設定!$I28="",INDEX([2]第２表!$E$10:$J$66,MATCH([2]設定!$D28,[2]第２表!$C$10:$C$66,0),1),[2]設定!$I28))</f>
        <v>10802</v>
      </c>
      <c r="F52" s="41">
        <f>IF($D52="","",IF([2]設定!$I28="",INDEX([2]第２表!$E$10:$J$66,MATCH([2]設定!$D28,[2]第２表!$C$10:$C$66,0),2),[2]設定!$I28))</f>
        <v>70</v>
      </c>
      <c r="G52" s="41">
        <f>IF($D52="","",IF([2]設定!$I28="",INDEX([2]第２表!$E$10:$J$66,MATCH([2]設定!$D28,[2]第２表!$C$10:$C$66,0),3),[2]設定!$I28))</f>
        <v>85</v>
      </c>
      <c r="H52" s="41">
        <f>IF($D52="","",IF([2]設定!$I28="",INDEX([2]第２表!$E$10:$J$66,MATCH([2]設定!$D28,[2]第２表!$C$10:$C$66,0),4),[2]設定!$I28))</f>
        <v>10787</v>
      </c>
      <c r="I52" s="41">
        <f>IF($D52="","",IF([2]設定!$I28="",INDEX([2]第２表!$E$10:$J$66,MATCH([2]設定!$D28,[2]第２表!$C$10:$C$66,0),5),[2]設定!$I28))</f>
        <v>1170</v>
      </c>
      <c r="J52" s="46">
        <f>IF($D52="","",IF([2]設定!$I28="",INDEX([2]第２表!$E$10:$J$66,MATCH([2]設定!$D28,[2]第２表!$C$10:$C$66,0),6),[2]設定!$I28))</f>
        <v>10.8</v>
      </c>
      <c r="K52" s="14"/>
    </row>
    <row r="53" spans="2:12" s="5" customFormat="1" ht="18" customHeight="1" x14ac:dyDescent="0.2">
      <c r="B53" s="43" t="str">
        <f t="shared" si="0"/>
        <v>I</v>
      </c>
      <c r="C53" s="44"/>
      <c r="D53" s="45" t="str">
        <f t="shared" si="1"/>
        <v>卸売業，小売業</v>
      </c>
      <c r="E53" s="41">
        <f>IF($D53="","",IF([2]設定!$I29="",INDEX([2]第２表!$E$10:$J$66,MATCH([2]設定!$D29,[2]第２表!$C$10:$C$66,0),1),[2]設定!$I29))</f>
        <v>22737</v>
      </c>
      <c r="F53" s="41">
        <f>IF($D53="","",IF([2]設定!$I29="",INDEX([2]第２表!$E$10:$J$66,MATCH([2]設定!$D29,[2]第２表!$C$10:$C$66,0),2),[2]設定!$I29))</f>
        <v>402</v>
      </c>
      <c r="G53" s="41">
        <f>IF($D53="","",IF([2]設定!$I29="",INDEX([2]第２表!$E$10:$J$66,MATCH([2]設定!$D29,[2]第２表!$C$10:$C$66,0),3),[2]設定!$I29))</f>
        <v>406</v>
      </c>
      <c r="H53" s="41">
        <f>IF($D53="","",IF([2]設定!$I29="",INDEX([2]第２表!$E$10:$J$66,MATCH([2]設定!$D29,[2]第２表!$C$10:$C$66,0),4),[2]設定!$I29))</f>
        <v>22733</v>
      </c>
      <c r="I53" s="41">
        <f>IF($D53="","",IF([2]設定!$I29="",INDEX([2]第２表!$E$10:$J$66,MATCH([2]設定!$D29,[2]第２表!$C$10:$C$66,0),5),[2]設定!$I29))</f>
        <v>13702</v>
      </c>
      <c r="J53" s="46">
        <f>IF($D53="","",IF([2]設定!$I29="",INDEX([2]第２表!$E$10:$J$66,MATCH([2]設定!$D29,[2]第２表!$C$10:$C$66,0),6),[2]設定!$I29))</f>
        <v>60.3</v>
      </c>
      <c r="K53" s="14"/>
    </row>
    <row r="54" spans="2:12" s="5" customFormat="1" ht="18" customHeight="1" x14ac:dyDescent="0.2">
      <c r="B54" s="43" t="str">
        <f t="shared" si="0"/>
        <v>J</v>
      </c>
      <c r="C54" s="44"/>
      <c r="D54" s="45" t="str">
        <f t="shared" si="1"/>
        <v>金融業，保険業</v>
      </c>
      <c r="E54" s="41" t="str">
        <f>IF($D54="","",IF([2]設定!$I30="",INDEX([2]第２表!$E$10:$J$66,MATCH([2]設定!$D30,[2]第２表!$C$10:$C$66,0),1),[2]設定!$I30))</f>
        <v>ｘ</v>
      </c>
      <c r="F54" s="41" t="str">
        <f>IF($D54="","",IF([2]設定!$I30="",INDEX([2]第２表!$E$10:$J$66,MATCH([2]設定!$D30,[2]第２表!$C$10:$C$66,0),2),[2]設定!$I30))</f>
        <v>ｘ</v>
      </c>
      <c r="G54" s="41" t="str">
        <f>IF($D54="","",IF([2]設定!$I30="",INDEX([2]第２表!$E$10:$J$66,MATCH([2]設定!$D30,[2]第２表!$C$10:$C$66,0),3),[2]設定!$I30))</f>
        <v>ｘ</v>
      </c>
      <c r="H54" s="41" t="str">
        <f>IF($D54="","",IF([2]設定!$I30="",INDEX([2]第２表!$E$10:$J$66,MATCH([2]設定!$D30,[2]第２表!$C$10:$C$66,0),4),[2]設定!$I30))</f>
        <v>ｘ</v>
      </c>
      <c r="I54" s="41" t="str">
        <f>IF($D54="","",IF([2]設定!$I30="",INDEX([2]第２表!$E$10:$J$66,MATCH([2]設定!$D30,[2]第２表!$C$10:$C$66,0),5),[2]設定!$I30))</f>
        <v>ｘ</v>
      </c>
      <c r="J54" s="46" t="str">
        <f>IF($D54="","",IF([2]設定!$I30="",INDEX([2]第２表!$E$10:$J$66,MATCH([2]設定!$D30,[2]第２表!$C$10:$C$66,0),6),[2]設定!$I30))</f>
        <v>ｘ</v>
      </c>
      <c r="K54" s="14"/>
    </row>
    <row r="55" spans="2:12" s="5" customFormat="1" ht="18" customHeight="1" x14ac:dyDescent="0.2">
      <c r="B55" s="43" t="str">
        <f t="shared" si="0"/>
        <v>K</v>
      </c>
      <c r="C55" s="44"/>
      <c r="D55" s="45" t="str">
        <f t="shared" si="1"/>
        <v>不動産業，物品賃貸業</v>
      </c>
      <c r="E55" s="41">
        <f>IF($D55="","",IF([2]設定!$I31="",INDEX([2]第２表!$E$10:$J$66,MATCH([2]設定!$D31,[2]第２表!$C$10:$C$66,0),1),[2]設定!$I31))</f>
        <v>1103</v>
      </c>
      <c r="F55" s="41">
        <f>IF($D55="","",IF([2]設定!$I31="",INDEX([2]第２表!$E$10:$J$66,MATCH([2]設定!$D31,[2]第２表!$C$10:$C$66,0),2),[2]設定!$I31))</f>
        <v>41</v>
      </c>
      <c r="G55" s="41">
        <f>IF($D55="","",IF([2]設定!$I31="",INDEX([2]第２表!$E$10:$J$66,MATCH([2]設定!$D31,[2]第２表!$C$10:$C$66,0),3),[2]設定!$I31))</f>
        <v>8</v>
      </c>
      <c r="H55" s="41">
        <f>IF($D55="","",IF([2]設定!$I31="",INDEX([2]第２表!$E$10:$J$66,MATCH([2]設定!$D31,[2]第２表!$C$10:$C$66,0),4),[2]設定!$I31))</f>
        <v>1136</v>
      </c>
      <c r="I55" s="41">
        <f>IF($D55="","",IF([2]設定!$I31="",INDEX([2]第２表!$E$10:$J$66,MATCH([2]設定!$D31,[2]第２表!$C$10:$C$66,0),5),[2]設定!$I31))</f>
        <v>333</v>
      </c>
      <c r="J55" s="46">
        <f>IF($D55="","",IF([2]設定!$I31="",INDEX([2]第２表!$E$10:$J$66,MATCH([2]設定!$D31,[2]第２表!$C$10:$C$66,0),6),[2]設定!$I31))</f>
        <v>29.3</v>
      </c>
      <c r="K55" s="14"/>
    </row>
    <row r="56" spans="2:12" s="5" customFormat="1" ht="18" customHeight="1" x14ac:dyDescent="0.2">
      <c r="B56" s="43" t="str">
        <f t="shared" si="0"/>
        <v>L</v>
      </c>
      <c r="C56" s="44"/>
      <c r="D56" s="48" t="str">
        <f t="shared" si="1"/>
        <v>学術研究，専門・技術サービス業</v>
      </c>
      <c r="E56" s="41">
        <f>IF($D56="","",IF([2]設定!$I32="",INDEX([2]第２表!$E$10:$J$66,MATCH([2]設定!$D32,[2]第２表!$C$10:$C$66,0),1),[2]設定!$I32))</f>
        <v>1739</v>
      </c>
      <c r="F56" s="41">
        <f>IF($D56="","",IF([2]設定!$I32="",INDEX([2]第２表!$E$10:$J$66,MATCH([2]設定!$D32,[2]第２表!$C$10:$C$66,0),2),[2]設定!$I32))</f>
        <v>1</v>
      </c>
      <c r="G56" s="41">
        <f>IF($D56="","",IF([2]設定!$I32="",INDEX([2]第２表!$E$10:$J$66,MATCH([2]設定!$D32,[2]第２表!$C$10:$C$66,0),3),[2]設定!$I32))</f>
        <v>3</v>
      </c>
      <c r="H56" s="41">
        <f>IF($D56="","",IF([2]設定!$I32="",INDEX([2]第２表!$E$10:$J$66,MATCH([2]設定!$D32,[2]第２表!$C$10:$C$66,0),4),[2]設定!$I32))</f>
        <v>1737</v>
      </c>
      <c r="I56" s="41">
        <f>IF($D56="","",IF([2]設定!$I32="",INDEX([2]第２表!$E$10:$J$66,MATCH([2]設定!$D32,[2]第２表!$C$10:$C$66,0),5),[2]設定!$I32))</f>
        <v>108</v>
      </c>
      <c r="J56" s="46">
        <f>IF($D56="","",IF([2]設定!$I32="",INDEX([2]第２表!$E$10:$J$66,MATCH([2]設定!$D32,[2]第２表!$C$10:$C$66,0),6),[2]設定!$I32))</f>
        <v>6.2</v>
      </c>
      <c r="K56" s="14"/>
      <c r="L56" s="23"/>
    </row>
    <row r="57" spans="2:12" s="5" customFormat="1" ht="18" customHeight="1" x14ac:dyDescent="0.2">
      <c r="B57" s="43" t="str">
        <f t="shared" si="0"/>
        <v>M</v>
      </c>
      <c r="C57" s="44"/>
      <c r="D57" s="49" t="str">
        <f t="shared" si="1"/>
        <v>宿泊業，飲食サービス業</v>
      </c>
      <c r="E57" s="41">
        <f>IF($D57="","",IF([2]設定!$I33="",INDEX([2]第２表!$E$10:$J$66,MATCH([2]設定!$D33,[2]第２表!$C$10:$C$66,0),1),[2]設定!$I33))</f>
        <v>7535</v>
      </c>
      <c r="F57" s="41">
        <f>IF($D57="","",IF([2]設定!$I33="",INDEX([2]第２表!$E$10:$J$66,MATCH([2]設定!$D33,[2]第２表!$C$10:$C$66,0),2),[2]設定!$I33))</f>
        <v>221</v>
      </c>
      <c r="G57" s="41">
        <f>IF($D57="","",IF([2]設定!$I33="",INDEX([2]第２表!$E$10:$J$66,MATCH([2]設定!$D33,[2]第２表!$C$10:$C$66,0),3),[2]設定!$I33))</f>
        <v>137</v>
      </c>
      <c r="H57" s="41">
        <f>IF($D57="","",IF([2]設定!$I33="",INDEX([2]第２表!$E$10:$J$66,MATCH([2]設定!$D33,[2]第２表!$C$10:$C$66,0),4),[2]設定!$I33))</f>
        <v>7619</v>
      </c>
      <c r="I57" s="41">
        <f>IF($D57="","",IF([2]設定!$I33="",INDEX([2]第２表!$E$10:$J$66,MATCH([2]設定!$D33,[2]第２表!$C$10:$C$66,0),5),[2]設定!$I33))</f>
        <v>6028</v>
      </c>
      <c r="J57" s="46">
        <f>IF($D57="","",IF([2]設定!$I33="",INDEX([2]第２表!$E$10:$J$66,MATCH([2]設定!$D33,[2]第２表!$C$10:$C$66,0),6),[2]設定!$I33))</f>
        <v>79.099999999999994</v>
      </c>
      <c r="K57" s="14"/>
      <c r="L57" s="74"/>
    </row>
    <row r="58" spans="2:12" s="5" customFormat="1" ht="18" customHeight="1" x14ac:dyDescent="0.2">
      <c r="B58" s="43" t="str">
        <f t="shared" si="0"/>
        <v>N</v>
      </c>
      <c r="C58" s="44"/>
      <c r="D58" s="50" t="str">
        <f t="shared" si="1"/>
        <v>生活関連サービス業，娯楽業</v>
      </c>
      <c r="E58" s="41">
        <f>IF($D58="","",IF([2]設定!$I34="",INDEX([2]第２表!$E$10:$J$66,MATCH([2]設定!$D34,[2]第２表!$C$10:$C$66,0),1),[2]設定!$I34))</f>
        <v>4139</v>
      </c>
      <c r="F58" s="41">
        <f>IF($D58="","",IF([2]設定!$I34="",INDEX([2]第２表!$E$10:$J$66,MATCH([2]設定!$D34,[2]第２表!$C$10:$C$66,0),2),[2]設定!$I34))</f>
        <v>35</v>
      </c>
      <c r="G58" s="41">
        <f>IF($D58="","",IF([2]設定!$I34="",INDEX([2]第２表!$E$10:$J$66,MATCH([2]設定!$D34,[2]第２表!$C$10:$C$66,0),3),[2]設定!$I34))</f>
        <v>51</v>
      </c>
      <c r="H58" s="41">
        <f>IF($D58="","",IF([2]設定!$I34="",INDEX([2]第２表!$E$10:$J$66,MATCH([2]設定!$D34,[2]第２表!$C$10:$C$66,0),4),[2]設定!$I34))</f>
        <v>4123</v>
      </c>
      <c r="I58" s="41">
        <f>IF($D58="","",IF([2]設定!$I34="",INDEX([2]第２表!$E$10:$J$66,MATCH([2]設定!$D34,[2]第２表!$C$10:$C$66,0),5),[2]設定!$I34))</f>
        <v>1146</v>
      </c>
      <c r="J58" s="46">
        <f>IF($D58="","",IF([2]設定!$I34="",INDEX([2]第２表!$E$10:$J$66,MATCH([2]設定!$D34,[2]第２表!$C$10:$C$66,0),6),[2]設定!$I34))</f>
        <v>27.8</v>
      </c>
      <c r="K58" s="14"/>
    </row>
    <row r="59" spans="2:12" s="5" customFormat="1" ht="18" customHeight="1" x14ac:dyDescent="0.2">
      <c r="B59" s="43" t="str">
        <f t="shared" si="0"/>
        <v>O</v>
      </c>
      <c r="C59" s="44"/>
      <c r="D59" s="45" t="str">
        <f t="shared" si="1"/>
        <v>教育，学習支援業</v>
      </c>
      <c r="E59" s="41">
        <f>IF($D59="","",IF([2]設定!$I35="",INDEX([2]第２表!$E$10:$J$66,MATCH([2]設定!$D35,[2]第２表!$C$10:$C$66,0),1),[2]設定!$I35))</f>
        <v>15812</v>
      </c>
      <c r="F59" s="41">
        <f>IF($D59="","",IF([2]設定!$I35="",INDEX([2]第２表!$E$10:$J$66,MATCH([2]設定!$D35,[2]第２表!$C$10:$C$66,0),2),[2]設定!$I35))</f>
        <v>23</v>
      </c>
      <c r="G59" s="41">
        <f>IF($D59="","",IF([2]設定!$I35="",INDEX([2]第２表!$E$10:$J$66,MATCH([2]設定!$D35,[2]第２表!$C$10:$C$66,0),3),[2]設定!$I35))</f>
        <v>15</v>
      </c>
      <c r="H59" s="41">
        <f>IF($D59="","",IF([2]設定!$I35="",INDEX([2]第２表!$E$10:$J$66,MATCH([2]設定!$D35,[2]第２表!$C$10:$C$66,0),4),[2]設定!$I35))</f>
        <v>15820</v>
      </c>
      <c r="I59" s="41">
        <f>IF($D59="","",IF([2]設定!$I35="",INDEX([2]第２表!$E$10:$J$66,MATCH([2]設定!$D35,[2]第２表!$C$10:$C$66,0),5),[2]設定!$I35))</f>
        <v>2730</v>
      </c>
      <c r="J59" s="46">
        <f>IF($D59="","",IF([2]設定!$I35="",INDEX([2]第２表!$E$10:$J$66,MATCH([2]設定!$D35,[2]第２表!$C$10:$C$66,0),6),[2]設定!$I35))</f>
        <v>17.3</v>
      </c>
      <c r="K59" s="14"/>
    </row>
    <row r="60" spans="2:12" s="5" customFormat="1" ht="18" customHeight="1" x14ac:dyDescent="0.2">
      <c r="B60" s="43" t="str">
        <f t="shared" si="0"/>
        <v>P</v>
      </c>
      <c r="C60" s="44"/>
      <c r="D60" s="45" t="str">
        <f t="shared" si="1"/>
        <v>医療，福祉</v>
      </c>
      <c r="E60" s="41">
        <f>IF($D60="","",IF([2]設定!$I36="",INDEX([2]第２表!$E$10:$J$66,MATCH([2]設定!$D36,[2]第２表!$C$10:$C$66,0),1),[2]設定!$I36))</f>
        <v>48463</v>
      </c>
      <c r="F60" s="41">
        <f>IF($D60="","",IF([2]設定!$I36="",INDEX([2]第２表!$E$10:$J$66,MATCH([2]設定!$D36,[2]第２表!$C$10:$C$66,0),2),[2]設定!$I36))</f>
        <v>702</v>
      </c>
      <c r="G60" s="41">
        <f>IF($D60="","",IF([2]設定!$I36="",INDEX([2]第２表!$E$10:$J$66,MATCH([2]設定!$D36,[2]第２表!$C$10:$C$66,0),3),[2]設定!$I36))</f>
        <v>549</v>
      </c>
      <c r="H60" s="41">
        <f>IF($D60="","",IF([2]設定!$I36="",INDEX([2]第２表!$E$10:$J$66,MATCH([2]設定!$D36,[2]第２表!$C$10:$C$66,0),4),[2]設定!$I36))</f>
        <v>48616</v>
      </c>
      <c r="I60" s="41">
        <f>IF($D60="","",IF([2]設定!$I36="",INDEX([2]第２表!$E$10:$J$66,MATCH([2]設定!$D36,[2]第２表!$C$10:$C$66,0),5),[2]設定!$I36))</f>
        <v>10773</v>
      </c>
      <c r="J60" s="46">
        <f>IF($D60="","",IF([2]設定!$I36="",INDEX([2]第２表!$E$10:$J$66,MATCH([2]設定!$D36,[2]第２表!$C$10:$C$66,0),6),[2]設定!$I36))</f>
        <v>22.2</v>
      </c>
      <c r="K60" s="14"/>
    </row>
    <row r="61" spans="2:12" s="5" customFormat="1" ht="18" customHeight="1" x14ac:dyDescent="0.2">
      <c r="B61" s="43" t="str">
        <f t="shared" si="0"/>
        <v>Q</v>
      </c>
      <c r="C61" s="44"/>
      <c r="D61" s="45" t="str">
        <f t="shared" si="1"/>
        <v>複合サービス事業</v>
      </c>
      <c r="E61" s="41">
        <f>IF($D61="","",IF([2]設定!$I37="",INDEX([2]第２表!$E$10:$J$66,MATCH([2]設定!$D37,[2]第２表!$C$10:$C$66,0),1),[2]設定!$I37))</f>
        <v>2857</v>
      </c>
      <c r="F61" s="41">
        <f>IF($D61="","",IF([2]設定!$I37="",INDEX([2]第２表!$E$10:$J$66,MATCH([2]設定!$D37,[2]第２表!$C$10:$C$66,0),2),[2]設定!$I37))</f>
        <v>82</v>
      </c>
      <c r="G61" s="41">
        <f>IF($D61="","",IF([2]設定!$I37="",INDEX([2]第２表!$E$10:$J$66,MATCH([2]設定!$D37,[2]第２表!$C$10:$C$66,0),3),[2]設定!$I37))</f>
        <v>108</v>
      </c>
      <c r="H61" s="41">
        <f>IF($D61="","",IF([2]設定!$I37="",INDEX([2]第２表!$E$10:$J$66,MATCH([2]設定!$D37,[2]第２表!$C$10:$C$66,0),4),[2]設定!$I37))</f>
        <v>2831</v>
      </c>
      <c r="I61" s="41">
        <f>IF($D61="","",IF([2]設定!$I37="",INDEX([2]第２表!$E$10:$J$66,MATCH([2]設定!$D37,[2]第２表!$C$10:$C$66,0),5),[2]設定!$I37))</f>
        <v>168</v>
      </c>
      <c r="J61" s="46">
        <f>IF($D61="","",IF([2]設定!$I37="",INDEX([2]第２表!$E$10:$J$66,MATCH([2]設定!$D37,[2]第２表!$C$10:$C$66,0),6),[2]設定!$I37))</f>
        <v>5.9</v>
      </c>
    </row>
    <row r="62" spans="2:12" s="5" customFormat="1" ht="18" customHeight="1" x14ac:dyDescent="0.2">
      <c r="B62" s="43" t="str">
        <f t="shared" si="0"/>
        <v>R</v>
      </c>
      <c r="C62" s="44"/>
      <c r="D62" s="51" t="str">
        <f t="shared" si="1"/>
        <v>サービス業（他に分類されないもの）</v>
      </c>
      <c r="E62" s="41">
        <f>IF($D62="","",IF([2]設定!$I38="",INDEX([2]第２表!$E$10:$J$66,MATCH([2]設定!$D38,[2]第２表!$C$10:$C$66,0),1),[2]設定!$I38))</f>
        <v>17574</v>
      </c>
      <c r="F62" s="41">
        <f>IF($D62="","",IF([2]設定!$I38="",INDEX([2]第２表!$E$10:$J$66,MATCH([2]設定!$D38,[2]第２表!$C$10:$C$66,0),2),[2]設定!$I38))</f>
        <v>573</v>
      </c>
      <c r="G62" s="41">
        <f>IF($D62="","",IF([2]設定!$I38="",INDEX([2]第２表!$E$10:$J$66,MATCH([2]設定!$D38,[2]第２表!$C$10:$C$66,0),3),[2]設定!$I38))</f>
        <v>853</v>
      </c>
      <c r="H62" s="41">
        <f>IF($D62="","",IF([2]設定!$I38="",INDEX([2]第２表!$E$10:$J$66,MATCH([2]設定!$D38,[2]第２表!$C$10:$C$66,0),4),[2]設定!$I38))</f>
        <v>17294</v>
      </c>
      <c r="I62" s="41">
        <f>IF($D62="","",IF([2]設定!$I38="",INDEX([2]第２表!$E$10:$J$66,MATCH([2]設定!$D38,[2]第２表!$C$10:$C$66,0),5),[2]設定!$I38))</f>
        <v>5670</v>
      </c>
      <c r="J62" s="46">
        <f>IF($D62="","",IF([2]設定!$I38="",INDEX([2]第２表!$E$10:$J$66,MATCH([2]設定!$D38,[2]第２表!$C$10:$C$66,0),6),[2]設定!$I38))</f>
        <v>32.799999999999997</v>
      </c>
    </row>
    <row r="63" spans="2:12" s="5" customFormat="1" ht="18" customHeight="1" x14ac:dyDescent="0.2">
      <c r="B63" s="38" t="str">
        <f t="shared" si="0"/>
        <v>E09,10</v>
      </c>
      <c r="C63" s="39"/>
      <c r="D63" s="52" t="str">
        <f t="shared" si="1"/>
        <v>食料品・たばこ</v>
      </c>
      <c r="E63" s="53">
        <f>IF($D63="","",IF([2]設定!$I39="",INDEX([2]第２表!$E$10:$J$66,MATCH([2]設定!$D39,[2]第２表!$C$10:$C$66,0),1),[2]設定!$I39))</f>
        <v>12163</v>
      </c>
      <c r="F63" s="53">
        <f>IF($D63="","",IF([2]設定!$I39="",INDEX([2]第２表!$E$10:$J$66,MATCH([2]設定!$D39,[2]第２表!$C$10:$C$66,0),2),[2]設定!$I39))</f>
        <v>95</v>
      </c>
      <c r="G63" s="53">
        <f>IF($D63="","",IF([2]設定!$I39="",INDEX([2]第２表!$E$10:$J$66,MATCH([2]設定!$D39,[2]第２表!$C$10:$C$66,0),3),[2]設定!$I39))</f>
        <v>223</v>
      </c>
      <c r="H63" s="53">
        <f>IF($D63="","",IF([2]設定!$I39="",INDEX([2]第２表!$E$10:$J$66,MATCH([2]設定!$D39,[2]第２表!$C$10:$C$66,0),4),[2]設定!$I39))</f>
        <v>12035</v>
      </c>
      <c r="I63" s="53">
        <f>IF($D63="","",IF([2]設定!$I39="",INDEX([2]第２表!$E$10:$J$66,MATCH([2]設定!$D39,[2]第２表!$C$10:$C$66,0),5),[2]設定!$I39))</f>
        <v>2017</v>
      </c>
      <c r="J63" s="42">
        <f>IF($D63="","",IF([2]設定!$I39="",INDEX([2]第２表!$E$10:$J$66,MATCH([2]設定!$D39,[2]第２表!$C$10:$C$66,0),6),[2]設定!$I39))</f>
        <v>16.8</v>
      </c>
    </row>
    <row r="64" spans="2:12" s="5" customFormat="1" ht="18" customHeight="1" x14ac:dyDescent="0.2">
      <c r="B64" s="43" t="str">
        <f t="shared" si="0"/>
        <v>E11</v>
      </c>
      <c r="C64" s="44"/>
      <c r="D64" s="54" t="str">
        <f t="shared" si="1"/>
        <v>繊維工業</v>
      </c>
      <c r="E64" s="41">
        <f>IF($D64="","",IF([2]設定!$I40="",INDEX([2]第２表!$E$10:$J$66,MATCH([2]設定!$D40,[2]第２表!$C$10:$C$66,0),1),[2]設定!$I40))</f>
        <v>3316</v>
      </c>
      <c r="F64" s="41">
        <f>IF($D64="","",IF([2]設定!$I40="",INDEX([2]第２表!$E$10:$J$66,MATCH([2]設定!$D40,[2]第２表!$C$10:$C$66,0),2),[2]設定!$I40))</f>
        <v>58</v>
      </c>
      <c r="G64" s="41">
        <f>IF($D64="","",IF([2]設定!$I40="",INDEX([2]第２表!$E$10:$J$66,MATCH([2]設定!$D40,[2]第２表!$C$10:$C$66,0),3),[2]設定!$I40))</f>
        <v>29</v>
      </c>
      <c r="H64" s="41">
        <f>IF($D64="","",IF([2]設定!$I40="",INDEX([2]第２表!$E$10:$J$66,MATCH([2]設定!$D40,[2]第２表!$C$10:$C$66,0),4),[2]設定!$I40))</f>
        <v>3345</v>
      </c>
      <c r="I64" s="41">
        <f>IF($D64="","",IF([2]設定!$I40="",INDEX([2]第２表!$E$10:$J$66,MATCH([2]設定!$D40,[2]第２表!$C$10:$C$66,0),5),[2]設定!$I40))</f>
        <v>127</v>
      </c>
      <c r="J64" s="46">
        <f>IF($D64="","",IF([2]設定!$I40="",INDEX([2]第２表!$E$10:$J$66,MATCH([2]設定!$D40,[2]第２表!$C$10:$C$66,0),6),[2]設定!$I40))</f>
        <v>3.8</v>
      </c>
    </row>
    <row r="65" spans="2:10" s="5" customFormat="1" ht="18" customHeight="1" x14ac:dyDescent="0.2">
      <c r="B65" s="43" t="str">
        <f t="shared" si="0"/>
        <v>E12</v>
      </c>
      <c r="C65" s="44"/>
      <c r="D65" s="54" t="str">
        <f t="shared" si="1"/>
        <v>木材・木製品</v>
      </c>
      <c r="E65" s="41">
        <f>IF($D65="","",IF([2]設定!$I41="",INDEX([2]第２表!$E$10:$J$66,MATCH([2]設定!$D41,[2]第２表!$C$10:$C$66,0),1),[2]設定!$I41))</f>
        <v>1302</v>
      </c>
      <c r="F65" s="41">
        <f>IF($D65="","",IF([2]設定!$I41="",INDEX([2]第２表!$E$10:$J$66,MATCH([2]設定!$D41,[2]第２表!$C$10:$C$66,0),2),[2]設定!$I41))</f>
        <v>4</v>
      </c>
      <c r="G65" s="41">
        <f>IF($D65="","",IF([2]設定!$I41="",INDEX([2]第２表!$E$10:$J$66,MATCH([2]設定!$D41,[2]第２表!$C$10:$C$66,0),3),[2]設定!$I41))</f>
        <v>23</v>
      </c>
      <c r="H65" s="41">
        <f>IF($D65="","",IF([2]設定!$I41="",INDEX([2]第２表!$E$10:$J$66,MATCH([2]設定!$D41,[2]第２表!$C$10:$C$66,0),4),[2]設定!$I41))</f>
        <v>1283</v>
      </c>
      <c r="I65" s="41">
        <f>IF($D65="","",IF([2]設定!$I41="",INDEX([2]第２表!$E$10:$J$66,MATCH([2]設定!$D41,[2]第２表!$C$10:$C$66,0),5),[2]設定!$I41))</f>
        <v>136</v>
      </c>
      <c r="J65" s="46">
        <f>IF($D65="","",IF([2]設定!$I41="",INDEX([2]第２表!$E$10:$J$66,MATCH([2]設定!$D41,[2]第２表!$C$10:$C$66,0),6),[2]設定!$I41))</f>
        <v>10.6</v>
      </c>
    </row>
    <row r="66" spans="2:10" s="5" customFormat="1" ht="18" customHeight="1" x14ac:dyDescent="0.2">
      <c r="B66" s="43" t="str">
        <f t="shared" si="0"/>
        <v>E13</v>
      </c>
      <c r="C66" s="44"/>
      <c r="D66" s="54" t="str">
        <f t="shared" si="1"/>
        <v>家具・装備品</v>
      </c>
      <c r="E66" s="41" t="str">
        <f>IF($D66="","",IF([2]設定!$I42="",INDEX([2]第２表!$E$10:$J$66,MATCH([2]設定!$D42,[2]第２表!$C$10:$C$66,0),1),[2]設定!$I42))</f>
        <v>x</v>
      </c>
      <c r="F66" s="41" t="str">
        <f>IF($D66="","",IF([2]設定!$I42="",INDEX([2]第２表!$E$10:$J$66,MATCH([2]設定!$D42,[2]第２表!$C$10:$C$66,0),2),[2]設定!$I42))</f>
        <v>x</v>
      </c>
      <c r="G66" s="41" t="str">
        <f>IF($D66="","",IF([2]設定!$I42="",INDEX([2]第２表!$E$10:$J$66,MATCH([2]設定!$D42,[2]第２表!$C$10:$C$66,0),3),[2]設定!$I42))</f>
        <v>x</v>
      </c>
      <c r="H66" s="41" t="str">
        <f>IF($D66="","",IF([2]設定!$I42="",INDEX([2]第２表!$E$10:$J$66,MATCH([2]設定!$D42,[2]第２表!$C$10:$C$66,0),4),[2]設定!$I42))</f>
        <v>x</v>
      </c>
      <c r="I66" s="41" t="str">
        <f>IF($D66="","",IF([2]設定!$I42="",INDEX([2]第２表!$E$10:$J$66,MATCH([2]設定!$D42,[2]第２表!$C$10:$C$66,0),5),[2]設定!$I42))</f>
        <v>x</v>
      </c>
      <c r="J66" s="46" t="str">
        <f>IF($D66="","",IF([2]設定!$I42="",INDEX([2]第２表!$E$10:$J$66,MATCH([2]設定!$D42,[2]第２表!$C$10:$C$66,0),6),[2]設定!$I42))</f>
        <v>x</v>
      </c>
    </row>
    <row r="67" spans="2:10" ht="16.2" x14ac:dyDescent="0.2">
      <c r="B67" s="43" t="str">
        <f t="shared" si="0"/>
        <v>E15</v>
      </c>
      <c r="C67" s="44"/>
      <c r="D67" s="54" t="str">
        <f t="shared" si="1"/>
        <v>印刷・同関連業</v>
      </c>
      <c r="E67" s="41">
        <f>IF($D67="","",IF([2]設定!$I43="",INDEX([2]第２表!$E$10:$J$66,MATCH([2]設定!$D43,[2]第２表!$C$10:$C$66,0),1),[2]設定!$I43))</f>
        <v>459</v>
      </c>
      <c r="F67" s="41">
        <f>IF($D67="","",IF([2]設定!$I43="",INDEX([2]第２表!$E$10:$J$66,MATCH([2]設定!$D43,[2]第２表!$C$10:$C$66,0),2),[2]設定!$I43))</f>
        <v>8</v>
      </c>
      <c r="G67" s="41">
        <f>IF($D67="","",IF([2]設定!$I43="",INDEX([2]第２表!$E$10:$J$66,MATCH([2]設定!$D43,[2]第２表!$C$10:$C$66,0),3),[2]設定!$I43))</f>
        <v>4</v>
      </c>
      <c r="H67" s="41">
        <f>IF($D67="","",IF([2]設定!$I43="",INDEX([2]第２表!$E$10:$J$66,MATCH([2]設定!$D43,[2]第２表!$C$10:$C$66,0),4),[2]設定!$I43))</f>
        <v>463</v>
      </c>
      <c r="I67" s="41">
        <f>IF($D67="","",IF([2]設定!$I43="",INDEX([2]第２表!$E$10:$J$66,MATCH([2]設定!$D43,[2]第２表!$C$10:$C$66,0),5),[2]設定!$I43))</f>
        <v>50</v>
      </c>
      <c r="J67" s="46">
        <f>IF($D67="","",IF([2]設定!$I43="",INDEX([2]第２表!$E$10:$J$66,MATCH([2]設定!$D43,[2]第２表!$C$10:$C$66,0),6),[2]設定!$I43))</f>
        <v>10.8</v>
      </c>
    </row>
    <row r="68" spans="2:10" ht="16.2" x14ac:dyDescent="0.2">
      <c r="B68" s="43" t="str">
        <f t="shared" si="0"/>
        <v>E16,17</v>
      </c>
      <c r="C68" s="44"/>
      <c r="D68" s="54" t="str">
        <f t="shared" si="1"/>
        <v>化学、石油・石炭</v>
      </c>
      <c r="E68" s="41">
        <f>IF($D68="","",IF([2]設定!$I44="",INDEX([2]第２表!$E$10:$J$66,MATCH([2]設定!$D44,[2]第２表!$C$10:$C$66,0),1),[2]設定!$I44))</f>
        <v>2557</v>
      </c>
      <c r="F68" s="41">
        <f>IF($D68="","",IF([2]設定!$I44="",INDEX([2]第２表!$E$10:$J$66,MATCH([2]設定!$D44,[2]第２表!$C$10:$C$66,0),2),[2]設定!$I44))</f>
        <v>10</v>
      </c>
      <c r="G68" s="41">
        <f>IF($D68="","",IF([2]設定!$I44="",INDEX([2]第２表!$E$10:$J$66,MATCH([2]設定!$D44,[2]第２表!$C$10:$C$66,0),3),[2]設定!$I44))</f>
        <v>4</v>
      </c>
      <c r="H68" s="41">
        <f>IF($D68="","",IF([2]設定!$I44="",INDEX([2]第２表!$E$10:$J$66,MATCH([2]設定!$D44,[2]第２表!$C$10:$C$66,0),4),[2]設定!$I44))</f>
        <v>2563</v>
      </c>
      <c r="I68" s="41">
        <f>IF($D68="","",IF([2]設定!$I44="",INDEX([2]第２表!$E$10:$J$66,MATCH([2]設定!$D44,[2]第２表!$C$10:$C$66,0),5),[2]設定!$I44))</f>
        <v>53</v>
      </c>
      <c r="J68" s="46">
        <f>IF($D68="","",IF([2]設定!$I44="",INDEX([2]第２表!$E$10:$J$66,MATCH([2]設定!$D44,[2]第２表!$C$10:$C$66,0),6),[2]設定!$I44))</f>
        <v>2.1</v>
      </c>
    </row>
    <row r="69" spans="2:10" ht="16.2" x14ac:dyDescent="0.2">
      <c r="B69" s="43" t="str">
        <f t="shared" si="0"/>
        <v>E18</v>
      </c>
      <c r="C69" s="44"/>
      <c r="D69" s="54" t="str">
        <f t="shared" si="1"/>
        <v>プラスチック製品</v>
      </c>
      <c r="E69" s="41">
        <f>IF($D69="","",IF([2]設定!$I45="",INDEX([2]第２表!$E$10:$J$66,MATCH([2]設定!$D45,[2]第２表!$C$10:$C$66,0),1),[2]設定!$I45))</f>
        <v>1784</v>
      </c>
      <c r="F69" s="41">
        <f>IF($D69="","",IF([2]設定!$I45="",INDEX([2]第２表!$E$10:$J$66,MATCH([2]設定!$D45,[2]第２表!$C$10:$C$66,0),2),[2]設定!$I45))</f>
        <v>10</v>
      </c>
      <c r="G69" s="41">
        <f>IF($D69="","",IF([2]設定!$I45="",INDEX([2]第２表!$E$10:$J$66,MATCH([2]設定!$D45,[2]第２表!$C$10:$C$66,0),3),[2]設定!$I45))</f>
        <v>12</v>
      </c>
      <c r="H69" s="41">
        <f>IF($D69="","",IF([2]設定!$I45="",INDEX([2]第２表!$E$10:$J$66,MATCH([2]設定!$D45,[2]第２表!$C$10:$C$66,0),4),[2]設定!$I45))</f>
        <v>1782</v>
      </c>
      <c r="I69" s="41">
        <f>IF($D69="","",IF([2]設定!$I45="",INDEX([2]第２表!$E$10:$J$66,MATCH([2]設定!$D45,[2]第２表!$C$10:$C$66,0),5),[2]設定!$I45))</f>
        <v>501</v>
      </c>
      <c r="J69" s="46">
        <f>IF($D69="","",IF([2]設定!$I45="",INDEX([2]第２表!$E$10:$J$66,MATCH([2]設定!$D45,[2]第２表!$C$10:$C$66,0),6),[2]設定!$I45))</f>
        <v>28.1</v>
      </c>
    </row>
    <row r="70" spans="2:10" ht="16.2" x14ac:dyDescent="0.2">
      <c r="B70" s="43" t="str">
        <f t="shared" si="0"/>
        <v>E19</v>
      </c>
      <c r="C70" s="44"/>
      <c r="D70" s="54" t="str">
        <f t="shared" si="1"/>
        <v>ゴム製品</v>
      </c>
      <c r="E70" s="55">
        <f>IF($D70="","",IF([2]設定!$I46="",INDEX([2]第２表!$E$10:$J$66,MATCH([2]設定!$D46,[2]第２表!$C$10:$C$66,0),1),[2]設定!$I46))</f>
        <v>2031</v>
      </c>
      <c r="F70" s="55">
        <f>IF($D70="","",IF([2]設定!$I46="",INDEX([2]第２表!$E$10:$J$66,MATCH([2]設定!$D46,[2]第２表!$C$10:$C$66,0),2),[2]設定!$I46))</f>
        <v>2</v>
      </c>
      <c r="G70" s="55">
        <f>IF($D70="","",IF([2]設定!$I46="",INDEX([2]第２表!$E$10:$J$66,MATCH([2]設定!$D46,[2]第２表!$C$10:$C$66,0),3),[2]設定!$I46))</f>
        <v>14</v>
      </c>
      <c r="H70" s="55">
        <f>IF($D70="","",IF([2]設定!$I46="",INDEX([2]第２表!$E$10:$J$66,MATCH([2]設定!$D46,[2]第２表!$C$10:$C$66,0),4),[2]設定!$I46))</f>
        <v>2019</v>
      </c>
      <c r="I70" s="55">
        <f>IF($D70="","",IF([2]設定!$I46="",INDEX([2]第２表!$E$10:$J$66,MATCH([2]設定!$D46,[2]第２表!$C$10:$C$66,0),5),[2]設定!$I46))</f>
        <v>32</v>
      </c>
      <c r="J70" s="56">
        <f>IF($D70="","",IF([2]設定!$I46="",INDEX([2]第２表!$E$10:$J$66,MATCH([2]設定!$D46,[2]第２表!$C$10:$C$66,0),6),[2]設定!$I46))</f>
        <v>1.6</v>
      </c>
    </row>
    <row r="71" spans="2:10" ht="16.2" x14ac:dyDescent="0.2">
      <c r="B71" s="43" t="str">
        <f t="shared" si="0"/>
        <v>E21</v>
      </c>
      <c r="C71" s="44"/>
      <c r="D71" s="54" t="str">
        <f t="shared" si="1"/>
        <v>窯業・土石製品</v>
      </c>
      <c r="E71" s="41">
        <f>IF($D71="","",IF([2]設定!$I47="",INDEX([2]第２表!$E$10:$J$66,MATCH([2]設定!$D47,[2]第２表!$C$10:$C$66,0),1),[2]設定!$I47))</f>
        <v>372</v>
      </c>
      <c r="F71" s="41">
        <f>IF($D71="","",IF([2]設定!$I47="",INDEX([2]第２表!$E$10:$J$66,MATCH([2]設定!$D47,[2]第２表!$C$10:$C$66,0),2),[2]設定!$I47))</f>
        <v>0</v>
      </c>
      <c r="G71" s="41">
        <f>IF($D71="","",IF([2]設定!$I47="",INDEX([2]第２表!$E$10:$J$66,MATCH([2]設定!$D47,[2]第２表!$C$10:$C$66,0),3),[2]設定!$I47))</f>
        <v>0</v>
      </c>
      <c r="H71" s="41">
        <f>IF($D71="","",IF([2]設定!$I47="",INDEX([2]第２表!$E$10:$J$66,MATCH([2]設定!$D47,[2]第２表!$C$10:$C$66,0),4),[2]設定!$I47))</f>
        <v>372</v>
      </c>
      <c r="I71" s="41">
        <f>IF($D71="","",IF([2]設定!$I47="",INDEX([2]第２表!$E$10:$J$66,MATCH([2]設定!$D47,[2]第２表!$C$10:$C$66,0),5),[2]設定!$I47))</f>
        <v>57</v>
      </c>
      <c r="J71" s="46">
        <f>IF($D71="","",IF([2]設定!$I47="",INDEX([2]第２表!$E$10:$J$66,MATCH([2]設定!$D47,[2]第２表!$C$10:$C$66,0),6),[2]設定!$I47))</f>
        <v>15.3</v>
      </c>
    </row>
    <row r="72" spans="2:10" ht="16.2" x14ac:dyDescent="0.2">
      <c r="B72" s="43" t="str">
        <f t="shared" si="0"/>
        <v>E24</v>
      </c>
      <c r="C72" s="44"/>
      <c r="D72" s="54" t="str">
        <f t="shared" si="1"/>
        <v>金属製品製造業</v>
      </c>
      <c r="E72" s="41">
        <f>IF($D72="","",IF([2]設定!$I48="",INDEX([2]第２表!$E$10:$J$66,MATCH([2]設定!$D48,[2]第２表!$C$10:$C$66,0),1),[2]設定!$I48))</f>
        <v>1183</v>
      </c>
      <c r="F72" s="41">
        <f>IF($D72="","",IF([2]設定!$I48="",INDEX([2]第２表!$E$10:$J$66,MATCH([2]設定!$D48,[2]第２表!$C$10:$C$66,0),2),[2]設定!$I48))</f>
        <v>21</v>
      </c>
      <c r="G72" s="41">
        <f>IF($D72="","",IF([2]設定!$I48="",INDEX([2]第２表!$E$10:$J$66,MATCH([2]設定!$D48,[2]第２表!$C$10:$C$66,0),3),[2]設定!$I48))</f>
        <v>27</v>
      </c>
      <c r="H72" s="41">
        <f>IF($D72="","",IF([2]設定!$I48="",INDEX([2]第２表!$E$10:$J$66,MATCH([2]設定!$D48,[2]第２表!$C$10:$C$66,0),4),[2]設定!$I48))</f>
        <v>1177</v>
      </c>
      <c r="I72" s="41">
        <f>IF($D72="","",IF([2]設定!$I48="",INDEX([2]第２表!$E$10:$J$66,MATCH([2]設定!$D48,[2]第２表!$C$10:$C$66,0),5),[2]設定!$I48))</f>
        <v>207</v>
      </c>
      <c r="J72" s="46">
        <f>IF($D72="","",IF([2]設定!$I48="",INDEX([2]第２表!$E$10:$J$66,MATCH([2]設定!$D48,[2]第２表!$C$10:$C$66,0),6),[2]設定!$I48))</f>
        <v>17.600000000000001</v>
      </c>
    </row>
    <row r="73" spans="2:10" ht="16.2" x14ac:dyDescent="0.2">
      <c r="B73" s="43" t="str">
        <f t="shared" si="0"/>
        <v>E27</v>
      </c>
      <c r="C73" s="44"/>
      <c r="D73" s="54" t="str">
        <f t="shared" si="1"/>
        <v>業務用機械器具</v>
      </c>
      <c r="E73" s="41">
        <f>IF($D73="","",IF([2]設定!$I49="",INDEX([2]第２表!$E$10:$J$66,MATCH([2]設定!$D49,[2]第２表!$C$10:$C$66,0),1),[2]設定!$I49))</f>
        <v>1796</v>
      </c>
      <c r="F73" s="41">
        <f>IF($D73="","",IF([2]設定!$I49="",INDEX([2]第２表!$E$10:$J$66,MATCH([2]設定!$D49,[2]第２表!$C$10:$C$66,0),2),[2]設定!$I49))</f>
        <v>0</v>
      </c>
      <c r="G73" s="41">
        <f>IF($D73="","",IF([2]設定!$I49="",INDEX([2]第２表!$E$10:$J$66,MATCH([2]設定!$D49,[2]第２表!$C$10:$C$66,0),3),[2]設定!$I49))</f>
        <v>9</v>
      </c>
      <c r="H73" s="41">
        <f>IF($D73="","",IF([2]設定!$I49="",INDEX([2]第２表!$E$10:$J$66,MATCH([2]設定!$D49,[2]第２表!$C$10:$C$66,0),4),[2]設定!$I49))</f>
        <v>1787</v>
      </c>
      <c r="I73" s="41">
        <f>IF($D73="","",IF([2]設定!$I49="",INDEX([2]第２表!$E$10:$J$66,MATCH([2]設定!$D49,[2]第２表!$C$10:$C$66,0),5),[2]設定!$I49))</f>
        <v>49</v>
      </c>
      <c r="J73" s="46">
        <f>IF($D73="","",IF([2]設定!$I49="",INDEX([2]第２表!$E$10:$J$66,MATCH([2]設定!$D49,[2]第２表!$C$10:$C$66,0),6),[2]設定!$I49))</f>
        <v>2.7</v>
      </c>
    </row>
    <row r="74" spans="2:10" ht="16.2" x14ac:dyDescent="0.2">
      <c r="B74" s="43" t="str">
        <f t="shared" si="0"/>
        <v>E28</v>
      </c>
      <c r="C74" s="44"/>
      <c r="D74" s="54" t="str">
        <f t="shared" si="1"/>
        <v>電子・デバイス</v>
      </c>
      <c r="E74" s="41">
        <f>IF($D74="","",IF([2]設定!$I50="",INDEX([2]第２表!$E$10:$J$66,MATCH([2]設定!$D50,[2]第２表!$C$10:$C$66,0),1),[2]設定!$I50))</f>
        <v>3434</v>
      </c>
      <c r="F74" s="41">
        <f>IF($D74="","",IF([2]設定!$I50="",INDEX([2]第２表!$E$10:$J$66,MATCH([2]設定!$D50,[2]第２表!$C$10:$C$66,0),2),[2]設定!$I50))</f>
        <v>15</v>
      </c>
      <c r="G74" s="41">
        <f>IF($D74="","",IF([2]設定!$I50="",INDEX([2]第２表!$E$10:$J$66,MATCH([2]設定!$D50,[2]第２表!$C$10:$C$66,0),3),[2]設定!$I50))</f>
        <v>34</v>
      </c>
      <c r="H74" s="41">
        <f>IF($D74="","",IF([2]設定!$I50="",INDEX([2]第２表!$E$10:$J$66,MATCH([2]設定!$D50,[2]第２表!$C$10:$C$66,0),4),[2]設定!$I50))</f>
        <v>3415</v>
      </c>
      <c r="I74" s="41">
        <f>IF($D74="","",IF([2]設定!$I50="",INDEX([2]第２表!$E$10:$J$66,MATCH([2]設定!$D50,[2]第２表!$C$10:$C$66,0),5),[2]設定!$I50))</f>
        <v>208</v>
      </c>
      <c r="J74" s="46">
        <f>IF($D74="","",IF([2]設定!$I50="",INDEX([2]第２表!$E$10:$J$66,MATCH([2]設定!$D50,[2]第２表!$C$10:$C$66,0),6),[2]設定!$I50))</f>
        <v>6.1</v>
      </c>
    </row>
    <row r="75" spans="2:10" ht="16.2" x14ac:dyDescent="0.2">
      <c r="B75" s="43" t="str">
        <f t="shared" si="0"/>
        <v>E29</v>
      </c>
      <c r="C75" s="44"/>
      <c r="D75" s="54" t="str">
        <f t="shared" si="1"/>
        <v>電気機械器具</v>
      </c>
      <c r="E75" s="41">
        <f>IF($D75="","",IF([2]設定!$I51="",INDEX([2]第２表!$E$10:$J$66,MATCH([2]設定!$D51,[2]第２表!$C$10:$C$66,0),1),[2]設定!$I51))</f>
        <v>1017</v>
      </c>
      <c r="F75" s="41">
        <f>IF($D75="","",IF([2]設定!$I51="",INDEX([2]第２表!$E$10:$J$66,MATCH([2]設定!$D51,[2]第２表!$C$10:$C$66,0),2),[2]設定!$I51))</f>
        <v>5</v>
      </c>
      <c r="G75" s="41">
        <f>IF($D75="","",IF([2]設定!$I51="",INDEX([2]第２表!$E$10:$J$66,MATCH([2]設定!$D51,[2]第２表!$C$10:$C$66,0),3),[2]設定!$I51))</f>
        <v>10</v>
      </c>
      <c r="H75" s="41">
        <f>IF($D75="","",IF([2]設定!$I51="",INDEX([2]第２表!$E$10:$J$66,MATCH([2]設定!$D51,[2]第２表!$C$10:$C$66,0),4),[2]設定!$I51))</f>
        <v>1012</v>
      </c>
      <c r="I75" s="41">
        <f>IF($D75="","",IF([2]設定!$I51="",INDEX([2]第２表!$E$10:$J$66,MATCH([2]設定!$D51,[2]第２表!$C$10:$C$66,0),5),[2]設定!$I51))</f>
        <v>40</v>
      </c>
      <c r="J75" s="46">
        <f>IF($D75="","",IF([2]設定!$I51="",INDEX([2]第２表!$E$10:$J$66,MATCH([2]設定!$D51,[2]第２表!$C$10:$C$66,0),6),[2]設定!$I51))</f>
        <v>4</v>
      </c>
    </row>
    <row r="76" spans="2:10" ht="16.2" x14ac:dyDescent="0.2">
      <c r="B76" s="43" t="str">
        <f t="shared" si="0"/>
        <v>E31</v>
      </c>
      <c r="C76" s="44"/>
      <c r="D76" s="54" t="str">
        <f t="shared" si="1"/>
        <v>輸送用機械器具</v>
      </c>
      <c r="E76" s="41">
        <f>IF($D76="","",IF([2]設定!$I52="",INDEX([2]第２表!$E$10:$J$66,MATCH([2]設定!$D52,[2]第２表!$C$10:$C$66,0),1),[2]設定!$I52))</f>
        <v>2075</v>
      </c>
      <c r="F76" s="41">
        <f>IF($D76="","",IF([2]設定!$I52="",INDEX([2]第２表!$E$10:$J$66,MATCH([2]設定!$D52,[2]第２表!$C$10:$C$66,0),2),[2]設定!$I52))</f>
        <v>10</v>
      </c>
      <c r="G76" s="41">
        <f>IF($D76="","",IF([2]設定!$I52="",INDEX([2]第２表!$E$10:$J$66,MATCH([2]設定!$D52,[2]第２表!$C$10:$C$66,0),3),[2]設定!$I52))</f>
        <v>11</v>
      </c>
      <c r="H76" s="41">
        <f>IF($D76="","",IF([2]設定!$I52="",INDEX([2]第２表!$E$10:$J$66,MATCH([2]設定!$D52,[2]第２表!$C$10:$C$66,0),4),[2]設定!$I52))</f>
        <v>2074</v>
      </c>
      <c r="I76" s="41">
        <f>IF($D76="","",IF([2]設定!$I52="",INDEX([2]第２表!$E$10:$J$66,MATCH([2]設定!$D52,[2]第２表!$C$10:$C$66,0),5),[2]設定!$I52))</f>
        <v>6</v>
      </c>
      <c r="J76" s="46">
        <f>IF($D76="","",IF([2]設定!$I52="",INDEX([2]第２表!$E$10:$J$66,MATCH([2]設定!$D52,[2]第２表!$C$10:$C$66,0),6),[2]設定!$I52))</f>
        <v>0.3</v>
      </c>
    </row>
    <row r="77" spans="2:10" ht="16.2" x14ac:dyDescent="0.2">
      <c r="B77" s="57" t="str">
        <f t="shared" si="0"/>
        <v>ES</v>
      </c>
      <c r="C77" s="58"/>
      <c r="D77" s="59" t="str">
        <f t="shared" si="1"/>
        <v>はん用・生産用機械器具</v>
      </c>
      <c r="E77" s="60">
        <f>IF($D77="","",IF([2]設定!$I53="",INDEX([2]第２表!$E$10:$J$66,MATCH([2]設定!$D53,[2]第２表!$C$10:$C$66,0),1),[2]設定!$I53))</f>
        <v>1643</v>
      </c>
      <c r="F77" s="60">
        <f>IF($D77="","",IF([2]設定!$I53="",INDEX([2]第２表!$E$10:$J$66,MATCH([2]設定!$D53,[2]第２表!$C$10:$C$66,0),2),[2]設定!$I53))</f>
        <v>11</v>
      </c>
      <c r="G77" s="60">
        <f>IF($D77="","",IF([2]設定!$I53="",INDEX([2]第２表!$E$10:$J$66,MATCH([2]設定!$D53,[2]第２表!$C$10:$C$66,0),3),[2]設定!$I53))</f>
        <v>0</v>
      </c>
      <c r="H77" s="60">
        <f>IF($D77="","",IF([2]設定!$I53="",INDEX([2]第２表!$E$10:$J$66,MATCH([2]設定!$D53,[2]第２表!$C$10:$C$66,0),4),[2]設定!$I53))</f>
        <v>1654</v>
      </c>
      <c r="I77" s="60">
        <f>IF($D77="","",IF([2]設定!$I53="",INDEX([2]第２表!$E$10:$J$66,MATCH([2]設定!$D53,[2]第２表!$C$10:$C$66,0),5),[2]設定!$I53))</f>
        <v>49</v>
      </c>
      <c r="J77" s="61">
        <f>IF($D77="","",IF([2]設定!$I53="",INDEX([2]第２表!$E$10:$J$66,MATCH([2]設定!$D53,[2]第２表!$C$10:$C$66,0),6),[2]設定!$I53))</f>
        <v>3</v>
      </c>
    </row>
    <row r="78" spans="2:10" ht="16.2" x14ac:dyDescent="0.2">
      <c r="B78" s="62" t="str">
        <f t="shared" si="0"/>
        <v>R91</v>
      </c>
      <c r="C78" s="63"/>
      <c r="D78" s="64" t="str">
        <f t="shared" si="1"/>
        <v>職業紹介・労働者派遣業</v>
      </c>
      <c r="E78" s="65">
        <f>IF($D78="","",IF([2]設定!$I54="",INDEX([2]第２表!$E$10:$J$66,MATCH([2]設定!$D54,[2]第２表!$C$10:$C$66,0),1),[2]設定!$I54))</f>
        <v>3853</v>
      </c>
      <c r="F78" s="65">
        <f>IF($D78="","",IF([2]設定!$I54="",INDEX([2]第２表!$E$10:$J$66,MATCH([2]設定!$D54,[2]第２表!$C$10:$C$66,0),2),[2]設定!$I54))</f>
        <v>202</v>
      </c>
      <c r="G78" s="65">
        <f>IF($D78="","",IF([2]設定!$I54="",INDEX([2]第２表!$E$10:$J$66,MATCH([2]設定!$D54,[2]第２表!$C$10:$C$66,0),3),[2]設定!$I54))</f>
        <v>276</v>
      </c>
      <c r="H78" s="65">
        <f>IF($D78="","",IF([2]設定!$I54="",INDEX([2]第２表!$E$10:$J$66,MATCH([2]設定!$D54,[2]第２表!$C$10:$C$66,0),4),[2]設定!$I54))</f>
        <v>3779</v>
      </c>
      <c r="I78" s="65">
        <f>IF($D78="","",IF([2]設定!$I54="",INDEX([2]第２表!$E$10:$J$66,MATCH([2]設定!$D54,[2]第２表!$C$10:$C$66,0),5),[2]設定!$I54))</f>
        <v>715</v>
      </c>
      <c r="J78" s="66">
        <f>IF($D78="","",IF([2]設定!$I54="",INDEX([2]第２表!$E$10:$J$66,MATCH([2]設定!$D54,[2]第２表!$C$10:$C$66,0),6),[2]設定!$I54))</f>
        <v>18.899999999999999</v>
      </c>
    </row>
  </sheetData>
  <phoneticPr fontId="2"/>
  <printOptions horizontalCentered="1"/>
  <pageMargins left="0.78740157480314965" right="0.78740157480314965" top="0.59055118110236227" bottom="0.78740157480314965" header="0" footer="0.59055118110236227"/>
  <pageSetup paperSize="9" scale="55" orientation="portrait" blackAndWhite="1" cellComments="atEnd" r:id="rId1"/>
  <headerFooter scaleWithDoc="0" alignWithMargins="0">
    <oddFooter>&amp;C- 15 -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7B903-7C5C-4A8D-94FE-F5D928AD8A28}">
  <sheetPr codeName="Sheet3">
    <pageSetUpPr fitToPage="1"/>
  </sheetPr>
  <dimension ref="B1:L78"/>
  <sheetViews>
    <sheetView showGridLines="0" zoomScale="80" zoomScaleNormal="80" zoomScaleSheetLayoutView="70" workbookViewId="0">
      <selection activeCell="E28" sqref="E28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296875" style="1" customWidth="1"/>
    <col min="4" max="4" width="23.69921875" style="1" customWidth="1"/>
    <col min="5" max="10" width="15.296875" style="1" customWidth="1"/>
    <col min="11" max="11" width="1.69921875" style="1" customWidth="1"/>
    <col min="12" max="12" width="9.59765625" style="1" customWidth="1"/>
    <col min="13" max="16384" width="9.69921875" style="1"/>
  </cols>
  <sheetData>
    <row r="1" spans="2:12" ht="23.4" x14ac:dyDescent="0.3">
      <c r="E1" s="2"/>
      <c r="F1" s="2"/>
      <c r="G1" s="2"/>
      <c r="H1" s="2"/>
      <c r="I1" s="2"/>
      <c r="J1" s="2"/>
      <c r="K1" s="2"/>
      <c r="L1" s="3"/>
    </row>
    <row r="2" spans="2:12" ht="21" customHeight="1" x14ac:dyDescent="0.25">
      <c r="B2" s="4" t="s">
        <v>0</v>
      </c>
      <c r="C2" s="5"/>
      <c r="D2" s="5"/>
      <c r="E2" s="5"/>
      <c r="F2" s="6"/>
      <c r="G2" s="6"/>
      <c r="H2" s="6"/>
      <c r="I2" s="6"/>
      <c r="J2" s="7"/>
      <c r="K2" s="8"/>
      <c r="L2" s="9"/>
    </row>
    <row r="3" spans="2:12" ht="21" customHeight="1" x14ac:dyDescent="0.2">
      <c r="B3" s="7" t="str">
        <f>"　　　　パートタイム労働者数及びパートタイム労働者比率（"&amp;[3]設定!D8&amp;DBCS([3]設定!E8)&amp;"年"&amp;DBCS([3]設定!F8)&amp;"月）"</f>
        <v>　　　　パートタイム労働者数及びパートタイム労働者比率（令和５年３月）</v>
      </c>
      <c r="C3" s="5"/>
      <c r="D3" s="5"/>
      <c r="E3" s="5"/>
      <c r="F3" s="6"/>
      <c r="G3" s="6"/>
      <c r="H3" s="6"/>
      <c r="I3" s="6"/>
      <c r="J3" s="7"/>
      <c r="K3" s="8"/>
      <c r="L3" s="9"/>
    </row>
    <row r="4" spans="2:12" ht="10.5" customHeight="1" x14ac:dyDescent="0.2">
      <c r="D4" s="9"/>
      <c r="E4" s="10"/>
      <c r="F4" s="10"/>
      <c r="G4" s="10"/>
      <c r="H4" s="10"/>
      <c r="I4" s="10"/>
      <c r="J4" s="11"/>
      <c r="K4" s="8"/>
      <c r="L4" s="9"/>
    </row>
    <row r="5" spans="2:12" s="5" customFormat="1" ht="21" customHeight="1" x14ac:dyDescent="0.2">
      <c r="B5" s="12" t="s">
        <v>1</v>
      </c>
      <c r="F5" s="6"/>
      <c r="G5" s="6"/>
      <c r="H5" s="6"/>
      <c r="I5" s="13"/>
      <c r="J5" s="13" t="s">
        <v>2</v>
      </c>
      <c r="L5" s="14"/>
    </row>
    <row r="6" spans="2:12" s="5" customFormat="1" ht="15" customHeight="1" x14ac:dyDescent="0.2">
      <c r="B6" s="15"/>
      <c r="C6" s="16"/>
      <c r="D6" s="17"/>
      <c r="E6" s="18" t="s">
        <v>3</v>
      </c>
      <c r="F6" s="18" t="s">
        <v>4</v>
      </c>
      <c r="G6" s="19" t="s">
        <v>5</v>
      </c>
      <c r="H6" s="20" t="s">
        <v>6</v>
      </c>
      <c r="I6" s="21"/>
      <c r="J6" s="22"/>
      <c r="L6" s="23"/>
    </row>
    <row r="7" spans="2:12" s="5" customFormat="1" ht="15" customHeight="1" x14ac:dyDescent="0.2">
      <c r="B7" s="24"/>
      <c r="C7" s="25"/>
      <c r="D7" s="26" t="s">
        <v>7</v>
      </c>
      <c r="E7" s="27"/>
      <c r="F7" s="28"/>
      <c r="G7" s="27"/>
      <c r="H7" s="29"/>
      <c r="I7" s="30" t="s">
        <v>8</v>
      </c>
      <c r="J7" s="31" t="s">
        <v>9</v>
      </c>
      <c r="L7" s="23"/>
    </row>
    <row r="8" spans="2:12" s="5" customFormat="1" ht="15" customHeight="1" x14ac:dyDescent="0.2">
      <c r="B8" s="32"/>
      <c r="C8" s="33"/>
      <c r="D8" s="34"/>
      <c r="E8" s="35" t="s">
        <v>10</v>
      </c>
      <c r="F8" s="35" t="s">
        <v>10</v>
      </c>
      <c r="G8" s="35" t="s">
        <v>10</v>
      </c>
      <c r="H8" s="32" t="s">
        <v>10</v>
      </c>
      <c r="I8" s="36" t="s">
        <v>11</v>
      </c>
      <c r="J8" s="37" t="s">
        <v>12</v>
      </c>
      <c r="K8" s="14"/>
      <c r="L8" s="23"/>
    </row>
    <row r="9" spans="2:12" s="5" customFormat="1" ht="17.25" customHeight="1" x14ac:dyDescent="0.2">
      <c r="B9" s="38" t="str">
        <f>IF([3]設定!$B23="","",[3]設定!$B23)</f>
        <v>TL</v>
      </c>
      <c r="C9" s="39"/>
      <c r="D9" s="40" t="str">
        <f>IF([3]設定!$F23="","",[3]設定!$F23)</f>
        <v>調査産業計</v>
      </c>
      <c r="E9" s="41">
        <f>IF($D9="","",IF([3]設定!$H23="",INDEX([3]第２表!$E$220:$J$276,MATCH([3]設定!$D23,[3]第２表!$C$220:$C$276,0),1),[3]設定!$H23))</f>
        <v>353614</v>
      </c>
      <c r="F9" s="41">
        <f>IF($D9="","",IF([3]設定!$H23="",INDEX([3]第２表!$E$220:$J$276,MATCH([3]設定!$D23,[3]第２表!$C$220:$C$276,0),2),[3]設定!$H23))</f>
        <v>7907</v>
      </c>
      <c r="G9" s="41">
        <f>IF($D9="","",IF([3]設定!$H23="",INDEX([3]第２表!$E$220:$J$276,MATCH([3]設定!$D23,[3]第２表!$C$220:$C$276,0),3),[3]設定!$H23))</f>
        <v>7038</v>
      </c>
      <c r="H9" s="41">
        <f>IF($D9="","",IF([3]設定!$H23="",INDEX([3]第２表!$E$220:$J$276,MATCH([3]設定!$D23,[3]第２表!$C$220:$C$276,0),4),[3]設定!$H23))</f>
        <v>354483</v>
      </c>
      <c r="I9" s="41">
        <f>IF($D9="","",IF([3]設定!$H23="",INDEX([3]第２表!$E$220:$J$276,MATCH([3]設定!$D23,[3]第２表!$C$220:$C$276,0),5),[3]設定!$H23))</f>
        <v>105719</v>
      </c>
      <c r="J9" s="42">
        <f>IF($D9="","",IF([3]設定!$H23="",INDEX([3]第２表!$E$220:$J$276,MATCH([3]設定!$D23,[3]第２表!$C$220:$C$276,0),6),[3]設定!$H23))</f>
        <v>29.8</v>
      </c>
      <c r="K9" s="14"/>
      <c r="L9" s="23"/>
    </row>
    <row r="10" spans="2:12" s="5" customFormat="1" ht="17.25" customHeight="1" x14ac:dyDescent="0.2">
      <c r="B10" s="43" t="str">
        <f>IF([3]設定!$B24="","",[3]設定!$B24)</f>
        <v>D</v>
      </c>
      <c r="C10" s="44"/>
      <c r="D10" s="45" t="str">
        <f>IF([3]設定!$F24="","",[3]設定!$F24)</f>
        <v>建設業</v>
      </c>
      <c r="E10" s="41">
        <f>IF($D10="","",IF([3]設定!$H24="",INDEX([3]第２表!$E$220:$J$276,MATCH([3]設定!$D24,[3]第２表!$C$220:$C$276,0),1),[3]設定!$H24))</f>
        <v>20758</v>
      </c>
      <c r="F10" s="41">
        <f>IF($D10="","",IF([3]設定!$H24="",INDEX([3]第２表!$E$220:$J$276,MATCH([3]設定!$D24,[3]第２表!$C$220:$C$276,0),2),[3]設定!$H24))</f>
        <v>23</v>
      </c>
      <c r="G10" s="41">
        <f>IF($D10="","",IF([3]設定!$H24="",INDEX([3]第２表!$E$220:$J$276,MATCH([3]設定!$D24,[3]第２表!$C$220:$C$276,0),3),[3]設定!$H24))</f>
        <v>150</v>
      </c>
      <c r="H10" s="41">
        <f>IF($D10="","",IF([3]設定!$H24="",INDEX([3]第２表!$E$220:$J$276,MATCH([3]設定!$D24,[3]第２表!$C$220:$C$276,0),4),[3]設定!$H24))</f>
        <v>20631</v>
      </c>
      <c r="I10" s="41">
        <f>IF($D10="","",IF([3]設定!$H24="",INDEX([3]第２表!$E$220:$J$276,MATCH([3]設定!$D24,[3]第２表!$C$220:$C$276,0),5),[3]設定!$H24))</f>
        <v>929</v>
      </c>
      <c r="J10" s="46">
        <f>IF($D10="","",IF([3]設定!$H24="",INDEX([3]第２表!$E$220:$J$276,MATCH([3]設定!$D24,[3]第２表!$C$220:$C$276,0),6),[3]設定!$H24))</f>
        <v>4.5</v>
      </c>
      <c r="K10" s="14"/>
    </row>
    <row r="11" spans="2:12" s="5" customFormat="1" ht="17.25" customHeight="1" x14ac:dyDescent="0.2">
      <c r="B11" s="43" t="str">
        <f>IF([3]設定!$B25="","",[3]設定!$B25)</f>
        <v>E</v>
      </c>
      <c r="C11" s="44"/>
      <c r="D11" s="45" t="str">
        <f>IF([3]設定!$F25="","",[3]設定!$F25)</f>
        <v>製造業</v>
      </c>
      <c r="E11" s="41">
        <f>IF($D11="","",IF([3]設定!$H25="",INDEX([3]第２表!$E$220:$J$276,MATCH([3]設定!$D25,[3]第２表!$C$220:$C$276,0),1),[3]設定!$H25))</f>
        <v>48189</v>
      </c>
      <c r="F11" s="41">
        <f>IF($D11="","",IF([3]設定!$H25="",INDEX([3]第２表!$E$220:$J$276,MATCH([3]設定!$D25,[3]第２表!$C$220:$C$276,0),2),[3]設定!$H25))</f>
        <v>513</v>
      </c>
      <c r="G11" s="41">
        <f>IF($D11="","",IF([3]設定!$H25="",INDEX([3]第２表!$E$220:$J$276,MATCH([3]設定!$D25,[3]第２表!$C$220:$C$276,0),3),[3]設定!$H25))</f>
        <v>875</v>
      </c>
      <c r="H11" s="41">
        <f>IF($D11="","",IF([3]設定!$H25="",INDEX([3]第２表!$E$220:$J$276,MATCH([3]設定!$D25,[3]第２表!$C$220:$C$276,0),4),[3]設定!$H25))</f>
        <v>47827</v>
      </c>
      <c r="I11" s="41">
        <f>IF($D11="","",IF([3]設定!$H25="",INDEX([3]第２表!$E$220:$J$276,MATCH([3]設定!$D25,[3]第２表!$C$220:$C$276,0),5),[3]設定!$H25))</f>
        <v>7918</v>
      </c>
      <c r="J11" s="46">
        <f>IF($D11="","",IF([3]設定!$H25="",INDEX([3]第２表!$E$220:$J$276,MATCH([3]設定!$D25,[3]第２表!$C$220:$C$276,0),6),[3]設定!$H25))</f>
        <v>16.600000000000001</v>
      </c>
      <c r="K11" s="14"/>
    </row>
    <row r="12" spans="2:12" s="5" customFormat="1" ht="17.25" customHeight="1" x14ac:dyDescent="0.2">
      <c r="B12" s="43" t="str">
        <f>IF([3]設定!$B26="","",[3]設定!$B26)</f>
        <v>F</v>
      </c>
      <c r="C12" s="44"/>
      <c r="D12" s="47" t="str">
        <f>IF([3]設定!$F26="","",[3]設定!$F26)</f>
        <v>電気・ガス・熱供給・水道業</v>
      </c>
      <c r="E12" s="41">
        <f>IF($D12="","",IF([3]設定!$H26="",INDEX([3]第２表!$E$220:$J$276,MATCH([3]設定!$D26,[3]第２表!$C$220:$C$276,0),1),[3]設定!$H26))</f>
        <v>2897</v>
      </c>
      <c r="F12" s="41">
        <f>IF($D12="","",IF([3]設定!$H26="",INDEX([3]第２表!$E$220:$J$276,MATCH([3]設定!$D26,[3]第２表!$C$220:$C$276,0),2),[3]設定!$H26))</f>
        <v>4</v>
      </c>
      <c r="G12" s="41">
        <f>IF($D12="","",IF([3]設定!$H26="",INDEX([3]第２表!$E$220:$J$276,MATCH([3]設定!$D26,[3]第２表!$C$220:$C$276,0),3),[3]設定!$H26))</f>
        <v>90</v>
      </c>
      <c r="H12" s="41">
        <f>IF($D12="","",IF([3]設定!$H26="",INDEX([3]第２表!$E$220:$J$276,MATCH([3]設定!$D26,[3]第２表!$C$220:$C$276,0),4),[3]設定!$H26))</f>
        <v>2811</v>
      </c>
      <c r="I12" s="41">
        <f>IF($D12="","",IF([3]設定!$H26="",INDEX([3]第２表!$E$220:$J$276,MATCH([3]設定!$D26,[3]第２表!$C$220:$C$276,0),5),[3]設定!$H26))</f>
        <v>126</v>
      </c>
      <c r="J12" s="46">
        <f>IF($D12="","",IF([3]設定!$H26="",INDEX([3]第２表!$E$220:$J$276,MATCH([3]設定!$D26,[3]第２表!$C$220:$C$276,0),6),[3]設定!$H26))</f>
        <v>4.5</v>
      </c>
      <c r="K12" s="14"/>
    </row>
    <row r="13" spans="2:12" s="5" customFormat="1" ht="17.25" customHeight="1" x14ac:dyDescent="0.2">
      <c r="B13" s="43" t="str">
        <f>IF([3]設定!$B27="","",[3]設定!$B27)</f>
        <v>G</v>
      </c>
      <c r="C13" s="44"/>
      <c r="D13" s="45" t="str">
        <f>IF([3]設定!$F27="","",[3]設定!$F27)</f>
        <v>情報通信業</v>
      </c>
      <c r="E13" s="41">
        <f>IF($D13="","",IF([3]設定!$H27="",INDEX([3]第２表!$E$220:$J$276,MATCH([3]設定!$D27,[3]第２表!$C$220:$C$276,0),1),[3]設定!$H27))</f>
        <v>4940</v>
      </c>
      <c r="F13" s="41">
        <f>IF($D13="","",IF([3]設定!$H27="",INDEX([3]第２表!$E$220:$J$276,MATCH([3]設定!$D27,[3]第２表!$C$220:$C$276,0),2),[3]設定!$H27))</f>
        <v>21</v>
      </c>
      <c r="G13" s="41">
        <f>IF($D13="","",IF([3]設定!$H27="",INDEX([3]第２表!$E$220:$J$276,MATCH([3]設定!$D27,[3]第２表!$C$220:$C$276,0),3),[3]設定!$H27))</f>
        <v>21</v>
      </c>
      <c r="H13" s="41">
        <f>IF($D13="","",IF([3]設定!$H27="",INDEX([3]第２表!$E$220:$J$276,MATCH([3]設定!$D27,[3]第２表!$C$220:$C$276,0),4),[3]設定!$H27))</f>
        <v>4940</v>
      </c>
      <c r="I13" s="41">
        <f>IF($D13="","",IF([3]設定!$H27="",INDEX([3]第２表!$E$220:$J$276,MATCH([3]設定!$D27,[3]第２表!$C$220:$C$276,0),5),[3]設定!$H27))</f>
        <v>185</v>
      </c>
      <c r="J13" s="46">
        <f>IF($D13="","",IF([3]設定!$H27="",INDEX([3]第２表!$E$220:$J$276,MATCH([3]設定!$D27,[3]第２表!$C$220:$C$276,0),6),[3]設定!$H27))</f>
        <v>3.7</v>
      </c>
      <c r="K13" s="14"/>
    </row>
    <row r="14" spans="2:12" s="5" customFormat="1" ht="17.25" customHeight="1" x14ac:dyDescent="0.2">
      <c r="B14" s="43" t="str">
        <f>IF([3]設定!$B28="","",[3]設定!$B28)</f>
        <v>H</v>
      </c>
      <c r="C14" s="44"/>
      <c r="D14" s="45" t="str">
        <f>IF([3]設定!$F28="","",[3]設定!$F28)</f>
        <v>運輸業，郵便業</v>
      </c>
      <c r="E14" s="41">
        <f>IF($D14="","",IF([3]設定!$H28="",INDEX([3]第２表!$E$220:$J$276,MATCH([3]設定!$D28,[3]第２表!$C$220:$C$276,0),1),[3]設定!$H28))</f>
        <v>17193</v>
      </c>
      <c r="F14" s="41">
        <f>IF($D14="","",IF([3]設定!$H28="",INDEX([3]第２表!$E$220:$J$276,MATCH([3]設定!$D28,[3]第２表!$C$220:$C$276,0),2),[3]設定!$H28))</f>
        <v>451</v>
      </c>
      <c r="G14" s="41">
        <f>IF($D14="","",IF([3]設定!$H28="",INDEX([3]第２表!$E$220:$J$276,MATCH([3]設定!$D28,[3]第２表!$C$220:$C$276,0),3),[3]設定!$H28))</f>
        <v>99</v>
      </c>
      <c r="H14" s="41">
        <f>IF($D14="","",IF([3]設定!$H28="",INDEX([3]第２表!$E$220:$J$276,MATCH([3]設定!$D28,[3]第２表!$C$220:$C$276,0),4),[3]設定!$H28))</f>
        <v>17545</v>
      </c>
      <c r="I14" s="41">
        <f>IF($D14="","",IF([3]設定!$H28="",INDEX([3]第２表!$E$220:$J$276,MATCH([3]設定!$D28,[3]第２表!$C$220:$C$276,0),5),[3]設定!$H28))</f>
        <v>1404</v>
      </c>
      <c r="J14" s="46">
        <f>IF($D14="","",IF([3]設定!$H28="",INDEX([3]第２表!$E$220:$J$276,MATCH([3]設定!$D28,[3]第２表!$C$220:$C$276,0),6),[3]設定!$H28))</f>
        <v>8</v>
      </c>
      <c r="K14" s="14"/>
    </row>
    <row r="15" spans="2:12" s="5" customFormat="1" ht="17.25" customHeight="1" x14ac:dyDescent="0.2">
      <c r="B15" s="43" t="str">
        <f>IF([3]設定!$B29="","",[3]設定!$B29)</f>
        <v>I</v>
      </c>
      <c r="C15" s="44"/>
      <c r="D15" s="45" t="str">
        <f>IF([3]設定!$F29="","",[3]設定!$F29)</f>
        <v>卸売業，小売業</v>
      </c>
      <c r="E15" s="41">
        <f>IF($D15="","",IF([3]設定!$H29="",INDEX([3]第２表!$E$220:$J$276,MATCH([3]設定!$D29,[3]第２表!$C$220:$C$276,0),1),[3]設定!$H29))</f>
        <v>66476</v>
      </c>
      <c r="F15" s="41">
        <f>IF($D15="","",IF([3]設定!$H29="",INDEX([3]第２表!$E$220:$J$276,MATCH([3]設定!$D29,[3]第２表!$C$220:$C$276,0),2),[3]設定!$H29))</f>
        <v>2641</v>
      </c>
      <c r="G15" s="41">
        <f>IF($D15="","",IF([3]設定!$H29="",INDEX([3]第２表!$E$220:$J$276,MATCH([3]設定!$D29,[3]第２表!$C$220:$C$276,0),3),[3]設定!$H29))</f>
        <v>1578</v>
      </c>
      <c r="H15" s="41">
        <f>IF($D15="","",IF([3]設定!$H29="",INDEX([3]第２表!$E$220:$J$276,MATCH([3]設定!$D29,[3]第２表!$C$220:$C$276,0),4),[3]設定!$H29))</f>
        <v>67539</v>
      </c>
      <c r="I15" s="41">
        <f>IF($D15="","",IF([3]設定!$H29="",INDEX([3]第２表!$E$220:$J$276,MATCH([3]設定!$D29,[3]第２表!$C$220:$C$276,0),5),[3]設定!$H29))</f>
        <v>31879</v>
      </c>
      <c r="J15" s="46">
        <f>IF($D15="","",IF([3]設定!$H29="",INDEX([3]第２表!$E$220:$J$276,MATCH([3]設定!$D29,[3]第２表!$C$220:$C$276,0),6),[3]設定!$H29))</f>
        <v>47.2</v>
      </c>
      <c r="K15" s="14"/>
    </row>
    <row r="16" spans="2:12" s="5" customFormat="1" ht="17.25" customHeight="1" x14ac:dyDescent="0.2">
      <c r="B16" s="43" t="str">
        <f>IF([3]設定!$B30="","",[3]設定!$B30)</f>
        <v>J</v>
      </c>
      <c r="C16" s="44"/>
      <c r="D16" s="45" t="str">
        <f>IF([3]設定!$F30="","",[3]設定!$F30)</f>
        <v>金融業，保険業</v>
      </c>
      <c r="E16" s="41">
        <f>IF($D16="","",IF([3]設定!$H30="",INDEX([3]第２表!$E$220:$J$276,MATCH([3]設定!$D30,[3]第２表!$C$220:$C$276,0),1),[3]設定!$H30))</f>
        <v>8447</v>
      </c>
      <c r="F16" s="41">
        <f>IF($D16="","",IF([3]設定!$H30="",INDEX([3]第２表!$E$220:$J$276,MATCH([3]設定!$D30,[3]第２表!$C$220:$C$276,0),2),[3]設定!$H30))</f>
        <v>285</v>
      </c>
      <c r="G16" s="41">
        <f>IF($D16="","",IF([3]設定!$H30="",INDEX([3]第２表!$E$220:$J$276,MATCH([3]設定!$D30,[3]第２表!$C$220:$C$276,0),3),[3]設定!$H30))</f>
        <v>89</v>
      </c>
      <c r="H16" s="41">
        <f>IF($D16="","",IF([3]設定!$H30="",INDEX([3]第２表!$E$220:$J$276,MATCH([3]設定!$D30,[3]第２表!$C$220:$C$276,0),4),[3]設定!$H30))</f>
        <v>8643</v>
      </c>
      <c r="I16" s="41">
        <f>IF($D16="","",IF([3]設定!$H30="",INDEX([3]第２表!$E$220:$J$276,MATCH([3]設定!$D30,[3]第２表!$C$220:$C$276,0),5),[3]設定!$H30))</f>
        <v>777</v>
      </c>
      <c r="J16" s="46">
        <f>IF($D16="","",IF([3]設定!$H30="",INDEX([3]第２表!$E$220:$J$276,MATCH([3]設定!$D30,[3]第２表!$C$220:$C$276,0),6),[3]設定!$H30))</f>
        <v>9</v>
      </c>
      <c r="K16" s="14"/>
    </row>
    <row r="17" spans="2:11" s="5" customFormat="1" ht="17.25" customHeight="1" x14ac:dyDescent="0.2">
      <c r="B17" s="43" t="str">
        <f>IF([3]設定!$B31="","",[3]設定!$B31)</f>
        <v>K</v>
      </c>
      <c r="C17" s="44"/>
      <c r="D17" s="45" t="str">
        <f>IF([3]設定!$F31="","",[3]設定!$F31)</f>
        <v>不動産業，物品賃貸業</v>
      </c>
      <c r="E17" s="41">
        <f>IF($D17="","",IF([3]設定!$H31="",INDEX([3]第２表!$E$220:$J$276,MATCH([3]設定!$D31,[3]第２表!$C$220:$C$276,0),1),[3]設定!$H31))</f>
        <v>3295</v>
      </c>
      <c r="F17" s="41">
        <f>IF($D17="","",IF([3]設定!$H31="",INDEX([3]第２表!$E$220:$J$276,MATCH([3]設定!$D31,[3]第２表!$C$220:$C$276,0),2),[3]設定!$H31))</f>
        <v>277</v>
      </c>
      <c r="G17" s="41">
        <f>IF($D17="","",IF([3]設定!$H31="",INDEX([3]第２表!$E$220:$J$276,MATCH([3]設定!$D31,[3]第２表!$C$220:$C$276,0),3),[3]設定!$H31))</f>
        <v>44</v>
      </c>
      <c r="H17" s="41">
        <f>IF($D17="","",IF([3]設定!$H31="",INDEX([3]第２表!$E$220:$J$276,MATCH([3]設定!$D31,[3]第２表!$C$220:$C$276,0),4),[3]設定!$H31))</f>
        <v>3528</v>
      </c>
      <c r="I17" s="41">
        <f>IF($D17="","",IF([3]設定!$H31="",INDEX([3]第２表!$E$220:$J$276,MATCH([3]設定!$D31,[3]第２表!$C$220:$C$276,0),5),[3]設定!$H31))</f>
        <v>2069</v>
      </c>
      <c r="J17" s="46">
        <f>IF($D17="","",IF([3]設定!$H31="",INDEX([3]第２表!$E$220:$J$276,MATCH([3]設定!$D31,[3]第２表!$C$220:$C$276,0),6),[3]設定!$H31))</f>
        <v>58.6</v>
      </c>
      <c r="K17" s="14"/>
    </row>
    <row r="18" spans="2:11" s="5" customFormat="1" ht="17.25" customHeight="1" x14ac:dyDescent="0.2">
      <c r="B18" s="43" t="str">
        <f>IF([3]設定!$B32="","",[3]設定!$B32)</f>
        <v>L</v>
      </c>
      <c r="C18" s="44"/>
      <c r="D18" s="48" t="str">
        <f>IF([3]設定!$F32="","",[3]設定!$F32)</f>
        <v>学術研究，専門・技術サービス業</v>
      </c>
      <c r="E18" s="41">
        <f>IF($D18="","",IF([3]設定!$H32="",INDEX([3]第２表!$E$220:$J$276,MATCH([3]設定!$D32,[3]第２表!$C$220:$C$276,0),1),[3]設定!$H32))</f>
        <v>6122</v>
      </c>
      <c r="F18" s="41">
        <f>IF($D18="","",IF([3]設定!$H32="",INDEX([3]第２表!$E$220:$J$276,MATCH([3]設定!$D32,[3]第２表!$C$220:$C$276,0),2),[3]設定!$H32))</f>
        <v>188</v>
      </c>
      <c r="G18" s="41">
        <f>IF($D18="","",IF([3]設定!$H32="",INDEX([3]第２表!$E$220:$J$276,MATCH([3]設定!$D32,[3]第２表!$C$220:$C$276,0),3),[3]設定!$H32))</f>
        <v>10</v>
      </c>
      <c r="H18" s="41">
        <f>IF($D18="","",IF([3]設定!$H32="",INDEX([3]第２表!$E$220:$J$276,MATCH([3]設定!$D32,[3]第２表!$C$220:$C$276,0),4),[3]設定!$H32))</f>
        <v>6300</v>
      </c>
      <c r="I18" s="41">
        <f>IF($D18="","",IF([3]設定!$H32="",INDEX([3]第２表!$E$220:$J$276,MATCH([3]設定!$D32,[3]第２表!$C$220:$C$276,0),5),[3]設定!$H32))</f>
        <v>723</v>
      </c>
      <c r="J18" s="46">
        <f>IF($D18="","",IF([3]設定!$H32="",INDEX([3]第２表!$E$220:$J$276,MATCH([3]設定!$D32,[3]第２表!$C$220:$C$276,0),6),[3]設定!$H32))</f>
        <v>11.5</v>
      </c>
      <c r="K18" s="14"/>
    </row>
    <row r="19" spans="2:11" s="5" customFormat="1" ht="17.25" customHeight="1" x14ac:dyDescent="0.2">
      <c r="B19" s="43" t="str">
        <f>IF([3]設定!$B33="","",[3]設定!$B33)</f>
        <v>M</v>
      </c>
      <c r="C19" s="44"/>
      <c r="D19" s="49" t="str">
        <f>IF([3]設定!$F33="","",[3]設定!$F33)</f>
        <v>宿泊業，飲食サービス業</v>
      </c>
      <c r="E19" s="41">
        <f>IF($D19="","",IF([3]設定!$H33="",INDEX([3]第２表!$E$220:$J$276,MATCH([3]設定!$D33,[3]第２表!$C$220:$C$276,0),1),[3]設定!$H33))</f>
        <v>24742</v>
      </c>
      <c r="F19" s="41">
        <f>IF($D19="","",IF([3]設定!$H33="",INDEX([3]第２表!$E$220:$J$276,MATCH([3]設定!$D33,[3]第２表!$C$220:$C$276,0),2),[3]設定!$H33))</f>
        <v>904</v>
      </c>
      <c r="G19" s="41">
        <f>IF($D19="","",IF([3]設定!$H33="",INDEX([3]第２表!$E$220:$J$276,MATCH([3]設定!$D33,[3]第２表!$C$220:$C$276,0),3),[3]設定!$H33))</f>
        <v>754</v>
      </c>
      <c r="H19" s="41">
        <f>IF($D19="","",IF([3]設定!$H33="",INDEX([3]第２表!$E$220:$J$276,MATCH([3]設定!$D33,[3]第２表!$C$220:$C$276,0),4),[3]設定!$H33))</f>
        <v>24892</v>
      </c>
      <c r="I19" s="41">
        <f>IF($D19="","",IF([3]設定!$H33="",INDEX([3]第２表!$E$220:$J$276,MATCH([3]設定!$D33,[3]第２表!$C$220:$C$276,0),5),[3]設定!$H33))</f>
        <v>21744</v>
      </c>
      <c r="J19" s="46">
        <f>IF($D19="","",IF([3]設定!$H33="",INDEX([3]第２表!$E$220:$J$276,MATCH([3]設定!$D33,[3]第２表!$C$220:$C$276,0),6),[3]設定!$H33))</f>
        <v>87.4</v>
      </c>
      <c r="K19" s="14"/>
    </row>
    <row r="20" spans="2:11" s="5" customFormat="1" ht="17.25" customHeight="1" x14ac:dyDescent="0.2">
      <c r="B20" s="43" t="str">
        <f>IF([3]設定!$B34="","",[3]設定!$B34)</f>
        <v>N</v>
      </c>
      <c r="C20" s="44"/>
      <c r="D20" s="50" t="str">
        <f>IF([3]設定!$F34="","",[3]設定!$F34)</f>
        <v>生活関連サービス業，娯楽業</v>
      </c>
      <c r="E20" s="41">
        <f>IF($D20="","",IF([3]設定!$H34="",INDEX([3]第２表!$E$220:$J$276,MATCH([3]設定!$D34,[3]第２表!$C$220:$C$276,0),1),[3]設定!$H34))</f>
        <v>10417</v>
      </c>
      <c r="F20" s="41">
        <f>IF($D20="","",IF([3]設定!$H34="",INDEX([3]第２表!$E$220:$J$276,MATCH([3]設定!$D34,[3]第２表!$C$220:$C$276,0),2),[3]設定!$H34))</f>
        <v>437</v>
      </c>
      <c r="G20" s="41">
        <f>IF($D20="","",IF([3]設定!$H34="",INDEX([3]第２表!$E$220:$J$276,MATCH([3]設定!$D34,[3]第２表!$C$220:$C$276,0),3),[3]設定!$H34))</f>
        <v>607</v>
      </c>
      <c r="H20" s="41">
        <f>IF($D20="","",IF([3]設定!$H34="",INDEX([3]第２表!$E$220:$J$276,MATCH([3]設定!$D34,[3]第２表!$C$220:$C$276,0),4),[3]設定!$H34))</f>
        <v>10247</v>
      </c>
      <c r="I20" s="41">
        <f>IF($D20="","",IF([3]設定!$H34="",INDEX([3]第２表!$E$220:$J$276,MATCH([3]設定!$D34,[3]第２表!$C$220:$C$276,0),5),[3]設定!$H34))</f>
        <v>4428</v>
      </c>
      <c r="J20" s="46">
        <f>IF($D20="","",IF([3]設定!$H34="",INDEX([3]第２表!$E$220:$J$276,MATCH([3]設定!$D34,[3]第２表!$C$220:$C$276,0),6),[3]設定!$H34))</f>
        <v>43.2</v>
      </c>
      <c r="K20" s="14"/>
    </row>
    <row r="21" spans="2:11" s="5" customFormat="1" ht="17.25" customHeight="1" x14ac:dyDescent="0.2">
      <c r="B21" s="43" t="str">
        <f>IF([3]設定!$B35="","",[3]設定!$B35)</f>
        <v>O</v>
      </c>
      <c r="C21" s="44"/>
      <c r="D21" s="45" t="str">
        <f>IF([3]設定!$F35="","",[3]設定!$F35)</f>
        <v>教育，学習支援業</v>
      </c>
      <c r="E21" s="41">
        <f>IF($D21="","",IF([3]設定!$H35="",INDEX([3]第２表!$E$220:$J$276,MATCH([3]設定!$D35,[3]第２表!$C$220:$C$276,0),1),[3]設定!$H35))</f>
        <v>27496</v>
      </c>
      <c r="F21" s="41">
        <f>IF($D21="","",IF([3]設定!$H35="",INDEX([3]第２表!$E$220:$J$276,MATCH([3]設定!$D35,[3]第２表!$C$220:$C$276,0),2),[3]設定!$H35))</f>
        <v>202</v>
      </c>
      <c r="G21" s="41">
        <f>IF($D21="","",IF([3]設定!$H35="",INDEX([3]第２表!$E$220:$J$276,MATCH([3]設定!$D35,[3]第２表!$C$220:$C$276,0),3),[3]設定!$H35))</f>
        <v>637</v>
      </c>
      <c r="H21" s="41">
        <f>IF($D21="","",IF([3]設定!$H35="",INDEX([3]第２表!$E$220:$J$276,MATCH([3]設定!$D35,[3]第２表!$C$220:$C$276,0),4),[3]設定!$H35))</f>
        <v>27061</v>
      </c>
      <c r="I21" s="41">
        <f>IF($D21="","",IF([3]設定!$H35="",INDEX([3]第２表!$E$220:$J$276,MATCH([3]設定!$D35,[3]第２表!$C$220:$C$276,0),5),[3]設定!$H35))</f>
        <v>5314</v>
      </c>
      <c r="J21" s="46">
        <f>IF($D21="","",IF([3]設定!$H35="",INDEX([3]第２表!$E$220:$J$276,MATCH([3]設定!$D35,[3]第２表!$C$220:$C$276,0),6),[3]設定!$H35))</f>
        <v>19.600000000000001</v>
      </c>
      <c r="K21" s="14"/>
    </row>
    <row r="22" spans="2:11" s="5" customFormat="1" ht="17.25" customHeight="1" x14ac:dyDescent="0.2">
      <c r="B22" s="43" t="str">
        <f>IF([3]設定!$B36="","",[3]設定!$B36)</f>
        <v>P</v>
      </c>
      <c r="C22" s="44"/>
      <c r="D22" s="45" t="str">
        <f>IF([3]設定!$F36="","",[3]設定!$F36)</f>
        <v>医療，福祉</v>
      </c>
      <c r="E22" s="41">
        <f>IF($D22="","",IF([3]設定!$H36="",INDEX([3]第２表!$E$220:$J$276,MATCH([3]設定!$D36,[3]第２表!$C$220:$C$276,0),1),[3]設定!$H36))</f>
        <v>82999</v>
      </c>
      <c r="F22" s="41">
        <f>IF($D22="","",IF([3]設定!$H36="",INDEX([3]第２表!$E$220:$J$276,MATCH([3]設定!$D36,[3]第２表!$C$220:$C$276,0),2),[3]設定!$H36))</f>
        <v>1121</v>
      </c>
      <c r="G22" s="41">
        <f>IF($D22="","",IF([3]設定!$H36="",INDEX([3]第２表!$E$220:$J$276,MATCH([3]設定!$D36,[3]第２表!$C$220:$C$276,0),3),[3]設定!$H36))</f>
        <v>1324</v>
      </c>
      <c r="H22" s="41">
        <f>IF($D22="","",IF([3]設定!$H36="",INDEX([3]第２表!$E$220:$J$276,MATCH([3]設定!$D36,[3]第２表!$C$220:$C$276,0),4),[3]設定!$H36))</f>
        <v>82796</v>
      </c>
      <c r="I22" s="41">
        <f>IF($D22="","",IF([3]設定!$H36="",INDEX([3]第２表!$E$220:$J$276,MATCH([3]設定!$D36,[3]第２表!$C$220:$C$276,0),5),[3]設定!$H36))</f>
        <v>21040</v>
      </c>
      <c r="J22" s="46">
        <f>IF($D22="","",IF([3]設定!$H36="",INDEX([3]第２表!$E$220:$J$276,MATCH([3]設定!$D36,[3]第２表!$C$220:$C$276,0),6),[3]設定!$H36))</f>
        <v>25.4</v>
      </c>
      <c r="K22" s="14"/>
    </row>
    <row r="23" spans="2:11" s="5" customFormat="1" ht="17.25" customHeight="1" x14ac:dyDescent="0.2">
      <c r="B23" s="43" t="str">
        <f>IF([3]設定!$B37="","",[3]設定!$B37)</f>
        <v>Q</v>
      </c>
      <c r="C23" s="44"/>
      <c r="D23" s="45" t="str">
        <f>IF([3]設定!$F37="","",[3]設定!$F37)</f>
        <v>複合サービス事業</v>
      </c>
      <c r="E23" s="41">
        <f>IF($D23="","",IF([3]設定!$H37="",INDEX([3]第２表!$E$220:$J$276,MATCH([3]設定!$D37,[3]第２表!$C$220:$C$276,0),1),[3]設定!$H37))</f>
        <v>4373</v>
      </c>
      <c r="F23" s="41">
        <f>IF($D23="","",IF([3]設定!$H37="",INDEX([3]第２表!$E$220:$J$276,MATCH([3]設定!$D37,[3]第２表!$C$220:$C$276,0),2),[3]設定!$H37))</f>
        <v>54</v>
      </c>
      <c r="G23" s="41">
        <f>IF($D23="","",IF([3]設定!$H37="",INDEX([3]第２表!$E$220:$J$276,MATCH([3]設定!$D37,[3]第２表!$C$220:$C$276,0),3),[3]設定!$H37))</f>
        <v>61</v>
      </c>
      <c r="H23" s="41">
        <f>IF($D23="","",IF([3]設定!$H37="",INDEX([3]第２表!$E$220:$J$276,MATCH([3]設定!$D37,[3]第２表!$C$220:$C$276,0),4),[3]設定!$H37))</f>
        <v>4366</v>
      </c>
      <c r="I23" s="41">
        <f>IF($D23="","",IF([3]設定!$H37="",INDEX([3]第２表!$E$220:$J$276,MATCH([3]設定!$D37,[3]第２表!$C$220:$C$276,0),5),[3]設定!$H37))</f>
        <v>531</v>
      </c>
      <c r="J23" s="46">
        <f>IF($D23="","",IF([3]設定!$H37="",INDEX([3]第２表!$E$220:$J$276,MATCH([3]設定!$D37,[3]第２表!$C$220:$C$276,0),6),[3]設定!$H37))</f>
        <v>12.2</v>
      </c>
      <c r="K23" s="14"/>
    </row>
    <row r="24" spans="2:11" s="5" customFormat="1" ht="17.25" customHeight="1" x14ac:dyDescent="0.2">
      <c r="B24" s="43" t="str">
        <f>IF([3]設定!$B38="","",[3]設定!$B38)</f>
        <v>R</v>
      </c>
      <c r="C24" s="44"/>
      <c r="D24" s="51" t="str">
        <f>IF([3]設定!$F38="","",[3]設定!$F38)</f>
        <v>サービス業（他に分類されないもの）</v>
      </c>
      <c r="E24" s="41">
        <f>IF($D24="","",IF([3]設定!$H38="",INDEX([3]第２表!$E$220:$J$276,MATCH([3]設定!$D38,[3]第２表!$C$220:$C$276,0),1),[3]設定!$H38))</f>
        <v>25270</v>
      </c>
      <c r="F24" s="41">
        <f>IF($D24="","",IF([3]設定!$H38="",INDEX([3]第２表!$E$220:$J$276,MATCH([3]設定!$D38,[3]第２表!$C$220:$C$276,0),2),[3]設定!$H38))</f>
        <v>786</v>
      </c>
      <c r="G24" s="41">
        <f>IF($D24="","",IF([3]設定!$H38="",INDEX([3]第２表!$E$220:$J$276,MATCH([3]設定!$D38,[3]第２表!$C$220:$C$276,0),3),[3]設定!$H38))</f>
        <v>699</v>
      </c>
      <c r="H24" s="41">
        <f>IF($D24="","",IF([3]設定!$H38="",INDEX([3]第２表!$E$220:$J$276,MATCH([3]設定!$D38,[3]第２表!$C$220:$C$276,0),4),[3]設定!$H38))</f>
        <v>25357</v>
      </c>
      <c r="I24" s="41">
        <f>IF($D24="","",IF([3]設定!$H38="",INDEX([3]第２表!$E$220:$J$276,MATCH([3]設定!$D38,[3]第２表!$C$220:$C$276,0),5),[3]設定!$H38))</f>
        <v>6652</v>
      </c>
      <c r="J24" s="46">
        <f>IF($D24="","",IF([3]設定!$H38="",INDEX([3]第２表!$E$220:$J$276,MATCH([3]設定!$D38,[3]第２表!$C$220:$C$276,0),6),[3]設定!$H38))</f>
        <v>26.2</v>
      </c>
      <c r="K24" s="14"/>
    </row>
    <row r="25" spans="2:11" s="5" customFormat="1" ht="17.25" customHeight="1" x14ac:dyDescent="0.2">
      <c r="B25" s="38" t="str">
        <f>IF([3]設定!$B39="","",[3]設定!$B39)</f>
        <v>E09,10</v>
      </c>
      <c r="C25" s="39"/>
      <c r="D25" s="52" t="str">
        <f>IF([3]設定!$F39="","",[3]設定!$F39)</f>
        <v>食料品・たばこ</v>
      </c>
      <c r="E25" s="53">
        <f>IF($D25="","",IF([3]設定!$H39="",INDEX([3]第２表!$E$220:$J$276,MATCH([3]設定!$D39,[3]第２表!$C$220:$C$276,0),1),[3]設定!$H39))</f>
        <v>17757</v>
      </c>
      <c r="F25" s="53">
        <f>IF($D25="","",IF([3]設定!$H39="",INDEX([3]第２表!$E$220:$J$276,MATCH([3]設定!$D39,[3]第２表!$C$220:$C$276,0),2),[3]設定!$H39))</f>
        <v>166</v>
      </c>
      <c r="G25" s="53">
        <f>IF($D25="","",IF([3]設定!$H39="",INDEX([3]第２表!$E$220:$J$276,MATCH([3]設定!$D39,[3]第２表!$C$220:$C$276,0),3),[3]設定!$H39))</f>
        <v>533</v>
      </c>
      <c r="H25" s="53">
        <f>IF($D25="","",IF([3]設定!$H39="",INDEX([3]第２表!$E$220:$J$276,MATCH([3]設定!$D39,[3]第２表!$C$220:$C$276,0),4),[3]設定!$H39))</f>
        <v>17390</v>
      </c>
      <c r="I25" s="53">
        <f>IF($D25="","",IF([3]設定!$H39="",INDEX([3]第２表!$E$220:$J$276,MATCH([3]設定!$D39,[3]第２表!$C$220:$C$276,0),5),[3]設定!$H39))</f>
        <v>5232</v>
      </c>
      <c r="J25" s="42">
        <f>IF($D25="","",IF([3]設定!$H39="",INDEX([3]第２表!$E$220:$J$276,MATCH([3]設定!$D39,[3]第２表!$C$220:$C$276,0),6),[3]設定!$H39))</f>
        <v>30.1</v>
      </c>
    </row>
    <row r="26" spans="2:11" s="5" customFormat="1" ht="17.25" customHeight="1" x14ac:dyDescent="0.2">
      <c r="B26" s="43" t="str">
        <f>IF([3]設定!$B40="","",[3]設定!$B40)</f>
        <v>E11</v>
      </c>
      <c r="C26" s="44"/>
      <c r="D26" s="54" t="str">
        <f>IF([3]設定!$F40="","",[3]設定!$F40)</f>
        <v>繊維工業</v>
      </c>
      <c r="E26" s="41">
        <f>IF($D26="","",IF([3]設定!$H40="",INDEX([3]第２表!$E$220:$J$276,MATCH([3]設定!$D40,[3]第２表!$C$220:$C$276,0),1),[3]設定!$H40))</f>
        <v>3967</v>
      </c>
      <c r="F26" s="41">
        <f>IF($D26="","",IF([3]設定!$H40="",INDEX([3]第２表!$E$220:$J$276,MATCH([3]設定!$D40,[3]第２表!$C$220:$C$276,0),2),[3]設定!$H40))</f>
        <v>86</v>
      </c>
      <c r="G26" s="41">
        <f>IF($D26="","",IF([3]設定!$H40="",INDEX([3]第２表!$E$220:$J$276,MATCH([3]設定!$D40,[3]第２表!$C$220:$C$276,0),3),[3]設定!$H40))</f>
        <v>65</v>
      </c>
      <c r="H26" s="41">
        <f>IF($D26="","",IF([3]設定!$H40="",INDEX([3]第２表!$E$220:$J$276,MATCH([3]設定!$D40,[3]第２表!$C$220:$C$276,0),4),[3]設定!$H40))</f>
        <v>3988</v>
      </c>
      <c r="I26" s="41">
        <f>IF($D26="","",IF([3]設定!$H40="",INDEX([3]第２表!$E$220:$J$276,MATCH([3]設定!$D40,[3]第２表!$C$220:$C$276,0),5),[3]設定!$H40))</f>
        <v>345</v>
      </c>
      <c r="J26" s="46">
        <f>IF($D26="","",IF([3]設定!$H40="",INDEX([3]第２表!$E$220:$J$276,MATCH([3]設定!$D40,[3]第２表!$C$220:$C$276,0),6),[3]設定!$H40))</f>
        <v>8.6999999999999993</v>
      </c>
    </row>
    <row r="27" spans="2:11" s="5" customFormat="1" ht="17.25" customHeight="1" x14ac:dyDescent="0.2">
      <c r="B27" s="43" t="str">
        <f>IF([3]設定!$B41="","",[3]設定!$B41)</f>
        <v>E12</v>
      </c>
      <c r="C27" s="44"/>
      <c r="D27" s="54" t="str">
        <f>IF([3]設定!$F41="","",[3]設定!$F41)</f>
        <v>木材・木製品</v>
      </c>
      <c r="E27" s="41">
        <f>IF($D27="","",IF([3]設定!$H41="",INDEX([3]第２表!$E$220:$J$276,MATCH([3]設定!$D41,[3]第２表!$C$220:$C$276,0),1),[3]設定!$H41))</f>
        <v>2668</v>
      </c>
      <c r="F27" s="41">
        <f>IF($D27="","",IF([3]設定!$H41="",INDEX([3]第２表!$E$220:$J$276,MATCH([3]設定!$D41,[3]第２表!$C$220:$C$276,0),2),[3]設定!$H41))</f>
        <v>2</v>
      </c>
      <c r="G27" s="41">
        <f>IF($D27="","",IF([3]設定!$H41="",INDEX([3]第２表!$E$220:$J$276,MATCH([3]設定!$D41,[3]第２表!$C$220:$C$276,0),3),[3]設定!$H41))</f>
        <v>5</v>
      </c>
      <c r="H27" s="41">
        <f>IF($D27="","",IF([3]設定!$H41="",INDEX([3]第２表!$E$220:$J$276,MATCH([3]設定!$D41,[3]第２表!$C$220:$C$276,0),4),[3]設定!$H41))</f>
        <v>2665</v>
      </c>
      <c r="I27" s="41">
        <f>IF($D27="","",IF([3]設定!$H41="",INDEX([3]第２表!$E$220:$J$276,MATCH([3]設定!$D41,[3]第２表!$C$220:$C$276,0),5),[3]設定!$H41))</f>
        <v>640</v>
      </c>
      <c r="J27" s="46">
        <f>IF($D27="","",IF([3]設定!$H41="",INDEX([3]第２表!$E$220:$J$276,MATCH([3]設定!$D41,[3]第２表!$C$220:$C$276,0),6),[3]設定!$H41))</f>
        <v>24</v>
      </c>
    </row>
    <row r="28" spans="2:11" s="5" customFormat="1" ht="17.25" customHeight="1" x14ac:dyDescent="0.2">
      <c r="B28" s="43" t="str">
        <f>IF([3]設定!$B42="","",[3]設定!$B42)</f>
        <v>E13</v>
      </c>
      <c r="C28" s="44"/>
      <c r="D28" s="54" t="str">
        <f>IF([3]設定!$F42="","",[3]設定!$F42)</f>
        <v>家具・装備品</v>
      </c>
      <c r="E28" s="41" t="str">
        <f>IF($D28="","",IF([3]設定!$H42="",INDEX([3]第２表!$E$220:$J$276,MATCH([3]設定!$D42,[3]第２表!$C$220:$C$276,0),1),[3]設定!$H42))</f>
        <v>x</v>
      </c>
      <c r="F28" s="41" t="str">
        <f>IF($D28="","",IF([3]設定!$H42="",INDEX([3]第２表!$E$220:$J$276,MATCH([3]設定!$D42,[3]第２表!$C$220:$C$276,0),2),[3]設定!$H42))</f>
        <v>x</v>
      </c>
      <c r="G28" s="41" t="str">
        <f>IF($D28="","",IF([3]設定!$H42="",INDEX([3]第２表!$E$220:$J$276,MATCH([3]設定!$D42,[3]第２表!$C$220:$C$276,0),3),[3]設定!$H42))</f>
        <v>x</v>
      </c>
      <c r="H28" s="41" t="str">
        <f>IF($D28="","",IF([3]設定!$H42="",INDEX([3]第２表!$E$220:$J$276,MATCH([3]設定!$D42,[3]第２表!$C$220:$C$276,0),4),[3]設定!$H42))</f>
        <v>x</v>
      </c>
      <c r="I28" s="41" t="str">
        <f>IF($D28="","",IF([3]設定!$H42="",INDEX([3]第２表!$E$220:$J$276,MATCH([3]設定!$D42,[3]第２表!$C$220:$C$276,0),5),[3]設定!$H42))</f>
        <v>x</v>
      </c>
      <c r="J28" s="46" t="str">
        <f>IF($D28="","",IF([3]設定!$H42="",INDEX([3]第２表!$E$220:$J$276,MATCH([3]設定!$D42,[3]第２表!$C$220:$C$276,0),6),[3]設定!$H42))</f>
        <v>x</v>
      </c>
    </row>
    <row r="29" spans="2:11" s="5" customFormat="1" ht="17.25" customHeight="1" x14ac:dyDescent="0.2">
      <c r="B29" s="43" t="str">
        <f>IF([3]設定!$B43="","",[3]設定!$B43)</f>
        <v>E15</v>
      </c>
      <c r="C29" s="44"/>
      <c r="D29" s="54" t="str">
        <f>IF([3]設定!$F43="","",[3]設定!$F43)</f>
        <v>印刷・同関連業</v>
      </c>
      <c r="E29" s="41">
        <f>IF($D29="","",IF([3]設定!$H43="",INDEX([3]第２表!$E$220:$J$276,MATCH([3]設定!$D43,[3]第２表!$C$220:$C$276,0),1),[3]設定!$H43))</f>
        <v>876</v>
      </c>
      <c r="F29" s="41">
        <f>IF($D29="","",IF([3]設定!$H43="",INDEX([3]第２表!$E$220:$J$276,MATCH([3]設定!$D43,[3]第２表!$C$220:$C$276,0),2),[3]設定!$H43))</f>
        <v>38</v>
      </c>
      <c r="G29" s="41">
        <f>IF($D29="","",IF([3]設定!$H43="",INDEX([3]第２表!$E$220:$J$276,MATCH([3]設定!$D43,[3]第２表!$C$220:$C$276,0),3),[3]設定!$H43))</f>
        <v>14</v>
      </c>
      <c r="H29" s="41">
        <f>IF($D29="","",IF([3]設定!$H43="",INDEX([3]第２表!$E$220:$J$276,MATCH([3]設定!$D43,[3]第２表!$C$220:$C$276,0),4),[3]設定!$H43))</f>
        <v>900</v>
      </c>
      <c r="I29" s="41">
        <f>IF($D29="","",IF([3]設定!$H43="",INDEX([3]第２表!$E$220:$J$276,MATCH([3]設定!$D43,[3]第２表!$C$220:$C$276,0),5),[3]設定!$H43))</f>
        <v>88</v>
      </c>
      <c r="J29" s="46">
        <f>IF($D29="","",IF([3]設定!$H43="",INDEX([3]第２表!$E$220:$J$276,MATCH([3]設定!$D43,[3]第２表!$C$220:$C$276,0),6),[3]設定!$H43))</f>
        <v>9.8000000000000007</v>
      </c>
    </row>
    <row r="30" spans="2:11" s="5" customFormat="1" ht="17.25" customHeight="1" x14ac:dyDescent="0.2">
      <c r="B30" s="43" t="str">
        <f>IF([3]設定!$B44="","",[3]設定!$B44)</f>
        <v>E16,17</v>
      </c>
      <c r="C30" s="44"/>
      <c r="D30" s="54" t="str">
        <f>IF([3]設定!$F44="","",[3]設定!$F44)</f>
        <v>化学、石油・石炭</v>
      </c>
      <c r="E30" s="41">
        <f>IF($D30="","",IF([3]設定!$H44="",INDEX([3]第２表!$E$220:$J$276,MATCH([3]設定!$D44,[3]第２表!$C$220:$C$276,0),1),[3]設定!$H44))</f>
        <v>2563</v>
      </c>
      <c r="F30" s="41">
        <f>IF($D30="","",IF([3]設定!$H44="",INDEX([3]第２表!$E$220:$J$276,MATCH([3]設定!$D44,[3]第２表!$C$220:$C$276,0),2),[3]設定!$H44))</f>
        <v>57</v>
      </c>
      <c r="G30" s="41">
        <f>IF($D30="","",IF([3]設定!$H44="",INDEX([3]第２表!$E$220:$J$276,MATCH([3]設定!$D44,[3]第２表!$C$220:$C$276,0),3),[3]設定!$H44))</f>
        <v>20</v>
      </c>
      <c r="H30" s="41">
        <f>IF($D30="","",IF([3]設定!$H44="",INDEX([3]第２表!$E$220:$J$276,MATCH([3]設定!$D44,[3]第２表!$C$220:$C$276,0),4),[3]設定!$H44))</f>
        <v>2600</v>
      </c>
      <c r="I30" s="41">
        <f>IF($D30="","",IF([3]設定!$H44="",INDEX([3]第２表!$E$220:$J$276,MATCH([3]設定!$D44,[3]第２表!$C$220:$C$276,0),5),[3]設定!$H44))</f>
        <v>41</v>
      </c>
      <c r="J30" s="46">
        <f>IF($D30="","",IF([3]設定!$H44="",INDEX([3]第２表!$E$220:$J$276,MATCH([3]設定!$D44,[3]第２表!$C$220:$C$276,0),6),[3]設定!$H44))</f>
        <v>1.6</v>
      </c>
    </row>
    <row r="31" spans="2:11" s="5" customFormat="1" ht="17.25" customHeight="1" x14ac:dyDescent="0.2">
      <c r="B31" s="43" t="str">
        <f>IF([3]設定!$B45="","",[3]設定!$B45)</f>
        <v>E18</v>
      </c>
      <c r="C31" s="44"/>
      <c r="D31" s="54" t="str">
        <f>IF([3]設定!$F45="","",[3]設定!$F45)</f>
        <v>プラスチック製品</v>
      </c>
      <c r="E31" s="41">
        <f>IF($D31="","",IF([3]設定!$H45="",INDEX([3]第２表!$E$220:$J$276,MATCH([3]設定!$D45,[3]第２表!$C$220:$C$276,0),1),[3]設定!$H45))</f>
        <v>1782</v>
      </c>
      <c r="F31" s="41">
        <f>IF($D31="","",IF([3]設定!$H45="",INDEX([3]第２表!$E$220:$J$276,MATCH([3]設定!$D45,[3]第２表!$C$220:$C$276,0),2),[3]設定!$H45))</f>
        <v>32</v>
      </c>
      <c r="G31" s="41">
        <f>IF($D31="","",IF([3]設定!$H45="",INDEX([3]第２表!$E$220:$J$276,MATCH([3]設定!$D45,[3]第２表!$C$220:$C$276,0),3),[3]設定!$H45))</f>
        <v>13</v>
      </c>
      <c r="H31" s="41">
        <f>IF($D31="","",IF([3]設定!$H45="",INDEX([3]第２表!$E$220:$J$276,MATCH([3]設定!$D45,[3]第２表!$C$220:$C$276,0),4),[3]設定!$H45))</f>
        <v>1801</v>
      </c>
      <c r="I31" s="41">
        <f>IF($D31="","",IF([3]設定!$H45="",INDEX([3]第２表!$E$220:$J$276,MATCH([3]設定!$D45,[3]第２表!$C$220:$C$276,0),5),[3]設定!$H45))</f>
        <v>391</v>
      </c>
      <c r="J31" s="46">
        <f>IF($D31="","",IF([3]設定!$H45="",INDEX([3]第２表!$E$220:$J$276,MATCH([3]設定!$D45,[3]第２表!$C$220:$C$276,0),6),[3]設定!$H45))</f>
        <v>21.7</v>
      </c>
    </row>
    <row r="32" spans="2:11" s="5" customFormat="1" ht="17.25" customHeight="1" x14ac:dyDescent="0.2">
      <c r="B32" s="43" t="str">
        <f>IF([3]設定!$B46="","",[3]設定!$B46)</f>
        <v>E19</v>
      </c>
      <c r="C32" s="44"/>
      <c r="D32" s="54" t="str">
        <f>IF([3]設定!$F46="","",[3]設定!$F46)</f>
        <v>ゴム製品</v>
      </c>
      <c r="E32" s="55">
        <f>IF($D32="","",IF([3]設定!$H46="",INDEX([3]第２表!$E$220:$J$276,MATCH([3]設定!$D46,[3]第２表!$C$220:$C$276,0),1),[3]設定!$H46))</f>
        <v>2019</v>
      </c>
      <c r="F32" s="55">
        <f>IF($D32="","",IF([3]設定!$H46="",INDEX([3]第２表!$E$220:$J$276,MATCH([3]設定!$D46,[3]第２表!$C$220:$C$276,0),2),[3]設定!$H46))</f>
        <v>14</v>
      </c>
      <c r="G32" s="55">
        <f>IF($D32="","",IF([3]設定!$H46="",INDEX([3]第２表!$E$220:$J$276,MATCH([3]設定!$D46,[3]第２表!$C$220:$C$276,0),3),[3]設定!$H46))</f>
        <v>8</v>
      </c>
      <c r="H32" s="55">
        <f>IF($D32="","",IF([3]設定!$H46="",INDEX([3]第２表!$E$220:$J$276,MATCH([3]設定!$D46,[3]第２表!$C$220:$C$276,0),4),[3]設定!$H46))</f>
        <v>2025</v>
      </c>
      <c r="I32" s="55">
        <f>IF($D32="","",IF([3]設定!$H46="",INDEX([3]第２表!$E$220:$J$276,MATCH([3]設定!$D46,[3]第２表!$C$220:$C$276,0),5),[3]設定!$H46))</f>
        <v>32</v>
      </c>
      <c r="J32" s="56">
        <f>IF($D32="","",IF([3]設定!$H46="",INDEX([3]第２表!$E$220:$J$276,MATCH([3]設定!$D46,[3]第２表!$C$220:$C$276,0),6),[3]設定!$H46))</f>
        <v>1.6</v>
      </c>
    </row>
    <row r="33" spans="2:12" s="5" customFormat="1" ht="17.25" customHeight="1" x14ac:dyDescent="0.2">
      <c r="B33" s="43" t="str">
        <f>IF([3]設定!$B47="","",[3]設定!$B47)</f>
        <v>E21</v>
      </c>
      <c r="C33" s="44"/>
      <c r="D33" s="54" t="str">
        <f>IF([3]設定!$F47="","",[3]設定!$F47)</f>
        <v>窯業・土石製品</v>
      </c>
      <c r="E33" s="41">
        <f>IF($D33="","",IF([3]設定!$H47="",INDEX([3]第２表!$E$220:$J$276,MATCH([3]設定!$D47,[3]第２表!$C$220:$C$276,0),1),[3]設定!$H47))</f>
        <v>1771</v>
      </c>
      <c r="F33" s="41">
        <f>IF($D33="","",IF([3]設定!$H47="",INDEX([3]第２表!$E$220:$J$276,MATCH([3]設定!$D47,[3]第２表!$C$220:$C$276,0),2),[3]設定!$H47))</f>
        <v>1</v>
      </c>
      <c r="G33" s="41">
        <f>IF($D33="","",IF([3]設定!$H47="",INDEX([3]第２表!$E$220:$J$276,MATCH([3]設定!$D47,[3]第２表!$C$220:$C$276,0),3),[3]設定!$H47))</f>
        <v>35</v>
      </c>
      <c r="H33" s="41">
        <f>IF($D33="","",IF([3]設定!$H47="",INDEX([3]第２表!$E$220:$J$276,MATCH([3]設定!$D47,[3]第２表!$C$220:$C$276,0),4),[3]設定!$H47))</f>
        <v>1737</v>
      </c>
      <c r="I33" s="41">
        <f>IF($D33="","",IF([3]設定!$H47="",INDEX([3]第２表!$E$220:$J$276,MATCH([3]設定!$D47,[3]第２表!$C$220:$C$276,0),5),[3]設定!$H47))</f>
        <v>57</v>
      </c>
      <c r="J33" s="46">
        <f>IF($D33="","",IF([3]設定!$H47="",INDEX([3]第２表!$E$220:$J$276,MATCH([3]設定!$D47,[3]第２表!$C$220:$C$276,0),6),[3]設定!$H47))</f>
        <v>3.3</v>
      </c>
    </row>
    <row r="34" spans="2:12" s="5" customFormat="1" ht="17.25" customHeight="1" x14ac:dyDescent="0.2">
      <c r="B34" s="43" t="str">
        <f>IF([3]設定!$B48="","",[3]設定!$B48)</f>
        <v>E24</v>
      </c>
      <c r="C34" s="44"/>
      <c r="D34" s="54" t="str">
        <f>IF([3]設定!$F48="","",[3]設定!$F48)</f>
        <v>金属製品製造業</v>
      </c>
      <c r="E34" s="41">
        <f>IF($D34="","",IF([3]設定!$H48="",INDEX([3]第２表!$E$220:$J$276,MATCH([3]設定!$D48,[3]第２表!$C$220:$C$276,0),1),[3]設定!$H48))</f>
        <v>2035</v>
      </c>
      <c r="F34" s="41">
        <f>IF($D34="","",IF([3]設定!$H48="",INDEX([3]第２表!$E$220:$J$276,MATCH([3]設定!$D48,[3]第２表!$C$220:$C$276,0),2),[3]設定!$H48))</f>
        <v>24</v>
      </c>
      <c r="G34" s="41">
        <f>IF($D34="","",IF([3]設定!$H48="",INDEX([3]第２表!$E$220:$J$276,MATCH([3]設定!$D48,[3]第２表!$C$220:$C$276,0),3),[3]設定!$H48))</f>
        <v>38</v>
      </c>
      <c r="H34" s="41">
        <f>IF($D34="","",IF([3]設定!$H48="",INDEX([3]第２表!$E$220:$J$276,MATCH([3]設定!$D48,[3]第２表!$C$220:$C$276,0),4),[3]設定!$H48))</f>
        <v>2021</v>
      </c>
      <c r="I34" s="41">
        <f>IF($D34="","",IF([3]設定!$H48="",INDEX([3]第２表!$E$220:$J$276,MATCH([3]設定!$D48,[3]第２表!$C$220:$C$276,0),5),[3]設定!$H48))</f>
        <v>473</v>
      </c>
      <c r="J34" s="46">
        <f>IF($D34="","",IF([3]設定!$H48="",INDEX([3]第２表!$E$220:$J$276,MATCH([3]設定!$D48,[3]第２表!$C$220:$C$276,0),6),[3]設定!$H48))</f>
        <v>23.4</v>
      </c>
    </row>
    <row r="35" spans="2:12" s="5" customFormat="1" ht="17.25" customHeight="1" x14ac:dyDescent="0.2">
      <c r="B35" s="43" t="str">
        <f>IF([3]設定!$B49="","",[3]設定!$B49)</f>
        <v>E27</v>
      </c>
      <c r="C35" s="44"/>
      <c r="D35" s="54" t="str">
        <f>IF([3]設定!$F49="","",[3]設定!$F49)</f>
        <v>業務用機械器具</v>
      </c>
      <c r="E35" s="41">
        <f>IF($D35="","",IF([3]設定!$H49="",INDEX([3]第２表!$E$220:$J$276,MATCH([3]設定!$D49,[3]第２表!$C$220:$C$276,0),1),[3]設定!$H49))</f>
        <v>1787</v>
      </c>
      <c r="F35" s="41">
        <f>IF($D35="","",IF([3]設定!$H49="",INDEX([3]第２表!$E$220:$J$276,MATCH([3]設定!$D49,[3]第２表!$C$220:$C$276,0),2),[3]設定!$H49))</f>
        <v>5</v>
      </c>
      <c r="G35" s="41">
        <f>IF($D35="","",IF([3]設定!$H49="",INDEX([3]第２表!$E$220:$J$276,MATCH([3]設定!$D49,[3]第２表!$C$220:$C$276,0),3),[3]設定!$H49))</f>
        <v>3</v>
      </c>
      <c r="H35" s="41">
        <f>IF($D35="","",IF([3]設定!$H49="",INDEX([3]第２表!$E$220:$J$276,MATCH([3]設定!$D49,[3]第２表!$C$220:$C$276,0),4),[3]設定!$H49))</f>
        <v>1789</v>
      </c>
      <c r="I35" s="41">
        <f>IF($D35="","",IF([3]設定!$H49="",INDEX([3]第２表!$E$220:$J$276,MATCH([3]設定!$D49,[3]第２表!$C$220:$C$276,0),5),[3]設定!$H49))</f>
        <v>49</v>
      </c>
      <c r="J35" s="46">
        <f>IF($D35="","",IF([3]設定!$H49="",INDEX([3]第２表!$E$220:$J$276,MATCH([3]設定!$D49,[3]第２表!$C$220:$C$276,0),6),[3]設定!$H49))</f>
        <v>2.7</v>
      </c>
    </row>
    <row r="36" spans="2:12" s="5" customFormat="1" ht="17.25" customHeight="1" x14ac:dyDescent="0.2">
      <c r="B36" s="43" t="str">
        <f>IF([3]設定!$B50="","",[3]設定!$B50)</f>
        <v>E28</v>
      </c>
      <c r="C36" s="44"/>
      <c r="D36" s="54" t="str">
        <f>IF([3]設定!$F50="","",[3]設定!$F50)</f>
        <v>電子・デバイス</v>
      </c>
      <c r="E36" s="41">
        <f>IF($D36="","",IF([3]設定!$H50="",INDEX([3]第２表!$E$220:$J$276,MATCH([3]設定!$D50,[3]第２表!$C$220:$C$276,0),1),[3]設定!$H50))</f>
        <v>3415</v>
      </c>
      <c r="F36" s="41">
        <f>IF($D36="","",IF([3]設定!$H50="",INDEX([3]第２表!$E$220:$J$276,MATCH([3]設定!$D50,[3]第２表!$C$220:$C$276,0),2),[3]設定!$H50))</f>
        <v>43</v>
      </c>
      <c r="G36" s="41">
        <f>IF($D36="","",IF([3]設定!$H50="",INDEX([3]第２表!$E$220:$J$276,MATCH([3]設定!$D50,[3]第２表!$C$220:$C$276,0),3),[3]設定!$H50))</f>
        <v>21</v>
      </c>
      <c r="H36" s="41">
        <f>IF($D36="","",IF([3]設定!$H50="",INDEX([3]第２表!$E$220:$J$276,MATCH([3]設定!$D50,[3]第２表!$C$220:$C$276,0),4),[3]設定!$H50))</f>
        <v>3437</v>
      </c>
      <c r="I36" s="41">
        <f>IF($D36="","",IF([3]設定!$H50="",INDEX([3]第２表!$E$220:$J$276,MATCH([3]設定!$D50,[3]第２表!$C$220:$C$276,0),5),[3]設定!$H50))</f>
        <v>206</v>
      </c>
      <c r="J36" s="46">
        <f>IF($D36="","",IF([3]設定!$H50="",INDEX([3]第２表!$E$220:$J$276,MATCH([3]設定!$D50,[3]第２表!$C$220:$C$276,0),6),[3]設定!$H50))</f>
        <v>6</v>
      </c>
    </row>
    <row r="37" spans="2:12" s="5" customFormat="1" ht="17.25" customHeight="1" x14ac:dyDescent="0.2">
      <c r="B37" s="43" t="str">
        <f>IF([3]設定!$B51="","",[3]設定!$B51)</f>
        <v>E29</v>
      </c>
      <c r="C37" s="44"/>
      <c r="D37" s="54" t="str">
        <f>IF([3]設定!$F51="","",[3]設定!$F51)</f>
        <v>電気機械器具</v>
      </c>
      <c r="E37" s="41">
        <f>IF($D37="","",IF([3]設定!$H51="",INDEX([3]第２表!$E$220:$J$276,MATCH([3]設定!$D51,[3]第２表!$C$220:$C$276,0),1),[3]設定!$H51))</f>
        <v>1012</v>
      </c>
      <c r="F37" s="41">
        <f>IF($D37="","",IF([3]設定!$H51="",INDEX([3]第２表!$E$220:$J$276,MATCH([3]設定!$D51,[3]第２表!$C$220:$C$276,0),2),[3]設定!$H51))</f>
        <v>2</v>
      </c>
      <c r="G37" s="41">
        <f>IF($D37="","",IF([3]設定!$H51="",INDEX([3]第２表!$E$220:$J$276,MATCH([3]設定!$D51,[3]第２表!$C$220:$C$276,0),3),[3]設定!$H51))</f>
        <v>3</v>
      </c>
      <c r="H37" s="41">
        <f>IF($D37="","",IF([3]設定!$H51="",INDEX([3]第２表!$E$220:$J$276,MATCH([3]設定!$D51,[3]第２表!$C$220:$C$276,0),4),[3]設定!$H51))</f>
        <v>1011</v>
      </c>
      <c r="I37" s="41">
        <f>IF($D37="","",IF([3]設定!$H51="",INDEX([3]第２表!$E$220:$J$276,MATCH([3]設定!$D51,[3]第２表!$C$220:$C$276,0),5),[3]設定!$H51))</f>
        <v>40</v>
      </c>
      <c r="J37" s="46">
        <f>IF($D37="","",IF([3]設定!$H51="",INDEX([3]第２表!$E$220:$J$276,MATCH([3]設定!$D51,[3]第２表!$C$220:$C$276,0),6),[3]設定!$H51))</f>
        <v>4</v>
      </c>
    </row>
    <row r="38" spans="2:12" s="5" customFormat="1" ht="17.25" customHeight="1" x14ac:dyDescent="0.2">
      <c r="B38" s="43" t="str">
        <f>IF([3]設定!$B52="","",[3]設定!$B52)</f>
        <v>E31</v>
      </c>
      <c r="C38" s="44"/>
      <c r="D38" s="54" t="str">
        <f>IF([3]設定!$F52="","",[3]設定!$F52)</f>
        <v>輸送用機械器具</v>
      </c>
      <c r="E38" s="41">
        <f>IF($D38="","",IF([3]設定!$H52="",INDEX([3]第２表!$E$220:$J$276,MATCH([3]設定!$D52,[3]第２表!$C$220:$C$276,0),1),[3]設定!$H52))</f>
        <v>2074</v>
      </c>
      <c r="F38" s="41">
        <f>IF($D38="","",IF([3]設定!$H52="",INDEX([3]第２表!$E$220:$J$276,MATCH([3]設定!$D52,[3]第２表!$C$220:$C$276,0),2),[3]設定!$H52))</f>
        <v>26</v>
      </c>
      <c r="G38" s="41">
        <f>IF($D38="","",IF([3]設定!$H52="",INDEX([3]第２表!$E$220:$J$276,MATCH([3]設定!$D52,[3]第２表!$C$220:$C$276,0),3),[3]設定!$H52))</f>
        <v>20</v>
      </c>
      <c r="H38" s="41">
        <f>IF($D38="","",IF([3]設定!$H52="",INDEX([3]第２表!$E$220:$J$276,MATCH([3]設定!$D52,[3]第２表!$C$220:$C$276,0),4),[3]設定!$H52))</f>
        <v>2080</v>
      </c>
      <c r="I38" s="41">
        <f>IF($D38="","",IF([3]設定!$H52="",INDEX([3]第２表!$E$220:$J$276,MATCH([3]設定!$D52,[3]第２表!$C$220:$C$276,0),5),[3]設定!$H52))</f>
        <v>6</v>
      </c>
      <c r="J38" s="46">
        <f>IF($D38="","",IF([3]設定!$H52="",INDEX([3]第２表!$E$220:$J$276,MATCH([3]設定!$D52,[3]第２表!$C$220:$C$276,0),6),[3]設定!$H52))</f>
        <v>0.3</v>
      </c>
    </row>
    <row r="39" spans="2:12" s="5" customFormat="1" ht="17.25" customHeight="1" x14ac:dyDescent="0.2">
      <c r="B39" s="57" t="str">
        <f>IF([3]設定!$B53="","",[3]設定!$B53)</f>
        <v>ES</v>
      </c>
      <c r="C39" s="58"/>
      <c r="D39" s="59" t="str">
        <f>IF([3]設定!$F53="","",[3]設定!$F53)</f>
        <v>はん用・生産用機械器具</v>
      </c>
      <c r="E39" s="60">
        <f>IF($D39="","",IF([3]設定!$H53="",INDEX([3]第２表!$E$220:$J$276,MATCH([3]設定!$D53,[3]第２表!$C$220:$C$276,0),1),[3]設定!$H53))</f>
        <v>2390</v>
      </c>
      <c r="F39" s="60">
        <f>IF($D39="","",IF([3]設定!$H53="",INDEX([3]第２表!$E$220:$J$276,MATCH([3]設定!$D53,[3]第２表!$C$220:$C$276,0),2),[3]設定!$H53))</f>
        <v>6</v>
      </c>
      <c r="G39" s="60">
        <f>IF($D39="","",IF([3]設定!$H53="",INDEX([3]第２表!$E$220:$J$276,MATCH([3]設定!$D53,[3]第２表!$C$220:$C$276,0),3),[3]設定!$H53))</f>
        <v>70</v>
      </c>
      <c r="H39" s="60">
        <f>IF($D39="","",IF([3]設定!$H53="",INDEX([3]第２表!$E$220:$J$276,MATCH([3]設定!$D53,[3]第２表!$C$220:$C$276,0),4),[3]設定!$H53))</f>
        <v>2326</v>
      </c>
      <c r="I39" s="60">
        <f>IF($D39="","",IF([3]設定!$H53="",INDEX([3]第２表!$E$220:$J$276,MATCH([3]設定!$D53,[3]第２表!$C$220:$C$276,0),5),[3]設定!$H53))</f>
        <v>180</v>
      </c>
      <c r="J39" s="61">
        <f>IF($D39="","",IF([3]設定!$H53="",INDEX([3]第２表!$E$220:$J$276,MATCH([3]設定!$D53,[3]第２表!$C$220:$C$276,0),6),[3]設定!$H53))</f>
        <v>7.7</v>
      </c>
    </row>
    <row r="40" spans="2:12" s="5" customFormat="1" ht="17.25" customHeight="1" x14ac:dyDescent="0.2">
      <c r="B40" s="62" t="str">
        <f>IF([3]設定!$B54="","",[3]設定!$B54)</f>
        <v>R91</v>
      </c>
      <c r="C40" s="63"/>
      <c r="D40" s="64" t="str">
        <f>IF([3]設定!$F54="","",[3]設定!$F54)</f>
        <v>職業紹介・労働者派遣業</v>
      </c>
      <c r="E40" s="65">
        <f>IF($D40="","",IF([3]設定!$H54="",INDEX([3]第２表!$E$220:$J$276,MATCH([3]設定!$D54,[3]第２表!$C$220:$C$276,0),1),[3]設定!$H54))</f>
        <v>4236</v>
      </c>
      <c r="F40" s="65">
        <f>IF($D40="","",IF([3]設定!$H54="",INDEX([3]第２表!$E$220:$J$276,MATCH([3]設定!$D54,[3]第２表!$C$220:$C$276,0),2),[3]設定!$H54))</f>
        <v>199</v>
      </c>
      <c r="G40" s="65">
        <f>IF($D40="","",IF([3]設定!$H54="",INDEX([3]第２表!$E$220:$J$276,MATCH([3]設定!$D54,[3]第２表!$C$220:$C$276,0),3),[3]設定!$H54))</f>
        <v>349</v>
      </c>
      <c r="H40" s="65">
        <f>IF($D40="","",IF([3]設定!$H54="",INDEX([3]第２表!$E$220:$J$276,MATCH([3]設定!$D54,[3]第２表!$C$220:$C$276,0),4),[3]設定!$H54))</f>
        <v>4086</v>
      </c>
      <c r="I40" s="65">
        <f>IF($D40="","",IF([3]設定!$H54="",INDEX([3]第２表!$E$220:$J$276,MATCH([3]設定!$D54,[3]第２表!$C$220:$C$276,0),5),[3]設定!$H54))</f>
        <v>785</v>
      </c>
      <c r="J40" s="66">
        <f>IF($D40="","",IF([3]設定!$H54="",INDEX([3]第２表!$E$220:$J$276,MATCH([3]設定!$D54,[3]第２表!$C$220:$C$276,0),6),[3]設定!$H54))</f>
        <v>19.2</v>
      </c>
    </row>
    <row r="41" spans="2:12" s="5" customFormat="1" ht="10.5" customHeight="1" x14ac:dyDescent="0.2">
      <c r="D41" s="14"/>
      <c r="E41" s="14"/>
      <c r="F41" s="14"/>
      <c r="G41" s="14"/>
      <c r="H41" s="14"/>
      <c r="I41" s="14"/>
      <c r="J41" s="14"/>
      <c r="K41" s="14"/>
      <c r="L41" s="14"/>
    </row>
    <row r="42" spans="2:12" ht="10.5" customHeight="1" x14ac:dyDescent="0.2"/>
    <row r="43" spans="2:12" s="5" customFormat="1" ht="21" customHeight="1" x14ac:dyDescent="0.2">
      <c r="B43" s="67" t="s">
        <v>13</v>
      </c>
      <c r="C43" s="67"/>
      <c r="D43" s="67"/>
      <c r="E43" s="68"/>
      <c r="F43" s="68"/>
      <c r="G43" s="68"/>
      <c r="I43" s="13"/>
      <c r="J43" s="13" t="s">
        <v>2</v>
      </c>
      <c r="L43" s="69"/>
    </row>
    <row r="44" spans="2:12" s="5" customFormat="1" ht="15" customHeight="1" x14ac:dyDescent="0.2">
      <c r="B44" s="15"/>
      <c r="C44" s="16"/>
      <c r="D44" s="17"/>
      <c r="E44" s="18" t="s">
        <v>3</v>
      </c>
      <c r="F44" s="18" t="s">
        <v>4</v>
      </c>
      <c r="G44" s="18" t="s">
        <v>5</v>
      </c>
      <c r="H44" s="20" t="s">
        <v>6</v>
      </c>
      <c r="I44" s="21"/>
      <c r="J44" s="22"/>
      <c r="L44" s="69"/>
    </row>
    <row r="45" spans="2:12" s="5" customFormat="1" ht="15" customHeight="1" x14ac:dyDescent="0.2">
      <c r="B45" s="24"/>
      <c r="C45" s="25"/>
      <c r="D45" s="26" t="s">
        <v>7</v>
      </c>
      <c r="E45" s="70"/>
      <c r="F45" s="70"/>
      <c r="G45" s="70"/>
      <c r="H45" s="71"/>
      <c r="I45" s="30" t="s">
        <v>8</v>
      </c>
      <c r="J45" s="31" t="s">
        <v>9</v>
      </c>
      <c r="L45" s="69"/>
    </row>
    <row r="46" spans="2:12" s="5" customFormat="1" ht="15" customHeight="1" x14ac:dyDescent="0.2">
      <c r="B46" s="32"/>
      <c r="C46" s="33"/>
      <c r="D46" s="34"/>
      <c r="E46" s="72" t="s">
        <v>10</v>
      </c>
      <c r="F46" s="72" t="s">
        <v>10</v>
      </c>
      <c r="G46" s="72" t="s">
        <v>10</v>
      </c>
      <c r="H46" s="73" t="s">
        <v>10</v>
      </c>
      <c r="I46" s="36" t="s">
        <v>11</v>
      </c>
      <c r="J46" s="37" t="s">
        <v>12</v>
      </c>
      <c r="L46" s="69"/>
    </row>
    <row r="47" spans="2:12" s="5" customFormat="1" ht="18" customHeight="1" x14ac:dyDescent="0.2">
      <c r="B47" s="38" t="str">
        <f t="shared" ref="B47:B78" si="0">+B9</f>
        <v>TL</v>
      </c>
      <c r="C47" s="39"/>
      <c r="D47" s="40" t="str">
        <f t="shared" ref="D47:D78" si="1">+D9</f>
        <v>調査産業計</v>
      </c>
      <c r="E47" s="41">
        <f>IF($D47="","",IF([3]設定!$I23="",INDEX([3]第２表!$E$10:$J$66,MATCH([3]設定!$D23,[3]第２表!$C$10:$C$66,0),1),[3]設定!$I23))</f>
        <v>184743</v>
      </c>
      <c r="F47" s="41">
        <f>IF($D47="","",IF([3]設定!$I23="",INDEX([3]第２表!$E$10:$J$66,MATCH([3]設定!$D23,[3]第２表!$C$10:$C$66,0),2),[3]設定!$I23))</f>
        <v>3033</v>
      </c>
      <c r="G47" s="41">
        <f>IF($D47="","",IF([3]設定!$I23="",INDEX([3]第２表!$E$10:$J$66,MATCH([3]設定!$D23,[3]第２表!$C$10:$C$66,0),3),[3]設定!$I23))</f>
        <v>3557</v>
      </c>
      <c r="H47" s="41">
        <f>IF($D47="","",IF([3]設定!$I23="",INDEX([3]第２表!$E$10:$J$66,MATCH([3]設定!$D23,[3]第２表!$C$10:$C$66,0),4),[3]設定!$I23))</f>
        <v>184219</v>
      </c>
      <c r="I47" s="41">
        <f>IF($D47="","",IF([3]設定!$I23="",INDEX([3]第２表!$E$10:$J$66,MATCH([3]設定!$D23,[3]第２表!$C$10:$C$66,0),5),[3]設定!$I23))</f>
        <v>46258</v>
      </c>
      <c r="J47" s="42">
        <f>IF($D47="","",IF([3]設定!$I23="",INDEX([3]第２表!$E$10:$J$66,MATCH([3]設定!$D23,[3]第２表!$C$10:$C$66,0),6),[3]設定!$I23))</f>
        <v>25.1</v>
      </c>
      <c r="K47" s="14"/>
    </row>
    <row r="48" spans="2:12" s="5" customFormat="1" ht="18" customHeight="1" x14ac:dyDescent="0.2">
      <c r="B48" s="43" t="str">
        <f t="shared" si="0"/>
        <v>D</v>
      </c>
      <c r="C48" s="44"/>
      <c r="D48" s="45" t="str">
        <f t="shared" si="1"/>
        <v>建設業</v>
      </c>
      <c r="E48" s="41">
        <f>IF($D48="","",IF([3]設定!$I24="",INDEX([3]第２表!$E$10:$J$66,MATCH([3]設定!$D24,[3]第２表!$C$10:$C$66,0),1),[3]設定!$I24))</f>
        <v>6046</v>
      </c>
      <c r="F48" s="41">
        <f>IF($D48="","",IF([3]設定!$I24="",INDEX([3]第２表!$E$10:$J$66,MATCH([3]設定!$D24,[3]第２表!$C$10:$C$66,0),2),[3]設定!$I24))</f>
        <v>14</v>
      </c>
      <c r="G48" s="41">
        <f>IF($D48="","",IF([3]設定!$I24="",INDEX([3]第２表!$E$10:$J$66,MATCH([3]設定!$D24,[3]第２表!$C$10:$C$66,0),3),[3]設定!$I24))</f>
        <v>14</v>
      </c>
      <c r="H48" s="41">
        <f>IF($D48="","",IF([3]設定!$I24="",INDEX([3]第２表!$E$10:$J$66,MATCH([3]設定!$D24,[3]第２表!$C$10:$C$66,0),4),[3]設定!$I24))</f>
        <v>6046</v>
      </c>
      <c r="I48" s="41">
        <f>IF($D48="","",IF([3]設定!$I24="",INDEX([3]第２表!$E$10:$J$66,MATCH([3]設定!$D24,[3]第２表!$C$10:$C$66,0),5),[3]設定!$I24))</f>
        <v>145</v>
      </c>
      <c r="J48" s="46">
        <f>IF($D48="","",IF([3]設定!$I24="",INDEX([3]第２表!$E$10:$J$66,MATCH([3]設定!$D24,[3]第２表!$C$10:$C$66,0),6),[3]設定!$I24))</f>
        <v>2.4</v>
      </c>
      <c r="K48" s="14"/>
    </row>
    <row r="49" spans="2:12" s="5" customFormat="1" ht="18" customHeight="1" x14ac:dyDescent="0.2">
      <c r="B49" s="43" t="str">
        <f t="shared" si="0"/>
        <v>E</v>
      </c>
      <c r="C49" s="44"/>
      <c r="D49" s="45" t="str">
        <f t="shared" si="1"/>
        <v>製造業</v>
      </c>
      <c r="E49" s="41">
        <f>IF($D49="","",IF([3]設定!$I25="",INDEX([3]第２表!$E$10:$J$66,MATCH([3]設定!$D25,[3]第２表!$C$10:$C$66,0),1),[3]設定!$I25))</f>
        <v>36793</v>
      </c>
      <c r="F49" s="41">
        <f>IF($D49="","",IF([3]設定!$I25="",INDEX([3]第２表!$E$10:$J$66,MATCH([3]設定!$D25,[3]第２表!$C$10:$C$66,0),2),[3]設定!$I25))</f>
        <v>475</v>
      </c>
      <c r="G49" s="41">
        <f>IF($D49="","",IF([3]設定!$I25="",INDEX([3]第２表!$E$10:$J$66,MATCH([3]設定!$D25,[3]第２表!$C$10:$C$66,0),3),[3]設定!$I25))</f>
        <v>600</v>
      </c>
      <c r="H49" s="41">
        <f>IF($D49="","",IF([3]設定!$I25="",INDEX([3]第２表!$E$10:$J$66,MATCH([3]設定!$D25,[3]第２表!$C$10:$C$66,0),4),[3]設定!$I25))</f>
        <v>36668</v>
      </c>
      <c r="I49" s="41">
        <f>IF($D49="","",IF([3]設定!$I25="",INDEX([3]第２表!$E$10:$J$66,MATCH([3]設定!$D25,[3]第２表!$C$10:$C$66,0),5),[3]設定!$I25))</f>
        <v>3508</v>
      </c>
      <c r="J49" s="46">
        <f>IF($D49="","",IF([3]設定!$I25="",INDEX([3]第２表!$E$10:$J$66,MATCH([3]設定!$D25,[3]第２表!$C$10:$C$66,0),6),[3]設定!$I25))</f>
        <v>9.6</v>
      </c>
      <c r="K49" s="14"/>
    </row>
    <row r="50" spans="2:12" s="5" customFormat="1" ht="18" customHeight="1" x14ac:dyDescent="0.2">
      <c r="B50" s="43" t="str">
        <f t="shared" si="0"/>
        <v>F</v>
      </c>
      <c r="C50" s="44"/>
      <c r="D50" s="47" t="str">
        <f t="shared" si="1"/>
        <v>電気・ガス・熱供給・水道業</v>
      </c>
      <c r="E50" s="41">
        <f>IF($D50="","",IF([3]設定!$I26="",INDEX([3]第２表!$E$10:$J$66,MATCH([3]設定!$D26,[3]第２表!$C$10:$C$66,0),1),[3]設定!$I26))</f>
        <v>2101</v>
      </c>
      <c r="F50" s="41">
        <f>IF($D50="","",IF([3]設定!$I26="",INDEX([3]第２表!$E$10:$J$66,MATCH([3]設定!$D26,[3]第２表!$C$10:$C$66,0),2),[3]設定!$I26))</f>
        <v>4</v>
      </c>
      <c r="G50" s="41">
        <f>IF($D50="","",IF([3]設定!$I26="",INDEX([3]第２表!$E$10:$J$66,MATCH([3]設定!$D26,[3]第２表!$C$10:$C$66,0),3),[3]設定!$I26))</f>
        <v>90</v>
      </c>
      <c r="H50" s="41">
        <f>IF($D50="","",IF([3]設定!$I26="",INDEX([3]第２表!$E$10:$J$66,MATCH([3]設定!$D26,[3]第２表!$C$10:$C$66,0),4),[3]設定!$I26))</f>
        <v>2015</v>
      </c>
      <c r="I50" s="41">
        <f>IF($D50="","",IF([3]設定!$I26="",INDEX([3]第２表!$E$10:$J$66,MATCH([3]設定!$D26,[3]第２表!$C$10:$C$66,0),5),[3]設定!$I26))</f>
        <v>126</v>
      </c>
      <c r="J50" s="46">
        <f>IF($D50="","",IF([3]設定!$I26="",INDEX([3]第２表!$E$10:$J$66,MATCH([3]設定!$D26,[3]第２表!$C$10:$C$66,0),6),[3]設定!$I26))</f>
        <v>6.3</v>
      </c>
      <c r="K50" s="14"/>
    </row>
    <row r="51" spans="2:12" s="5" customFormat="1" ht="18" customHeight="1" x14ac:dyDescent="0.2">
      <c r="B51" s="43" t="str">
        <f t="shared" si="0"/>
        <v>G</v>
      </c>
      <c r="C51" s="44"/>
      <c r="D51" s="45" t="str">
        <f t="shared" si="1"/>
        <v>情報通信業</v>
      </c>
      <c r="E51" s="41">
        <f>IF($D51="","",IF([3]設定!$I27="",INDEX([3]第２表!$E$10:$J$66,MATCH([3]設定!$D27,[3]第２表!$C$10:$C$66,0),1),[3]設定!$I27))</f>
        <v>3781</v>
      </c>
      <c r="F51" s="41">
        <f>IF($D51="","",IF([3]設定!$I27="",INDEX([3]第２表!$E$10:$J$66,MATCH([3]設定!$D27,[3]第２表!$C$10:$C$66,0),2),[3]設定!$I27))</f>
        <v>2</v>
      </c>
      <c r="G51" s="41">
        <f>IF($D51="","",IF([3]設定!$I27="",INDEX([3]第２表!$E$10:$J$66,MATCH([3]設定!$D27,[3]第２表!$C$10:$C$66,0),3),[3]設定!$I27))</f>
        <v>6</v>
      </c>
      <c r="H51" s="41">
        <f>IF($D51="","",IF([3]設定!$I27="",INDEX([3]第２表!$E$10:$J$66,MATCH([3]設定!$D27,[3]第２表!$C$10:$C$66,0),4),[3]設定!$I27))</f>
        <v>3777</v>
      </c>
      <c r="I51" s="41">
        <f>IF($D51="","",IF([3]設定!$I27="",INDEX([3]第２表!$E$10:$J$66,MATCH([3]設定!$D27,[3]第２表!$C$10:$C$66,0),5),[3]設定!$I27))</f>
        <v>135</v>
      </c>
      <c r="J51" s="46">
        <f>IF($D51="","",IF([3]設定!$I27="",INDEX([3]第２表!$E$10:$J$66,MATCH([3]設定!$D27,[3]第２表!$C$10:$C$66,0),6),[3]設定!$I27))</f>
        <v>3.6</v>
      </c>
      <c r="K51" s="14"/>
    </row>
    <row r="52" spans="2:12" s="5" customFormat="1" ht="18" customHeight="1" x14ac:dyDescent="0.2">
      <c r="B52" s="43" t="str">
        <f t="shared" si="0"/>
        <v>H</v>
      </c>
      <c r="C52" s="44"/>
      <c r="D52" s="45" t="str">
        <f t="shared" si="1"/>
        <v>運輸業，郵便業</v>
      </c>
      <c r="E52" s="41">
        <f>IF($D52="","",IF([3]設定!$I28="",INDEX([3]第２表!$E$10:$J$66,MATCH([3]設定!$D28,[3]第２表!$C$10:$C$66,0),1),[3]設定!$I28))</f>
        <v>10787</v>
      </c>
      <c r="F52" s="41">
        <f>IF($D52="","",IF([3]設定!$I28="",INDEX([3]第２表!$E$10:$J$66,MATCH([3]設定!$D28,[3]第２表!$C$10:$C$66,0),2),[3]設定!$I28))</f>
        <v>361</v>
      </c>
      <c r="G52" s="41">
        <f>IF($D52="","",IF([3]設定!$I28="",INDEX([3]第２表!$E$10:$J$66,MATCH([3]設定!$D28,[3]第２表!$C$10:$C$66,0),3),[3]設定!$I28))</f>
        <v>99</v>
      </c>
      <c r="H52" s="41">
        <f>IF($D52="","",IF([3]設定!$I28="",INDEX([3]第２表!$E$10:$J$66,MATCH([3]設定!$D28,[3]第２表!$C$10:$C$66,0),4),[3]設定!$I28))</f>
        <v>11049</v>
      </c>
      <c r="I52" s="41">
        <f>IF($D52="","",IF([3]設定!$I28="",INDEX([3]第２表!$E$10:$J$66,MATCH([3]設定!$D28,[3]第２表!$C$10:$C$66,0),5),[3]設定!$I28))</f>
        <v>1314</v>
      </c>
      <c r="J52" s="46">
        <f>IF($D52="","",IF([3]設定!$I28="",INDEX([3]第２表!$E$10:$J$66,MATCH([3]設定!$D28,[3]第２表!$C$10:$C$66,0),6),[3]設定!$I28))</f>
        <v>11.9</v>
      </c>
      <c r="K52" s="14"/>
    </row>
    <row r="53" spans="2:12" s="5" customFormat="1" ht="18" customHeight="1" x14ac:dyDescent="0.2">
      <c r="B53" s="43" t="str">
        <f t="shared" si="0"/>
        <v>I</v>
      </c>
      <c r="C53" s="44"/>
      <c r="D53" s="45" t="str">
        <f t="shared" si="1"/>
        <v>卸売業，小売業</v>
      </c>
      <c r="E53" s="41">
        <f>IF($D53="","",IF([3]設定!$I29="",INDEX([3]第２表!$E$10:$J$66,MATCH([3]設定!$D29,[3]第２表!$C$10:$C$66,0),1),[3]設定!$I29))</f>
        <v>22733</v>
      </c>
      <c r="F53" s="41">
        <f>IF($D53="","",IF([3]設定!$I29="",INDEX([3]第２表!$E$10:$J$66,MATCH([3]設定!$D29,[3]第２表!$C$10:$C$66,0),2),[3]設定!$I29))</f>
        <v>395</v>
      </c>
      <c r="G53" s="41">
        <f>IF($D53="","",IF([3]設定!$I29="",INDEX([3]第２表!$E$10:$J$66,MATCH([3]設定!$D29,[3]第２表!$C$10:$C$66,0),3),[3]設定!$I29))</f>
        <v>675</v>
      </c>
      <c r="H53" s="41">
        <f>IF($D53="","",IF([3]設定!$I29="",INDEX([3]第２表!$E$10:$J$66,MATCH([3]設定!$D29,[3]第２表!$C$10:$C$66,0),4),[3]設定!$I29))</f>
        <v>22453</v>
      </c>
      <c r="I53" s="41">
        <f>IF($D53="","",IF([3]設定!$I29="",INDEX([3]第２表!$E$10:$J$66,MATCH([3]設定!$D29,[3]第２表!$C$10:$C$66,0),5),[3]設定!$I29))</f>
        <v>13958</v>
      </c>
      <c r="J53" s="46">
        <f>IF($D53="","",IF([3]設定!$I29="",INDEX([3]第２表!$E$10:$J$66,MATCH([3]設定!$D29,[3]第２表!$C$10:$C$66,0),6),[3]設定!$I29))</f>
        <v>62.2</v>
      </c>
      <c r="K53" s="14"/>
    </row>
    <row r="54" spans="2:12" s="5" customFormat="1" ht="18" customHeight="1" x14ac:dyDescent="0.2">
      <c r="B54" s="43" t="str">
        <f t="shared" si="0"/>
        <v>J</v>
      </c>
      <c r="C54" s="44"/>
      <c r="D54" s="45" t="str">
        <f t="shared" si="1"/>
        <v>金融業，保険業</v>
      </c>
      <c r="E54" s="41">
        <f>IF($D54="","",IF([3]設定!$I30="",INDEX([3]第２表!$E$10:$J$66,MATCH([3]設定!$D30,[3]第２表!$C$10:$C$66,0),1),[3]設定!$I30))</f>
        <v>3326</v>
      </c>
      <c r="F54" s="41">
        <f>IF($D54="","",IF([3]設定!$I30="",INDEX([3]第２表!$E$10:$J$66,MATCH([3]設定!$D30,[3]第２表!$C$10:$C$66,0),2),[3]設定!$I30))</f>
        <v>10</v>
      </c>
      <c r="G54" s="41">
        <f>IF($D54="","",IF([3]設定!$I30="",INDEX([3]第２表!$E$10:$J$66,MATCH([3]設定!$D30,[3]第２表!$C$10:$C$66,0),3),[3]設定!$I30))</f>
        <v>0</v>
      </c>
      <c r="H54" s="41">
        <f>IF($D54="","",IF([3]設定!$I30="",INDEX([3]第２表!$E$10:$J$66,MATCH([3]設定!$D30,[3]第２表!$C$10:$C$66,0),4),[3]設定!$I30))</f>
        <v>3336</v>
      </c>
      <c r="I54" s="41">
        <f>IF($D54="","",IF([3]設定!$I30="",INDEX([3]第２表!$E$10:$J$66,MATCH([3]設定!$D30,[3]第２表!$C$10:$C$66,0),5),[3]設定!$I30))</f>
        <v>10</v>
      </c>
      <c r="J54" s="46">
        <f>IF($D54="","",IF([3]設定!$I30="",INDEX([3]第２表!$E$10:$J$66,MATCH([3]設定!$D30,[3]第２表!$C$10:$C$66,0),6),[3]設定!$I30))</f>
        <v>0.3</v>
      </c>
      <c r="K54" s="14"/>
    </row>
    <row r="55" spans="2:12" s="5" customFormat="1" ht="18" customHeight="1" x14ac:dyDescent="0.2">
      <c r="B55" s="43" t="str">
        <f t="shared" si="0"/>
        <v>K</v>
      </c>
      <c r="C55" s="44"/>
      <c r="D55" s="45" t="str">
        <f t="shared" si="1"/>
        <v>不動産業，物品賃貸業</v>
      </c>
      <c r="E55" s="41">
        <f>IF($D55="","",IF([3]設定!$I31="",INDEX([3]第２表!$E$10:$J$66,MATCH([3]設定!$D31,[3]第２表!$C$10:$C$66,0),1),[3]設定!$I31))</f>
        <v>1136</v>
      </c>
      <c r="F55" s="41">
        <f>IF($D55="","",IF([3]設定!$I31="",INDEX([3]第２表!$E$10:$J$66,MATCH([3]設定!$D31,[3]第２表!$C$10:$C$66,0),2),[3]設定!$I31))</f>
        <v>4</v>
      </c>
      <c r="G55" s="41">
        <f>IF($D55="","",IF([3]設定!$I31="",INDEX([3]第２表!$E$10:$J$66,MATCH([3]設定!$D31,[3]第２表!$C$10:$C$66,0),3),[3]設定!$I31))</f>
        <v>0</v>
      </c>
      <c r="H55" s="41">
        <f>IF($D55="","",IF([3]設定!$I31="",INDEX([3]第２表!$E$10:$J$66,MATCH([3]設定!$D31,[3]第２表!$C$10:$C$66,0),4),[3]設定!$I31))</f>
        <v>1140</v>
      </c>
      <c r="I55" s="41">
        <f>IF($D55="","",IF([3]設定!$I31="",INDEX([3]第２表!$E$10:$J$66,MATCH([3]設定!$D31,[3]第２表!$C$10:$C$66,0),5),[3]設定!$I31))</f>
        <v>330</v>
      </c>
      <c r="J55" s="46">
        <f>IF($D55="","",IF([3]設定!$I31="",INDEX([3]第２表!$E$10:$J$66,MATCH([3]設定!$D31,[3]第２表!$C$10:$C$66,0),6),[3]設定!$I31))</f>
        <v>28.9</v>
      </c>
      <c r="K55" s="14"/>
    </row>
    <row r="56" spans="2:12" s="5" customFormat="1" ht="18" customHeight="1" x14ac:dyDescent="0.2">
      <c r="B56" s="43" t="str">
        <f t="shared" si="0"/>
        <v>L</v>
      </c>
      <c r="C56" s="44"/>
      <c r="D56" s="48" t="str">
        <f t="shared" si="1"/>
        <v>学術研究，専門・技術サービス業</v>
      </c>
      <c r="E56" s="41">
        <f>IF($D56="","",IF([3]設定!$I32="",INDEX([3]第２表!$E$10:$J$66,MATCH([3]設定!$D32,[3]第２表!$C$10:$C$66,0),1),[3]設定!$I32))</f>
        <v>1737</v>
      </c>
      <c r="F56" s="41">
        <f>IF($D56="","",IF([3]設定!$I32="",INDEX([3]第２表!$E$10:$J$66,MATCH([3]設定!$D32,[3]第２表!$C$10:$C$66,0),2),[3]設定!$I32))</f>
        <v>1</v>
      </c>
      <c r="G56" s="41">
        <f>IF($D56="","",IF([3]設定!$I32="",INDEX([3]第２表!$E$10:$J$66,MATCH([3]設定!$D32,[3]第２表!$C$10:$C$66,0),3),[3]設定!$I32))</f>
        <v>10</v>
      </c>
      <c r="H56" s="41">
        <f>IF($D56="","",IF([3]設定!$I32="",INDEX([3]第２表!$E$10:$J$66,MATCH([3]設定!$D32,[3]第２表!$C$10:$C$66,0),4),[3]設定!$I32))</f>
        <v>1728</v>
      </c>
      <c r="I56" s="41">
        <f>IF($D56="","",IF([3]設定!$I32="",INDEX([3]第２表!$E$10:$J$66,MATCH([3]設定!$D32,[3]第２表!$C$10:$C$66,0),5),[3]設定!$I32))</f>
        <v>95</v>
      </c>
      <c r="J56" s="46">
        <f>IF($D56="","",IF([3]設定!$I32="",INDEX([3]第２表!$E$10:$J$66,MATCH([3]設定!$D32,[3]第２表!$C$10:$C$66,0),6),[3]設定!$I32))</f>
        <v>5.5</v>
      </c>
      <c r="K56" s="14"/>
      <c r="L56" s="23"/>
    </row>
    <row r="57" spans="2:12" s="5" customFormat="1" ht="18" customHeight="1" x14ac:dyDescent="0.2">
      <c r="B57" s="43" t="str">
        <f t="shared" si="0"/>
        <v>M</v>
      </c>
      <c r="C57" s="44"/>
      <c r="D57" s="49" t="str">
        <f t="shared" si="1"/>
        <v>宿泊業，飲食サービス業</v>
      </c>
      <c r="E57" s="41">
        <f>IF($D57="","",IF([3]設定!$I33="",INDEX([3]第２表!$E$10:$J$66,MATCH([3]設定!$D33,[3]第２表!$C$10:$C$66,0),1),[3]設定!$I33))</f>
        <v>7619</v>
      </c>
      <c r="F57" s="41">
        <f>IF($D57="","",IF([3]設定!$I33="",INDEX([3]第２表!$E$10:$J$66,MATCH([3]設定!$D33,[3]第２表!$C$10:$C$66,0),2),[3]設定!$I33))</f>
        <v>191</v>
      </c>
      <c r="G57" s="41">
        <f>IF($D57="","",IF([3]設定!$I33="",INDEX([3]第２表!$E$10:$J$66,MATCH([3]設定!$D33,[3]第２表!$C$10:$C$66,0),3),[3]設定!$I33))</f>
        <v>181</v>
      </c>
      <c r="H57" s="41">
        <f>IF($D57="","",IF([3]設定!$I33="",INDEX([3]第２表!$E$10:$J$66,MATCH([3]設定!$D33,[3]第２表!$C$10:$C$66,0),4),[3]設定!$I33))</f>
        <v>7629</v>
      </c>
      <c r="I57" s="41">
        <f>IF($D57="","",IF([3]設定!$I33="",INDEX([3]第２表!$E$10:$J$66,MATCH([3]設定!$D33,[3]第２表!$C$10:$C$66,0),5),[3]設定!$I33))</f>
        <v>6014</v>
      </c>
      <c r="J57" s="46">
        <f>IF($D57="","",IF([3]設定!$I33="",INDEX([3]第２表!$E$10:$J$66,MATCH([3]設定!$D33,[3]第２表!$C$10:$C$66,0),6),[3]設定!$I33))</f>
        <v>78.8</v>
      </c>
      <c r="K57" s="14"/>
      <c r="L57" s="74"/>
    </row>
    <row r="58" spans="2:12" s="5" customFormat="1" ht="18" customHeight="1" x14ac:dyDescent="0.2">
      <c r="B58" s="43" t="str">
        <f t="shared" si="0"/>
        <v>N</v>
      </c>
      <c r="C58" s="44"/>
      <c r="D58" s="50" t="str">
        <f t="shared" si="1"/>
        <v>生活関連サービス業，娯楽業</v>
      </c>
      <c r="E58" s="41">
        <f>IF($D58="","",IF([3]設定!$I34="",INDEX([3]第２表!$E$10:$J$66,MATCH([3]設定!$D34,[3]第２表!$C$10:$C$66,0),1),[3]設定!$I34))</f>
        <v>4123</v>
      </c>
      <c r="F58" s="41">
        <f>IF($D58="","",IF([3]設定!$I34="",INDEX([3]第２表!$E$10:$J$66,MATCH([3]設定!$D34,[3]第２表!$C$10:$C$66,0),2),[3]設定!$I34))</f>
        <v>162</v>
      </c>
      <c r="G58" s="41">
        <f>IF($D58="","",IF([3]設定!$I34="",INDEX([3]第２表!$E$10:$J$66,MATCH([3]設定!$D34,[3]第２表!$C$10:$C$66,0),3),[3]設定!$I34))</f>
        <v>175</v>
      </c>
      <c r="H58" s="41">
        <f>IF($D58="","",IF([3]設定!$I34="",INDEX([3]第２表!$E$10:$J$66,MATCH([3]設定!$D34,[3]第２表!$C$10:$C$66,0),4),[3]設定!$I34))</f>
        <v>4110</v>
      </c>
      <c r="I58" s="41">
        <f>IF($D58="","",IF([3]設定!$I34="",INDEX([3]第２表!$E$10:$J$66,MATCH([3]設定!$D34,[3]第２表!$C$10:$C$66,0),5),[3]設定!$I34))</f>
        <v>1121</v>
      </c>
      <c r="J58" s="46">
        <f>IF($D58="","",IF([3]設定!$I34="",INDEX([3]第２表!$E$10:$J$66,MATCH([3]設定!$D34,[3]第２表!$C$10:$C$66,0),6),[3]設定!$I34))</f>
        <v>27.3</v>
      </c>
      <c r="K58" s="14"/>
    </row>
    <row r="59" spans="2:12" s="5" customFormat="1" ht="18" customHeight="1" x14ac:dyDescent="0.2">
      <c r="B59" s="43" t="str">
        <f t="shared" si="0"/>
        <v>O</v>
      </c>
      <c r="C59" s="44"/>
      <c r="D59" s="45" t="str">
        <f t="shared" si="1"/>
        <v>教育，学習支援業</v>
      </c>
      <c r="E59" s="41">
        <f>IF($D59="","",IF([3]設定!$I35="",INDEX([3]第２表!$E$10:$J$66,MATCH([3]設定!$D35,[3]第２表!$C$10:$C$66,0),1),[3]設定!$I35))</f>
        <v>15820</v>
      </c>
      <c r="F59" s="41">
        <f>IF($D59="","",IF([3]設定!$I35="",INDEX([3]第２表!$E$10:$J$66,MATCH([3]設定!$D35,[3]第２表!$C$10:$C$66,0),2),[3]設定!$I35))</f>
        <v>95</v>
      </c>
      <c r="G59" s="41">
        <f>IF($D59="","",IF([3]設定!$I35="",INDEX([3]第２表!$E$10:$J$66,MATCH([3]設定!$D35,[3]第２表!$C$10:$C$66,0),3),[3]設定!$I35))</f>
        <v>104</v>
      </c>
      <c r="H59" s="41">
        <f>IF($D59="","",IF([3]設定!$I35="",INDEX([3]第２表!$E$10:$J$66,MATCH([3]設定!$D35,[3]第２表!$C$10:$C$66,0),4),[3]設定!$I35))</f>
        <v>15811</v>
      </c>
      <c r="I59" s="41">
        <f>IF($D59="","",IF([3]設定!$I35="",INDEX([3]第２表!$E$10:$J$66,MATCH([3]設定!$D35,[3]第２表!$C$10:$C$66,0),5),[3]設定!$I35))</f>
        <v>2643</v>
      </c>
      <c r="J59" s="46">
        <f>IF($D59="","",IF([3]設定!$I35="",INDEX([3]第２表!$E$10:$J$66,MATCH([3]設定!$D35,[3]第２表!$C$10:$C$66,0),6),[3]設定!$I35))</f>
        <v>16.7</v>
      </c>
      <c r="K59" s="14"/>
    </row>
    <row r="60" spans="2:12" s="5" customFormat="1" ht="18" customHeight="1" x14ac:dyDescent="0.2">
      <c r="B60" s="43" t="str">
        <f t="shared" si="0"/>
        <v>P</v>
      </c>
      <c r="C60" s="44"/>
      <c r="D60" s="45" t="str">
        <f t="shared" si="1"/>
        <v>医療，福祉</v>
      </c>
      <c r="E60" s="41">
        <f>IF($D60="","",IF([3]設定!$I36="",INDEX([3]第２表!$E$10:$J$66,MATCH([3]設定!$D36,[3]第２表!$C$10:$C$66,0),1),[3]設定!$I36))</f>
        <v>48616</v>
      </c>
      <c r="F60" s="41">
        <f>IF($D60="","",IF([3]設定!$I36="",INDEX([3]第２表!$E$10:$J$66,MATCH([3]設定!$D36,[3]第２表!$C$10:$C$66,0),2),[3]設定!$I36))</f>
        <v>666</v>
      </c>
      <c r="G60" s="41">
        <f>IF($D60="","",IF([3]設定!$I36="",INDEX([3]第２表!$E$10:$J$66,MATCH([3]設定!$D36,[3]第２表!$C$10:$C$66,0),3),[3]設定!$I36))</f>
        <v>886</v>
      </c>
      <c r="H60" s="41">
        <f>IF($D60="","",IF([3]設定!$I36="",INDEX([3]第２表!$E$10:$J$66,MATCH([3]設定!$D36,[3]第２表!$C$10:$C$66,0),4),[3]設定!$I36))</f>
        <v>48396</v>
      </c>
      <c r="I60" s="41">
        <f>IF($D60="","",IF([3]設定!$I36="",INDEX([3]第２表!$E$10:$J$66,MATCH([3]設定!$D36,[3]第２表!$C$10:$C$66,0),5),[3]設定!$I36))</f>
        <v>10877</v>
      </c>
      <c r="J60" s="46">
        <f>IF($D60="","",IF([3]設定!$I36="",INDEX([3]第２表!$E$10:$J$66,MATCH([3]設定!$D36,[3]第２表!$C$10:$C$66,0),6),[3]設定!$I36))</f>
        <v>22.5</v>
      </c>
      <c r="K60" s="14"/>
    </row>
    <row r="61" spans="2:12" s="5" customFormat="1" ht="18" customHeight="1" x14ac:dyDescent="0.2">
      <c r="B61" s="43" t="str">
        <f t="shared" si="0"/>
        <v>Q</v>
      </c>
      <c r="C61" s="44"/>
      <c r="D61" s="45" t="str">
        <f t="shared" si="1"/>
        <v>複合サービス事業</v>
      </c>
      <c r="E61" s="41">
        <f>IF($D61="","",IF([3]設定!$I37="",INDEX([3]第２表!$E$10:$J$66,MATCH([3]設定!$D37,[3]第２表!$C$10:$C$66,0),1),[3]設定!$I37))</f>
        <v>2831</v>
      </c>
      <c r="F61" s="41">
        <f>IF($D61="","",IF([3]設定!$I37="",INDEX([3]第２表!$E$10:$J$66,MATCH([3]設定!$D37,[3]第２表!$C$10:$C$66,0),2),[3]設定!$I37))</f>
        <v>54</v>
      </c>
      <c r="G61" s="41">
        <f>IF($D61="","",IF([3]設定!$I37="",INDEX([3]第２表!$E$10:$J$66,MATCH([3]設定!$D37,[3]第２表!$C$10:$C$66,0),3),[3]設定!$I37))</f>
        <v>61</v>
      </c>
      <c r="H61" s="41">
        <f>IF($D61="","",IF([3]設定!$I37="",INDEX([3]第２表!$E$10:$J$66,MATCH([3]設定!$D37,[3]第２表!$C$10:$C$66,0),4),[3]設定!$I37))</f>
        <v>2824</v>
      </c>
      <c r="I61" s="41">
        <f>IF($D61="","",IF([3]設定!$I37="",INDEX([3]第２表!$E$10:$J$66,MATCH([3]設定!$D37,[3]第２表!$C$10:$C$66,0),5),[3]設定!$I37))</f>
        <v>158</v>
      </c>
      <c r="J61" s="46">
        <f>IF($D61="","",IF([3]設定!$I37="",INDEX([3]第２表!$E$10:$J$66,MATCH([3]設定!$D37,[3]第２表!$C$10:$C$66,0),6),[3]設定!$I37))</f>
        <v>5.6</v>
      </c>
    </row>
    <row r="62" spans="2:12" s="5" customFormat="1" ht="18" customHeight="1" x14ac:dyDescent="0.2">
      <c r="B62" s="43" t="str">
        <f t="shared" si="0"/>
        <v>R</v>
      </c>
      <c r="C62" s="44"/>
      <c r="D62" s="51" t="str">
        <f t="shared" si="1"/>
        <v>サービス業（他に分類されないもの）</v>
      </c>
      <c r="E62" s="41">
        <f>IF($D62="","",IF([3]設定!$I38="",INDEX([3]第２表!$E$10:$J$66,MATCH([3]設定!$D38,[3]第２表!$C$10:$C$66,0),1),[3]設定!$I38))</f>
        <v>17294</v>
      </c>
      <c r="F62" s="41">
        <f>IF($D62="","",IF([3]設定!$I38="",INDEX([3]第２表!$E$10:$J$66,MATCH([3]設定!$D38,[3]第２表!$C$10:$C$66,0),2),[3]設定!$I38))</f>
        <v>599</v>
      </c>
      <c r="G62" s="41">
        <f>IF($D62="","",IF([3]設定!$I38="",INDEX([3]第２表!$E$10:$J$66,MATCH([3]設定!$D38,[3]第２表!$C$10:$C$66,0),3),[3]設定!$I38))</f>
        <v>656</v>
      </c>
      <c r="H62" s="41">
        <f>IF($D62="","",IF([3]設定!$I38="",INDEX([3]第２表!$E$10:$J$66,MATCH([3]設定!$D38,[3]第２表!$C$10:$C$66,0),4),[3]設定!$I38))</f>
        <v>17237</v>
      </c>
      <c r="I62" s="41">
        <f>IF($D62="","",IF([3]設定!$I38="",INDEX([3]第２表!$E$10:$J$66,MATCH([3]設定!$D38,[3]第２表!$C$10:$C$66,0),5),[3]設定!$I38))</f>
        <v>5824</v>
      </c>
      <c r="J62" s="46">
        <f>IF($D62="","",IF([3]設定!$I38="",INDEX([3]第２表!$E$10:$J$66,MATCH([3]設定!$D38,[3]第２表!$C$10:$C$66,0),6),[3]設定!$I38))</f>
        <v>33.799999999999997</v>
      </c>
    </row>
    <row r="63" spans="2:12" s="5" customFormat="1" ht="18" customHeight="1" x14ac:dyDescent="0.2">
      <c r="B63" s="38" t="str">
        <f t="shared" si="0"/>
        <v>E09,10</v>
      </c>
      <c r="C63" s="39"/>
      <c r="D63" s="52" t="str">
        <f t="shared" si="1"/>
        <v>食料品・たばこ</v>
      </c>
      <c r="E63" s="53">
        <f>IF($D63="","",IF([3]設定!$I39="",INDEX([3]第２表!$E$10:$J$66,MATCH([3]設定!$D39,[3]第２表!$C$10:$C$66,0),1),[3]設定!$I39))</f>
        <v>12035</v>
      </c>
      <c r="F63" s="53">
        <f>IF($D63="","",IF([3]設定!$I39="",INDEX([3]第２表!$E$10:$J$66,MATCH([3]設定!$D39,[3]第２表!$C$10:$C$66,0),2),[3]設定!$I39))</f>
        <v>166</v>
      </c>
      <c r="G63" s="53">
        <f>IF($D63="","",IF([3]設定!$I39="",INDEX([3]第２表!$E$10:$J$66,MATCH([3]設定!$D39,[3]第２表!$C$10:$C$66,0),3),[3]設定!$I39))</f>
        <v>381</v>
      </c>
      <c r="H63" s="53">
        <f>IF($D63="","",IF([3]設定!$I39="",INDEX([3]第２表!$E$10:$J$66,MATCH([3]設定!$D39,[3]第２表!$C$10:$C$66,0),4),[3]設定!$I39))</f>
        <v>11820</v>
      </c>
      <c r="I63" s="53">
        <f>IF($D63="","",IF([3]設定!$I39="",INDEX([3]第２表!$E$10:$J$66,MATCH([3]設定!$D39,[3]第２表!$C$10:$C$66,0),5),[3]設定!$I39))</f>
        <v>1994</v>
      </c>
      <c r="J63" s="42">
        <f>IF($D63="","",IF([3]設定!$I39="",INDEX([3]第２表!$E$10:$J$66,MATCH([3]設定!$D39,[3]第２表!$C$10:$C$66,0),6),[3]設定!$I39))</f>
        <v>16.899999999999999</v>
      </c>
    </row>
    <row r="64" spans="2:12" s="5" customFormat="1" ht="18" customHeight="1" x14ac:dyDescent="0.2">
      <c r="B64" s="43" t="str">
        <f t="shared" si="0"/>
        <v>E11</v>
      </c>
      <c r="C64" s="44"/>
      <c r="D64" s="54" t="str">
        <f t="shared" si="1"/>
        <v>繊維工業</v>
      </c>
      <c r="E64" s="41">
        <f>IF($D64="","",IF([3]設定!$I40="",INDEX([3]第２表!$E$10:$J$66,MATCH([3]設定!$D40,[3]第２表!$C$10:$C$66,0),1),[3]設定!$I40))</f>
        <v>3345</v>
      </c>
      <c r="F64" s="41">
        <f>IF($D64="","",IF([3]設定!$I40="",INDEX([3]第２表!$E$10:$J$66,MATCH([3]設定!$D40,[3]第２表!$C$10:$C$66,0),2),[3]設定!$I40))</f>
        <v>86</v>
      </c>
      <c r="G64" s="41">
        <f>IF($D64="","",IF([3]設定!$I40="",INDEX([3]第２表!$E$10:$J$66,MATCH([3]設定!$D40,[3]第２表!$C$10:$C$66,0),3),[3]設定!$I40))</f>
        <v>46</v>
      </c>
      <c r="H64" s="41">
        <f>IF($D64="","",IF([3]設定!$I40="",INDEX([3]第２表!$E$10:$J$66,MATCH([3]設定!$D40,[3]第２表!$C$10:$C$66,0),4),[3]設定!$I40))</f>
        <v>3385</v>
      </c>
      <c r="I64" s="41">
        <f>IF($D64="","",IF([3]設定!$I40="",INDEX([3]第２表!$E$10:$J$66,MATCH([3]設定!$D40,[3]第２表!$C$10:$C$66,0),5),[3]設定!$I40))</f>
        <v>151</v>
      </c>
      <c r="J64" s="46">
        <f>IF($D64="","",IF([3]設定!$I40="",INDEX([3]第２表!$E$10:$J$66,MATCH([3]設定!$D40,[3]第２表!$C$10:$C$66,0),6),[3]設定!$I40))</f>
        <v>4.5</v>
      </c>
    </row>
    <row r="65" spans="2:10" s="5" customFormat="1" ht="18" customHeight="1" x14ac:dyDescent="0.2">
      <c r="B65" s="43" t="str">
        <f t="shared" si="0"/>
        <v>E12</v>
      </c>
      <c r="C65" s="44"/>
      <c r="D65" s="54" t="str">
        <f t="shared" si="1"/>
        <v>木材・木製品</v>
      </c>
      <c r="E65" s="41">
        <f>IF($D65="","",IF([3]設定!$I41="",INDEX([3]第２表!$E$10:$J$66,MATCH([3]設定!$D41,[3]第２表!$C$10:$C$66,0),1),[3]設定!$I41))</f>
        <v>1283</v>
      </c>
      <c r="F65" s="41">
        <f>IF($D65="","",IF([3]設定!$I41="",INDEX([3]第２表!$E$10:$J$66,MATCH([3]設定!$D41,[3]第２表!$C$10:$C$66,0),2),[3]設定!$I41))</f>
        <v>2</v>
      </c>
      <c r="G65" s="41">
        <f>IF($D65="","",IF([3]設定!$I41="",INDEX([3]第２表!$E$10:$J$66,MATCH([3]設定!$D41,[3]第２表!$C$10:$C$66,0),3),[3]設定!$I41))</f>
        <v>5</v>
      </c>
      <c r="H65" s="41">
        <f>IF($D65="","",IF([3]設定!$I41="",INDEX([3]第２表!$E$10:$J$66,MATCH([3]設定!$D41,[3]第２表!$C$10:$C$66,0),4),[3]設定!$I41))</f>
        <v>1280</v>
      </c>
      <c r="I65" s="41">
        <f>IF($D65="","",IF([3]設定!$I41="",INDEX([3]第２表!$E$10:$J$66,MATCH([3]設定!$D41,[3]第２表!$C$10:$C$66,0),5),[3]設定!$I41))</f>
        <v>136</v>
      </c>
      <c r="J65" s="46">
        <f>IF($D65="","",IF([3]設定!$I41="",INDEX([3]第２表!$E$10:$J$66,MATCH([3]設定!$D41,[3]第２表!$C$10:$C$66,0),6),[3]設定!$I41))</f>
        <v>10.6</v>
      </c>
    </row>
    <row r="66" spans="2:10" s="5" customFormat="1" ht="18" customHeight="1" x14ac:dyDescent="0.2">
      <c r="B66" s="43" t="str">
        <f t="shared" si="0"/>
        <v>E13</v>
      </c>
      <c r="C66" s="44"/>
      <c r="D66" s="54" t="str">
        <f t="shared" si="1"/>
        <v>家具・装備品</v>
      </c>
      <c r="E66" s="41" t="str">
        <f>IF($D66="","",IF([3]設定!$I42="",INDEX([3]第２表!$E$10:$J$66,MATCH([3]設定!$D42,[3]第２表!$C$10:$C$66,0),1),[3]設定!$I42))</f>
        <v>x</v>
      </c>
      <c r="F66" s="41" t="str">
        <f>IF($D66="","",IF([3]設定!$I42="",INDEX([3]第２表!$E$10:$J$66,MATCH([3]設定!$D42,[3]第２表!$C$10:$C$66,0),2),[3]設定!$I42))</f>
        <v>x</v>
      </c>
      <c r="G66" s="41" t="str">
        <f>IF($D66="","",IF([3]設定!$I42="",INDEX([3]第２表!$E$10:$J$66,MATCH([3]設定!$D42,[3]第２表!$C$10:$C$66,0),3),[3]設定!$I42))</f>
        <v>x</v>
      </c>
      <c r="H66" s="41" t="str">
        <f>IF($D66="","",IF([3]設定!$I42="",INDEX([3]第２表!$E$10:$J$66,MATCH([3]設定!$D42,[3]第２表!$C$10:$C$66,0),4),[3]設定!$I42))</f>
        <v>x</v>
      </c>
      <c r="I66" s="41" t="str">
        <f>IF($D66="","",IF([3]設定!$I42="",INDEX([3]第２表!$E$10:$J$66,MATCH([3]設定!$D42,[3]第２表!$C$10:$C$66,0),5),[3]設定!$I42))</f>
        <v>x</v>
      </c>
      <c r="J66" s="46" t="str">
        <f>IF($D66="","",IF([3]設定!$I42="",INDEX([3]第２表!$E$10:$J$66,MATCH([3]設定!$D42,[3]第２表!$C$10:$C$66,0),6),[3]設定!$I42))</f>
        <v>x</v>
      </c>
    </row>
    <row r="67" spans="2:10" ht="16.2" x14ac:dyDescent="0.2">
      <c r="B67" s="43" t="str">
        <f t="shared" si="0"/>
        <v>E15</v>
      </c>
      <c r="C67" s="44"/>
      <c r="D67" s="54" t="str">
        <f t="shared" si="1"/>
        <v>印刷・同関連業</v>
      </c>
      <c r="E67" s="41">
        <f>IF($D67="","",IF([3]設定!$I43="",INDEX([3]第２表!$E$10:$J$66,MATCH([3]設定!$D43,[3]第２表!$C$10:$C$66,0),1),[3]設定!$I43))</f>
        <v>463</v>
      </c>
      <c r="F67" s="41">
        <f>IF($D67="","",IF([3]設定!$I43="",INDEX([3]第２表!$E$10:$J$66,MATCH([3]設定!$D43,[3]第２表!$C$10:$C$66,0),2),[3]設定!$I43))</f>
        <v>0</v>
      </c>
      <c r="G67" s="41">
        <f>IF($D67="","",IF([3]設定!$I43="",INDEX([3]第２表!$E$10:$J$66,MATCH([3]設定!$D43,[3]第２表!$C$10:$C$66,0),3),[3]設定!$I43))</f>
        <v>14</v>
      </c>
      <c r="H67" s="41">
        <f>IF($D67="","",IF([3]設定!$I43="",INDEX([3]第２表!$E$10:$J$66,MATCH([3]設定!$D43,[3]第２表!$C$10:$C$66,0),4),[3]設定!$I43))</f>
        <v>449</v>
      </c>
      <c r="I67" s="41">
        <f>IF($D67="","",IF([3]設定!$I43="",INDEX([3]第２表!$E$10:$J$66,MATCH([3]設定!$D43,[3]第２表!$C$10:$C$66,0),5),[3]設定!$I43))</f>
        <v>50</v>
      </c>
      <c r="J67" s="46">
        <f>IF($D67="","",IF([3]設定!$I43="",INDEX([3]第２表!$E$10:$J$66,MATCH([3]設定!$D43,[3]第２表!$C$10:$C$66,0),6),[3]設定!$I43))</f>
        <v>11.1</v>
      </c>
    </row>
    <row r="68" spans="2:10" ht="16.2" x14ac:dyDescent="0.2">
      <c r="B68" s="43" t="str">
        <f t="shared" si="0"/>
        <v>E16,17</v>
      </c>
      <c r="C68" s="44"/>
      <c r="D68" s="54" t="str">
        <f t="shared" si="1"/>
        <v>化学、石油・石炭</v>
      </c>
      <c r="E68" s="41">
        <f>IF($D68="","",IF([3]設定!$I44="",INDEX([3]第２表!$E$10:$J$66,MATCH([3]設定!$D44,[3]第２表!$C$10:$C$66,0),1),[3]設定!$I44))</f>
        <v>2563</v>
      </c>
      <c r="F68" s="41">
        <f>IF($D68="","",IF([3]設定!$I44="",INDEX([3]第２表!$E$10:$J$66,MATCH([3]設定!$D44,[3]第２表!$C$10:$C$66,0),2),[3]設定!$I44))</f>
        <v>57</v>
      </c>
      <c r="G68" s="41">
        <f>IF($D68="","",IF([3]設定!$I44="",INDEX([3]第２表!$E$10:$J$66,MATCH([3]設定!$D44,[3]第２表!$C$10:$C$66,0),3),[3]設定!$I44))</f>
        <v>20</v>
      </c>
      <c r="H68" s="41">
        <f>IF($D68="","",IF([3]設定!$I44="",INDEX([3]第２表!$E$10:$J$66,MATCH([3]設定!$D44,[3]第２表!$C$10:$C$66,0),4),[3]設定!$I44))</f>
        <v>2600</v>
      </c>
      <c r="I68" s="41">
        <f>IF($D68="","",IF([3]設定!$I44="",INDEX([3]第２表!$E$10:$J$66,MATCH([3]設定!$D44,[3]第２表!$C$10:$C$66,0),5),[3]設定!$I44))</f>
        <v>41</v>
      </c>
      <c r="J68" s="46">
        <f>IF($D68="","",IF([3]設定!$I44="",INDEX([3]第２表!$E$10:$J$66,MATCH([3]設定!$D44,[3]第２表!$C$10:$C$66,0),6),[3]設定!$I44))</f>
        <v>1.6</v>
      </c>
    </row>
    <row r="69" spans="2:10" ht="16.2" x14ac:dyDescent="0.2">
      <c r="B69" s="43" t="str">
        <f t="shared" si="0"/>
        <v>E18</v>
      </c>
      <c r="C69" s="44"/>
      <c r="D69" s="54" t="str">
        <f t="shared" si="1"/>
        <v>プラスチック製品</v>
      </c>
      <c r="E69" s="41">
        <f>IF($D69="","",IF([3]設定!$I45="",INDEX([3]第２表!$E$10:$J$66,MATCH([3]設定!$D45,[3]第２表!$C$10:$C$66,0),1),[3]設定!$I45))</f>
        <v>1782</v>
      </c>
      <c r="F69" s="41">
        <f>IF($D69="","",IF([3]設定!$I45="",INDEX([3]第２表!$E$10:$J$66,MATCH([3]設定!$D45,[3]第２表!$C$10:$C$66,0),2),[3]設定!$I45))</f>
        <v>32</v>
      </c>
      <c r="G69" s="41">
        <f>IF($D69="","",IF([3]設定!$I45="",INDEX([3]第２表!$E$10:$J$66,MATCH([3]設定!$D45,[3]第２表!$C$10:$C$66,0),3),[3]設定!$I45))</f>
        <v>13</v>
      </c>
      <c r="H69" s="41">
        <f>IF($D69="","",IF([3]設定!$I45="",INDEX([3]第２表!$E$10:$J$66,MATCH([3]設定!$D45,[3]第２表!$C$10:$C$66,0),4),[3]設定!$I45))</f>
        <v>1801</v>
      </c>
      <c r="I69" s="41">
        <f>IF($D69="","",IF([3]設定!$I45="",INDEX([3]第２表!$E$10:$J$66,MATCH([3]設定!$D45,[3]第２表!$C$10:$C$66,0),5),[3]設定!$I45))</f>
        <v>391</v>
      </c>
      <c r="J69" s="46">
        <f>IF($D69="","",IF([3]設定!$I45="",INDEX([3]第２表!$E$10:$J$66,MATCH([3]設定!$D45,[3]第２表!$C$10:$C$66,0),6),[3]設定!$I45))</f>
        <v>21.7</v>
      </c>
    </row>
    <row r="70" spans="2:10" ht="16.2" x14ac:dyDescent="0.2">
      <c r="B70" s="43" t="str">
        <f t="shared" si="0"/>
        <v>E19</v>
      </c>
      <c r="C70" s="44"/>
      <c r="D70" s="54" t="str">
        <f t="shared" si="1"/>
        <v>ゴム製品</v>
      </c>
      <c r="E70" s="55">
        <f>IF($D70="","",IF([3]設定!$I46="",INDEX([3]第２表!$E$10:$J$66,MATCH([3]設定!$D46,[3]第２表!$C$10:$C$66,0),1),[3]設定!$I46))</f>
        <v>2019</v>
      </c>
      <c r="F70" s="55">
        <f>IF($D70="","",IF([3]設定!$I46="",INDEX([3]第２表!$E$10:$J$66,MATCH([3]設定!$D46,[3]第２表!$C$10:$C$66,0),2),[3]設定!$I46))</f>
        <v>14</v>
      </c>
      <c r="G70" s="55">
        <f>IF($D70="","",IF([3]設定!$I46="",INDEX([3]第２表!$E$10:$J$66,MATCH([3]設定!$D46,[3]第２表!$C$10:$C$66,0),3),[3]設定!$I46))</f>
        <v>8</v>
      </c>
      <c r="H70" s="55">
        <f>IF($D70="","",IF([3]設定!$I46="",INDEX([3]第２表!$E$10:$J$66,MATCH([3]設定!$D46,[3]第２表!$C$10:$C$66,0),4),[3]設定!$I46))</f>
        <v>2025</v>
      </c>
      <c r="I70" s="55">
        <f>IF($D70="","",IF([3]設定!$I46="",INDEX([3]第２表!$E$10:$J$66,MATCH([3]設定!$D46,[3]第２表!$C$10:$C$66,0),5),[3]設定!$I46))</f>
        <v>32</v>
      </c>
      <c r="J70" s="56">
        <f>IF($D70="","",IF([3]設定!$I46="",INDEX([3]第２表!$E$10:$J$66,MATCH([3]設定!$D46,[3]第２表!$C$10:$C$66,0),6),[3]設定!$I46))</f>
        <v>1.6</v>
      </c>
    </row>
    <row r="71" spans="2:10" ht="16.2" x14ac:dyDescent="0.2">
      <c r="B71" s="43" t="str">
        <f t="shared" si="0"/>
        <v>E21</v>
      </c>
      <c r="C71" s="44"/>
      <c r="D71" s="54" t="str">
        <f t="shared" si="1"/>
        <v>窯業・土石製品</v>
      </c>
      <c r="E71" s="41">
        <f>IF($D71="","",IF([3]設定!$I47="",INDEX([3]第２表!$E$10:$J$66,MATCH([3]設定!$D47,[3]第２表!$C$10:$C$66,0),1),[3]設定!$I47))</f>
        <v>372</v>
      </c>
      <c r="F71" s="41">
        <f>IF($D71="","",IF([3]設定!$I47="",INDEX([3]第２表!$E$10:$J$66,MATCH([3]設定!$D47,[3]第２表!$C$10:$C$66,0),2),[3]設定!$I47))</f>
        <v>1</v>
      </c>
      <c r="G71" s="41">
        <f>IF($D71="","",IF([3]設定!$I47="",INDEX([3]第２表!$E$10:$J$66,MATCH([3]設定!$D47,[3]第２表!$C$10:$C$66,0),3),[3]設定!$I47))</f>
        <v>1</v>
      </c>
      <c r="H71" s="41">
        <f>IF($D71="","",IF([3]設定!$I47="",INDEX([3]第２表!$E$10:$J$66,MATCH([3]設定!$D47,[3]第２表!$C$10:$C$66,0),4),[3]設定!$I47))</f>
        <v>372</v>
      </c>
      <c r="I71" s="41">
        <f>IF($D71="","",IF([3]設定!$I47="",INDEX([3]第２表!$E$10:$J$66,MATCH([3]設定!$D47,[3]第２表!$C$10:$C$66,0),5),[3]設定!$I47))</f>
        <v>57</v>
      </c>
      <c r="J71" s="46">
        <f>IF($D71="","",IF([3]設定!$I47="",INDEX([3]第２表!$E$10:$J$66,MATCH([3]設定!$D47,[3]第２表!$C$10:$C$66,0),6),[3]設定!$I47))</f>
        <v>15.3</v>
      </c>
    </row>
    <row r="72" spans="2:10" ht="16.2" x14ac:dyDescent="0.2">
      <c r="B72" s="43" t="str">
        <f t="shared" si="0"/>
        <v>E24</v>
      </c>
      <c r="C72" s="44"/>
      <c r="D72" s="54" t="str">
        <f t="shared" si="1"/>
        <v>金属製品製造業</v>
      </c>
      <c r="E72" s="41">
        <f>IF($D72="","",IF([3]設定!$I48="",INDEX([3]第２表!$E$10:$J$66,MATCH([3]設定!$D48,[3]第２表!$C$10:$C$66,0),1),[3]設定!$I48))</f>
        <v>1177</v>
      </c>
      <c r="F72" s="41">
        <f>IF($D72="","",IF([3]設定!$I48="",INDEX([3]第２表!$E$10:$J$66,MATCH([3]設定!$D48,[3]第２表!$C$10:$C$66,0),2),[3]設定!$I48))</f>
        <v>24</v>
      </c>
      <c r="G72" s="41">
        <f>IF($D72="","",IF([3]設定!$I48="",INDEX([3]第２表!$E$10:$J$66,MATCH([3]設定!$D48,[3]第２表!$C$10:$C$66,0),3),[3]設定!$I48))</f>
        <v>38</v>
      </c>
      <c r="H72" s="41">
        <f>IF($D72="","",IF([3]設定!$I48="",INDEX([3]第２表!$E$10:$J$66,MATCH([3]設定!$D48,[3]第２表!$C$10:$C$66,0),4),[3]設定!$I48))</f>
        <v>1163</v>
      </c>
      <c r="I72" s="41">
        <f>IF($D72="","",IF([3]設定!$I48="",INDEX([3]第２表!$E$10:$J$66,MATCH([3]設定!$D48,[3]第２表!$C$10:$C$66,0),5),[3]設定!$I48))</f>
        <v>228</v>
      </c>
      <c r="J72" s="46">
        <f>IF($D72="","",IF([3]設定!$I48="",INDEX([3]第２表!$E$10:$J$66,MATCH([3]設定!$D48,[3]第２表!$C$10:$C$66,0),6),[3]設定!$I48))</f>
        <v>19.600000000000001</v>
      </c>
    </row>
    <row r="73" spans="2:10" ht="16.2" x14ac:dyDescent="0.2">
      <c r="B73" s="43" t="str">
        <f t="shared" si="0"/>
        <v>E27</v>
      </c>
      <c r="C73" s="44"/>
      <c r="D73" s="54" t="str">
        <f t="shared" si="1"/>
        <v>業務用機械器具</v>
      </c>
      <c r="E73" s="41">
        <f>IF($D73="","",IF([3]設定!$I49="",INDEX([3]第２表!$E$10:$J$66,MATCH([3]設定!$D49,[3]第２表!$C$10:$C$66,0),1),[3]設定!$I49))</f>
        <v>1787</v>
      </c>
      <c r="F73" s="41">
        <f>IF($D73="","",IF([3]設定!$I49="",INDEX([3]第２表!$E$10:$J$66,MATCH([3]設定!$D49,[3]第２表!$C$10:$C$66,0),2),[3]設定!$I49))</f>
        <v>5</v>
      </c>
      <c r="G73" s="41">
        <f>IF($D73="","",IF([3]設定!$I49="",INDEX([3]第２表!$E$10:$J$66,MATCH([3]設定!$D49,[3]第２表!$C$10:$C$66,0),3),[3]設定!$I49))</f>
        <v>3</v>
      </c>
      <c r="H73" s="41">
        <f>IF($D73="","",IF([3]設定!$I49="",INDEX([3]第２表!$E$10:$J$66,MATCH([3]設定!$D49,[3]第２表!$C$10:$C$66,0),4),[3]設定!$I49))</f>
        <v>1789</v>
      </c>
      <c r="I73" s="41">
        <f>IF($D73="","",IF([3]設定!$I49="",INDEX([3]第２表!$E$10:$J$66,MATCH([3]設定!$D49,[3]第２表!$C$10:$C$66,0),5),[3]設定!$I49))</f>
        <v>49</v>
      </c>
      <c r="J73" s="46">
        <f>IF($D73="","",IF([3]設定!$I49="",INDEX([3]第２表!$E$10:$J$66,MATCH([3]設定!$D49,[3]第２表!$C$10:$C$66,0),6),[3]設定!$I49))</f>
        <v>2.7</v>
      </c>
    </row>
    <row r="74" spans="2:10" ht="16.2" x14ac:dyDescent="0.2">
      <c r="B74" s="43" t="str">
        <f t="shared" si="0"/>
        <v>E28</v>
      </c>
      <c r="C74" s="44"/>
      <c r="D74" s="54" t="str">
        <f t="shared" si="1"/>
        <v>電子・デバイス</v>
      </c>
      <c r="E74" s="41">
        <f>IF($D74="","",IF([3]設定!$I50="",INDEX([3]第２表!$E$10:$J$66,MATCH([3]設定!$D50,[3]第２表!$C$10:$C$66,0),1),[3]設定!$I50))</f>
        <v>3415</v>
      </c>
      <c r="F74" s="41">
        <f>IF($D74="","",IF([3]設定!$I50="",INDEX([3]第２表!$E$10:$J$66,MATCH([3]設定!$D50,[3]第２表!$C$10:$C$66,0),2),[3]設定!$I50))</f>
        <v>43</v>
      </c>
      <c r="G74" s="41">
        <f>IF($D74="","",IF([3]設定!$I50="",INDEX([3]第２表!$E$10:$J$66,MATCH([3]設定!$D50,[3]第２表!$C$10:$C$66,0),3),[3]設定!$I50))</f>
        <v>21</v>
      </c>
      <c r="H74" s="41">
        <f>IF($D74="","",IF([3]設定!$I50="",INDEX([3]第２表!$E$10:$J$66,MATCH([3]設定!$D50,[3]第２表!$C$10:$C$66,0),4),[3]設定!$I50))</f>
        <v>3437</v>
      </c>
      <c r="I74" s="41">
        <f>IF($D74="","",IF([3]設定!$I50="",INDEX([3]第２表!$E$10:$J$66,MATCH([3]設定!$D50,[3]第２表!$C$10:$C$66,0),5),[3]設定!$I50))</f>
        <v>206</v>
      </c>
      <c r="J74" s="46">
        <f>IF($D74="","",IF([3]設定!$I50="",INDEX([3]第２表!$E$10:$J$66,MATCH([3]設定!$D50,[3]第２表!$C$10:$C$66,0),6),[3]設定!$I50))</f>
        <v>6</v>
      </c>
    </row>
    <row r="75" spans="2:10" ht="16.2" x14ac:dyDescent="0.2">
      <c r="B75" s="43" t="str">
        <f t="shared" si="0"/>
        <v>E29</v>
      </c>
      <c r="C75" s="44"/>
      <c r="D75" s="54" t="str">
        <f t="shared" si="1"/>
        <v>電気機械器具</v>
      </c>
      <c r="E75" s="41">
        <f>IF($D75="","",IF([3]設定!$I51="",INDEX([3]第２表!$E$10:$J$66,MATCH([3]設定!$D51,[3]第２表!$C$10:$C$66,0),1),[3]設定!$I51))</f>
        <v>1012</v>
      </c>
      <c r="F75" s="41">
        <f>IF($D75="","",IF([3]設定!$I51="",INDEX([3]第２表!$E$10:$J$66,MATCH([3]設定!$D51,[3]第２表!$C$10:$C$66,0),2),[3]設定!$I51))</f>
        <v>2</v>
      </c>
      <c r="G75" s="41">
        <f>IF($D75="","",IF([3]設定!$I51="",INDEX([3]第２表!$E$10:$J$66,MATCH([3]設定!$D51,[3]第２表!$C$10:$C$66,0),3),[3]設定!$I51))</f>
        <v>3</v>
      </c>
      <c r="H75" s="41">
        <f>IF($D75="","",IF([3]設定!$I51="",INDEX([3]第２表!$E$10:$J$66,MATCH([3]設定!$D51,[3]第２表!$C$10:$C$66,0),4),[3]設定!$I51))</f>
        <v>1011</v>
      </c>
      <c r="I75" s="41">
        <f>IF($D75="","",IF([3]設定!$I51="",INDEX([3]第２表!$E$10:$J$66,MATCH([3]設定!$D51,[3]第２表!$C$10:$C$66,0),5),[3]設定!$I51))</f>
        <v>40</v>
      </c>
      <c r="J75" s="46">
        <f>IF($D75="","",IF([3]設定!$I51="",INDEX([3]第２表!$E$10:$J$66,MATCH([3]設定!$D51,[3]第２表!$C$10:$C$66,0),6),[3]設定!$I51))</f>
        <v>4</v>
      </c>
    </row>
    <row r="76" spans="2:10" ht="16.2" x14ac:dyDescent="0.2">
      <c r="B76" s="43" t="str">
        <f t="shared" si="0"/>
        <v>E31</v>
      </c>
      <c r="C76" s="44"/>
      <c r="D76" s="54" t="str">
        <f t="shared" si="1"/>
        <v>輸送用機械器具</v>
      </c>
      <c r="E76" s="41">
        <f>IF($D76="","",IF([3]設定!$I52="",INDEX([3]第２表!$E$10:$J$66,MATCH([3]設定!$D52,[3]第２表!$C$10:$C$66,0),1),[3]設定!$I52))</f>
        <v>2074</v>
      </c>
      <c r="F76" s="41">
        <f>IF($D76="","",IF([3]設定!$I52="",INDEX([3]第２表!$E$10:$J$66,MATCH([3]設定!$D52,[3]第２表!$C$10:$C$66,0),2),[3]設定!$I52))</f>
        <v>26</v>
      </c>
      <c r="G76" s="41">
        <f>IF($D76="","",IF([3]設定!$I52="",INDEX([3]第２表!$E$10:$J$66,MATCH([3]設定!$D52,[3]第２表!$C$10:$C$66,0),3),[3]設定!$I52))</f>
        <v>20</v>
      </c>
      <c r="H76" s="41">
        <f>IF($D76="","",IF([3]設定!$I52="",INDEX([3]第２表!$E$10:$J$66,MATCH([3]設定!$D52,[3]第２表!$C$10:$C$66,0),4),[3]設定!$I52))</f>
        <v>2080</v>
      </c>
      <c r="I76" s="41">
        <f>IF($D76="","",IF([3]設定!$I52="",INDEX([3]第２表!$E$10:$J$66,MATCH([3]設定!$D52,[3]第２表!$C$10:$C$66,0),5),[3]設定!$I52))</f>
        <v>6</v>
      </c>
      <c r="J76" s="46">
        <f>IF($D76="","",IF([3]設定!$I52="",INDEX([3]第２表!$E$10:$J$66,MATCH([3]設定!$D52,[3]第２表!$C$10:$C$66,0),6),[3]設定!$I52))</f>
        <v>0.3</v>
      </c>
    </row>
    <row r="77" spans="2:10" ht="16.2" x14ac:dyDescent="0.2">
      <c r="B77" s="57" t="str">
        <f t="shared" si="0"/>
        <v>ES</v>
      </c>
      <c r="C77" s="58"/>
      <c r="D77" s="59" t="str">
        <f t="shared" si="1"/>
        <v>はん用・生産用機械器具</v>
      </c>
      <c r="E77" s="60">
        <f>IF($D77="","",IF([3]設定!$I53="",INDEX([3]第２表!$E$10:$J$66,MATCH([3]設定!$D53,[3]第２表!$C$10:$C$66,0),1),[3]設定!$I53))</f>
        <v>1654</v>
      </c>
      <c r="F77" s="60">
        <f>IF($D77="","",IF([3]設定!$I53="",INDEX([3]第２表!$E$10:$J$66,MATCH([3]設定!$D53,[3]第２表!$C$10:$C$66,0),2),[3]設定!$I53))</f>
        <v>6</v>
      </c>
      <c r="G77" s="60">
        <f>IF($D77="","",IF([3]設定!$I53="",INDEX([3]第２表!$E$10:$J$66,MATCH([3]設定!$D53,[3]第２表!$C$10:$C$66,0),3),[3]設定!$I53))</f>
        <v>0</v>
      </c>
      <c r="H77" s="60">
        <f>IF($D77="","",IF([3]設定!$I53="",INDEX([3]第２表!$E$10:$J$66,MATCH([3]設定!$D53,[3]第２表!$C$10:$C$66,0),4),[3]設定!$I53))</f>
        <v>1660</v>
      </c>
      <c r="I77" s="60">
        <f>IF($D77="","",IF([3]設定!$I53="",INDEX([3]第２表!$E$10:$J$66,MATCH([3]設定!$D53,[3]第２表!$C$10:$C$66,0),5),[3]設定!$I53))</f>
        <v>49</v>
      </c>
      <c r="J77" s="61">
        <f>IF($D77="","",IF([3]設定!$I53="",INDEX([3]第２表!$E$10:$J$66,MATCH([3]設定!$D53,[3]第２表!$C$10:$C$66,0),6),[3]設定!$I53))</f>
        <v>3</v>
      </c>
    </row>
    <row r="78" spans="2:10" ht="16.2" x14ac:dyDescent="0.2">
      <c r="B78" s="62" t="str">
        <f t="shared" si="0"/>
        <v>R91</v>
      </c>
      <c r="C78" s="63"/>
      <c r="D78" s="64" t="str">
        <f t="shared" si="1"/>
        <v>職業紹介・労働者派遣業</v>
      </c>
      <c r="E78" s="65">
        <f>IF($D78="","",IF([3]設定!$I54="",INDEX([3]第２表!$E$10:$J$66,MATCH([3]設定!$D54,[3]第２表!$C$10:$C$66,0),1),[3]設定!$I54))</f>
        <v>3779</v>
      </c>
      <c r="F78" s="65">
        <f>IF($D78="","",IF([3]設定!$I54="",INDEX([3]第２表!$E$10:$J$66,MATCH([3]設定!$D54,[3]第２表!$C$10:$C$66,0),2),[3]設定!$I54))</f>
        <v>199</v>
      </c>
      <c r="G78" s="65">
        <f>IF($D78="","",IF([3]設定!$I54="",INDEX([3]第２表!$E$10:$J$66,MATCH([3]設定!$D54,[3]第２表!$C$10:$C$66,0),3),[3]設定!$I54))</f>
        <v>349</v>
      </c>
      <c r="H78" s="65">
        <f>IF($D78="","",IF([3]設定!$I54="",INDEX([3]第２表!$E$10:$J$66,MATCH([3]設定!$D54,[3]第２表!$C$10:$C$66,0),4),[3]設定!$I54))</f>
        <v>3629</v>
      </c>
      <c r="I78" s="65">
        <f>IF($D78="","",IF([3]設定!$I54="",INDEX([3]第２表!$E$10:$J$66,MATCH([3]設定!$D54,[3]第２表!$C$10:$C$66,0),5),[3]設定!$I54))</f>
        <v>785</v>
      </c>
      <c r="J78" s="66">
        <f>IF($D78="","",IF([3]設定!$I54="",INDEX([3]第２表!$E$10:$J$66,MATCH([3]設定!$D54,[3]第２表!$C$10:$C$66,0),6),[3]設定!$I54))</f>
        <v>21.6</v>
      </c>
    </row>
  </sheetData>
  <phoneticPr fontId="2"/>
  <printOptions horizontalCentered="1"/>
  <pageMargins left="0.78740157480314965" right="0.78740157480314965" top="0.59055118110236227" bottom="0.78740157480314965" header="0" footer="0.59055118110236227"/>
  <pageSetup paperSize="9" scale="55" orientation="portrait" blackAndWhite="1" cellComments="atEnd" r:id="rId1"/>
  <headerFooter scaleWithDoc="0" alignWithMargins="0">
    <oddFooter>&amp;C- 13 -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A252E-2B59-4F65-8C8C-F83731BB892D}">
  <sheetPr codeName="Sheet4">
    <pageSetUpPr fitToPage="1"/>
  </sheetPr>
  <dimension ref="B1:L78"/>
  <sheetViews>
    <sheetView showGridLines="0" zoomScale="80" zoomScaleNormal="80" zoomScaleSheetLayoutView="70" workbookViewId="0">
      <selection activeCell="P24" sqref="P24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296875" style="1" customWidth="1"/>
    <col min="4" max="4" width="23.69921875" style="1" customWidth="1"/>
    <col min="5" max="10" width="15.296875" style="1" customWidth="1"/>
    <col min="11" max="11" width="1.69921875" style="1" customWidth="1"/>
    <col min="12" max="12" width="9.59765625" style="1" customWidth="1"/>
    <col min="13" max="16384" width="9.69921875" style="1"/>
  </cols>
  <sheetData>
    <row r="1" spans="2:12" ht="23.4" x14ac:dyDescent="0.3">
      <c r="E1" s="2"/>
      <c r="F1" s="2"/>
      <c r="G1" s="2"/>
      <c r="H1" s="2"/>
      <c r="I1" s="2"/>
      <c r="J1" s="2"/>
      <c r="K1" s="2"/>
      <c r="L1" s="3"/>
    </row>
    <row r="2" spans="2:12" ht="21" customHeight="1" x14ac:dyDescent="0.25">
      <c r="B2" s="4" t="s">
        <v>0</v>
      </c>
      <c r="C2" s="5"/>
      <c r="D2" s="5"/>
      <c r="E2" s="5"/>
      <c r="F2" s="6"/>
      <c r="G2" s="6"/>
      <c r="H2" s="6"/>
      <c r="I2" s="6"/>
      <c r="J2" s="7"/>
      <c r="K2" s="8"/>
      <c r="L2" s="9"/>
    </row>
    <row r="3" spans="2:12" ht="21" customHeight="1" x14ac:dyDescent="0.2">
      <c r="B3" s="7" t="str">
        <f>"　　　　パートタイム労働者数及びパートタイム労働者比率（"&amp;[4]設定!D8&amp;DBCS([4]設定!E8)&amp;"年"&amp;DBCS([4]設定!F8)&amp;"月）"</f>
        <v>　　　　パートタイム労働者数及びパートタイム労働者比率（令和５年４月）</v>
      </c>
      <c r="C3" s="5"/>
      <c r="D3" s="5"/>
      <c r="E3" s="5"/>
      <c r="F3" s="6"/>
      <c r="G3" s="6"/>
      <c r="H3" s="6"/>
      <c r="I3" s="6"/>
      <c r="J3" s="7"/>
      <c r="K3" s="8"/>
      <c r="L3" s="9"/>
    </row>
    <row r="4" spans="2:12" ht="10.5" customHeight="1" x14ac:dyDescent="0.2">
      <c r="D4" s="9"/>
      <c r="E4" s="10"/>
      <c r="F4" s="10"/>
      <c r="G4" s="10"/>
      <c r="H4" s="10"/>
      <c r="I4" s="10"/>
      <c r="J4" s="11"/>
      <c r="K4" s="8"/>
      <c r="L4" s="9"/>
    </row>
    <row r="5" spans="2:12" s="5" customFormat="1" ht="21" customHeight="1" x14ac:dyDescent="0.2">
      <c r="B5" s="12" t="s">
        <v>1</v>
      </c>
      <c r="F5" s="6"/>
      <c r="G5" s="6"/>
      <c r="H5" s="6"/>
      <c r="I5" s="13"/>
      <c r="J5" s="13" t="s">
        <v>2</v>
      </c>
      <c r="L5" s="14"/>
    </row>
    <row r="6" spans="2:12" s="5" customFormat="1" ht="15" customHeight="1" x14ac:dyDescent="0.2">
      <c r="B6" s="15"/>
      <c r="C6" s="16"/>
      <c r="D6" s="17"/>
      <c r="E6" s="18" t="s">
        <v>3</v>
      </c>
      <c r="F6" s="18" t="s">
        <v>4</v>
      </c>
      <c r="G6" s="19" t="s">
        <v>5</v>
      </c>
      <c r="H6" s="20" t="s">
        <v>6</v>
      </c>
      <c r="I6" s="21"/>
      <c r="J6" s="22"/>
      <c r="L6" s="23"/>
    </row>
    <row r="7" spans="2:12" s="5" customFormat="1" ht="15" customHeight="1" x14ac:dyDescent="0.2">
      <c r="B7" s="24"/>
      <c r="C7" s="25"/>
      <c r="D7" s="26" t="s">
        <v>7</v>
      </c>
      <c r="E7" s="27"/>
      <c r="F7" s="28"/>
      <c r="G7" s="27"/>
      <c r="H7" s="29"/>
      <c r="I7" s="30" t="s">
        <v>8</v>
      </c>
      <c r="J7" s="31" t="s">
        <v>9</v>
      </c>
      <c r="L7" s="23"/>
    </row>
    <row r="8" spans="2:12" s="5" customFormat="1" ht="15" customHeight="1" x14ac:dyDescent="0.2">
      <c r="B8" s="32"/>
      <c r="C8" s="33"/>
      <c r="D8" s="34"/>
      <c r="E8" s="35" t="s">
        <v>10</v>
      </c>
      <c r="F8" s="35" t="s">
        <v>10</v>
      </c>
      <c r="G8" s="35" t="s">
        <v>10</v>
      </c>
      <c r="H8" s="32" t="s">
        <v>10</v>
      </c>
      <c r="I8" s="36" t="s">
        <v>11</v>
      </c>
      <c r="J8" s="37" t="s">
        <v>12</v>
      </c>
      <c r="K8" s="14"/>
      <c r="L8" s="23"/>
    </row>
    <row r="9" spans="2:12" s="5" customFormat="1" ht="17.25" customHeight="1" x14ac:dyDescent="0.2">
      <c r="B9" s="38" t="str">
        <f>IF([4]設定!$B23="","",[4]設定!$B23)</f>
        <v>TL</v>
      </c>
      <c r="C9" s="39"/>
      <c r="D9" s="40" t="str">
        <f>IF([4]設定!$F23="","",[4]設定!$F23)</f>
        <v>調査産業計</v>
      </c>
      <c r="E9" s="41">
        <f>IF($D9="","",IF([4]設定!$H23="",INDEX([4]第２表!$E$220:$J$276,MATCH([4]設定!$D23,[4]第２表!$C$220:$C$276,0),1),[4]設定!$H23))</f>
        <v>353981</v>
      </c>
      <c r="F9" s="41">
        <f>IF($D9="","",IF([4]設定!$H23="",INDEX([4]第２表!$E$220:$J$276,MATCH([4]設定!$D23,[4]第２表!$C$220:$C$276,0),2),[4]設定!$H23))</f>
        <v>16504</v>
      </c>
      <c r="G9" s="41">
        <f>IF($D9="","",IF([4]設定!$H23="",INDEX([4]第２表!$E$220:$J$276,MATCH([4]設定!$D23,[4]第２表!$C$220:$C$276,0),3),[4]設定!$H23))</f>
        <v>14896</v>
      </c>
      <c r="H9" s="41">
        <f>IF($D9="","",IF([4]設定!$H23="",INDEX([4]第２表!$E$220:$J$276,MATCH([4]設定!$D23,[4]第２表!$C$220:$C$276,0),4),[4]設定!$H23))</f>
        <v>355589</v>
      </c>
      <c r="I9" s="41">
        <f>IF($D9="","",IF([4]設定!$H23="",INDEX([4]第２表!$E$220:$J$276,MATCH([4]設定!$D23,[4]第２表!$C$220:$C$276,0),5),[4]設定!$H23))</f>
        <v>101165</v>
      </c>
      <c r="J9" s="42">
        <f>IF($D9="","",IF([4]設定!$H23="",INDEX([4]第２表!$E$220:$J$276,MATCH([4]設定!$D23,[4]第２表!$C$220:$C$276,0),6),[4]設定!$H23))</f>
        <v>28.4</v>
      </c>
      <c r="K9" s="14"/>
      <c r="L9" s="23"/>
    </row>
    <row r="10" spans="2:12" s="5" customFormat="1" ht="17.25" customHeight="1" x14ac:dyDescent="0.2">
      <c r="B10" s="43" t="str">
        <f>IF([4]設定!$B24="","",[4]設定!$B24)</f>
        <v>D</v>
      </c>
      <c r="C10" s="44"/>
      <c r="D10" s="45" t="str">
        <f>IF([4]設定!$F24="","",[4]設定!$F24)</f>
        <v>建設業</v>
      </c>
      <c r="E10" s="41">
        <f>IF($D10="","",IF([4]設定!$H24="",INDEX([4]第２表!$E$220:$J$276,MATCH([4]設定!$D24,[4]第２表!$C$220:$C$276,0),1),[4]設定!$H24))</f>
        <v>20631</v>
      </c>
      <c r="F10" s="41">
        <f>IF($D10="","",IF([4]設定!$H24="",INDEX([4]第２表!$E$220:$J$276,MATCH([4]設定!$D24,[4]第２表!$C$220:$C$276,0),2),[4]設定!$H24))</f>
        <v>445</v>
      </c>
      <c r="G10" s="41">
        <f>IF($D10="","",IF([4]設定!$H24="",INDEX([4]第２表!$E$220:$J$276,MATCH([4]設定!$D24,[4]第２表!$C$220:$C$276,0),3),[4]設定!$H24))</f>
        <v>204</v>
      </c>
      <c r="H10" s="41">
        <f>IF($D10="","",IF([4]設定!$H24="",INDEX([4]第２表!$E$220:$J$276,MATCH([4]設定!$D24,[4]第２表!$C$220:$C$276,0),4),[4]設定!$H24))</f>
        <v>20872</v>
      </c>
      <c r="I10" s="41">
        <f>IF($D10="","",IF([4]設定!$H24="",INDEX([4]第２表!$E$220:$J$276,MATCH([4]設定!$D24,[4]第２表!$C$220:$C$276,0),5),[4]設定!$H24))</f>
        <v>939</v>
      </c>
      <c r="J10" s="46">
        <f>IF($D10="","",IF([4]設定!$H24="",INDEX([4]第２表!$E$220:$J$276,MATCH([4]設定!$D24,[4]第２表!$C$220:$C$276,0),6),[4]設定!$H24))</f>
        <v>4.5</v>
      </c>
      <c r="K10" s="14"/>
    </row>
    <row r="11" spans="2:12" s="5" customFormat="1" ht="17.25" customHeight="1" x14ac:dyDescent="0.2">
      <c r="B11" s="43" t="str">
        <f>IF([4]設定!$B25="","",[4]設定!$B25)</f>
        <v>E</v>
      </c>
      <c r="C11" s="44"/>
      <c r="D11" s="45" t="str">
        <f>IF([4]設定!$F25="","",[4]設定!$F25)</f>
        <v>製造業</v>
      </c>
      <c r="E11" s="41">
        <f>IF($D11="","",IF([4]設定!$H25="",INDEX([4]第２表!$E$220:$J$276,MATCH([4]設定!$D25,[4]第２表!$C$220:$C$276,0),1),[4]設定!$H25))</f>
        <v>47827</v>
      </c>
      <c r="F11" s="41">
        <f>IF($D11="","",IF([4]設定!$H25="",INDEX([4]第２表!$E$220:$J$276,MATCH([4]設定!$D25,[4]第２表!$C$220:$C$276,0),2),[4]設定!$H25))</f>
        <v>1427</v>
      </c>
      <c r="G11" s="41">
        <f>IF($D11="","",IF([4]設定!$H25="",INDEX([4]第２表!$E$220:$J$276,MATCH([4]設定!$D25,[4]第２表!$C$220:$C$276,0),3),[4]設定!$H25))</f>
        <v>829</v>
      </c>
      <c r="H11" s="41">
        <f>IF($D11="","",IF([4]設定!$H25="",INDEX([4]第２表!$E$220:$J$276,MATCH([4]設定!$D25,[4]第２表!$C$220:$C$276,0),4),[4]設定!$H25))</f>
        <v>48425</v>
      </c>
      <c r="I11" s="41">
        <f>IF($D11="","",IF([4]設定!$H25="",INDEX([4]第２表!$E$220:$J$276,MATCH([4]設定!$D25,[4]第２表!$C$220:$C$276,0),5),[4]設定!$H25))</f>
        <v>8148</v>
      </c>
      <c r="J11" s="46">
        <f>IF($D11="","",IF([4]設定!$H25="",INDEX([4]第２表!$E$220:$J$276,MATCH([4]設定!$D25,[4]第２表!$C$220:$C$276,0),6),[4]設定!$H25))</f>
        <v>16.8</v>
      </c>
      <c r="K11" s="14"/>
    </row>
    <row r="12" spans="2:12" s="5" customFormat="1" ht="17.25" customHeight="1" x14ac:dyDescent="0.2">
      <c r="B12" s="43" t="str">
        <f>IF([4]設定!$B26="","",[4]設定!$B26)</f>
        <v>F</v>
      </c>
      <c r="C12" s="44"/>
      <c r="D12" s="47" t="str">
        <f>IF([4]設定!$F26="","",[4]設定!$F26)</f>
        <v>電気・ガス・熱供給・水道業</v>
      </c>
      <c r="E12" s="41">
        <f>IF($D12="","",IF([4]設定!$H26="",INDEX([4]第２表!$E$220:$J$276,MATCH([4]設定!$D26,[4]第２表!$C$220:$C$276,0),1),[4]設定!$H26))</f>
        <v>2811</v>
      </c>
      <c r="F12" s="41">
        <f>IF($D12="","",IF([4]設定!$H26="",INDEX([4]第２表!$E$220:$J$276,MATCH([4]設定!$D26,[4]第２表!$C$220:$C$276,0),2),[4]設定!$H26))</f>
        <v>318</v>
      </c>
      <c r="G12" s="41">
        <f>IF($D12="","",IF([4]設定!$H26="",INDEX([4]第２表!$E$220:$J$276,MATCH([4]設定!$D26,[4]第２表!$C$220:$C$276,0),3),[4]設定!$H26))</f>
        <v>140</v>
      </c>
      <c r="H12" s="41">
        <f>IF($D12="","",IF([4]設定!$H26="",INDEX([4]第２表!$E$220:$J$276,MATCH([4]設定!$D26,[4]第２表!$C$220:$C$276,0),4),[4]設定!$H26))</f>
        <v>2989</v>
      </c>
      <c r="I12" s="41">
        <f>IF($D12="","",IF([4]設定!$H26="",INDEX([4]第２表!$E$220:$J$276,MATCH([4]設定!$D26,[4]第２表!$C$220:$C$276,0),5),[4]設定!$H26))</f>
        <v>154</v>
      </c>
      <c r="J12" s="46">
        <f>IF($D12="","",IF([4]設定!$H26="",INDEX([4]第２表!$E$220:$J$276,MATCH([4]設定!$D26,[4]第２表!$C$220:$C$276,0),6),[4]設定!$H26))</f>
        <v>5.2</v>
      </c>
      <c r="K12" s="14"/>
    </row>
    <row r="13" spans="2:12" s="5" customFormat="1" ht="17.25" customHeight="1" x14ac:dyDescent="0.2">
      <c r="B13" s="43" t="str">
        <f>IF([4]設定!$B27="","",[4]設定!$B27)</f>
        <v>G</v>
      </c>
      <c r="C13" s="44"/>
      <c r="D13" s="45" t="str">
        <f>IF([4]設定!$F27="","",[4]設定!$F27)</f>
        <v>情報通信業</v>
      </c>
      <c r="E13" s="41">
        <f>IF($D13="","",IF([4]設定!$H27="",INDEX([4]第２表!$E$220:$J$276,MATCH([4]設定!$D27,[4]第２表!$C$220:$C$276,0),1),[4]設定!$H27))</f>
        <v>4940</v>
      </c>
      <c r="F13" s="41">
        <f>IF($D13="","",IF([4]設定!$H27="",INDEX([4]第２表!$E$220:$J$276,MATCH([4]設定!$D27,[4]第２表!$C$220:$C$276,0),2),[4]設定!$H27))</f>
        <v>141</v>
      </c>
      <c r="G13" s="41">
        <f>IF($D13="","",IF([4]設定!$H27="",INDEX([4]第２表!$E$220:$J$276,MATCH([4]設定!$D27,[4]第２表!$C$220:$C$276,0),3),[4]設定!$H27))</f>
        <v>86</v>
      </c>
      <c r="H13" s="41">
        <f>IF($D13="","",IF([4]設定!$H27="",INDEX([4]第２表!$E$220:$J$276,MATCH([4]設定!$D27,[4]第２表!$C$220:$C$276,0),4),[4]設定!$H27))</f>
        <v>4995</v>
      </c>
      <c r="I13" s="41">
        <f>IF($D13="","",IF([4]設定!$H27="",INDEX([4]第２表!$E$220:$J$276,MATCH([4]設定!$D27,[4]第２表!$C$220:$C$276,0),5),[4]設定!$H27))</f>
        <v>169</v>
      </c>
      <c r="J13" s="46">
        <f>IF($D13="","",IF([4]設定!$H27="",INDEX([4]第２表!$E$220:$J$276,MATCH([4]設定!$D27,[4]第２表!$C$220:$C$276,0),6),[4]設定!$H27))</f>
        <v>3.4</v>
      </c>
      <c r="K13" s="14"/>
    </row>
    <row r="14" spans="2:12" s="5" customFormat="1" ht="17.25" customHeight="1" x14ac:dyDescent="0.2">
      <c r="B14" s="43" t="str">
        <f>IF([4]設定!$B28="","",[4]設定!$B28)</f>
        <v>H</v>
      </c>
      <c r="C14" s="44"/>
      <c r="D14" s="45" t="str">
        <f>IF([4]設定!$F28="","",[4]設定!$F28)</f>
        <v>運輸業，郵便業</v>
      </c>
      <c r="E14" s="41">
        <f>IF($D14="","",IF([4]設定!$H28="",INDEX([4]第２表!$E$220:$J$276,MATCH([4]設定!$D28,[4]第２表!$C$220:$C$276,0),1),[4]設定!$H28))</f>
        <v>17545</v>
      </c>
      <c r="F14" s="41">
        <f>IF($D14="","",IF([4]設定!$H28="",INDEX([4]第２表!$E$220:$J$276,MATCH([4]設定!$D28,[4]第２表!$C$220:$C$276,0),2),[4]設定!$H28))</f>
        <v>257</v>
      </c>
      <c r="G14" s="41">
        <f>IF($D14="","",IF([4]設定!$H28="",INDEX([4]第２表!$E$220:$J$276,MATCH([4]設定!$D28,[4]第２表!$C$220:$C$276,0),3),[4]設定!$H28))</f>
        <v>387</v>
      </c>
      <c r="H14" s="41">
        <f>IF($D14="","",IF([4]設定!$H28="",INDEX([4]第２表!$E$220:$J$276,MATCH([4]設定!$D28,[4]第２表!$C$220:$C$276,0),4),[4]設定!$H28))</f>
        <v>17415</v>
      </c>
      <c r="I14" s="41">
        <f>IF($D14="","",IF([4]設定!$H28="",INDEX([4]第２表!$E$220:$J$276,MATCH([4]設定!$D28,[4]第２表!$C$220:$C$276,0),5),[4]設定!$H28))</f>
        <v>1260</v>
      </c>
      <c r="J14" s="46">
        <f>IF($D14="","",IF([4]設定!$H28="",INDEX([4]第２表!$E$220:$J$276,MATCH([4]設定!$D28,[4]第２表!$C$220:$C$276,0),6),[4]設定!$H28))</f>
        <v>7.2</v>
      </c>
      <c r="K14" s="14"/>
    </row>
    <row r="15" spans="2:12" s="5" customFormat="1" ht="17.25" customHeight="1" x14ac:dyDescent="0.2">
      <c r="B15" s="43" t="str">
        <f>IF([4]設定!$B29="","",[4]設定!$B29)</f>
        <v>I</v>
      </c>
      <c r="C15" s="44"/>
      <c r="D15" s="45" t="str">
        <f>IF([4]設定!$F29="","",[4]設定!$F29)</f>
        <v>卸売業，小売業</v>
      </c>
      <c r="E15" s="41">
        <f>IF($D15="","",IF([4]設定!$H29="",INDEX([4]第２表!$E$220:$J$276,MATCH([4]設定!$D29,[4]第２表!$C$220:$C$276,0),1),[4]設定!$H29))</f>
        <v>67539</v>
      </c>
      <c r="F15" s="41">
        <f>IF($D15="","",IF([4]設定!$H29="",INDEX([4]第２表!$E$220:$J$276,MATCH([4]設定!$D29,[4]第２表!$C$220:$C$276,0),2),[4]設定!$H29))</f>
        <v>1957</v>
      </c>
      <c r="G15" s="41">
        <f>IF($D15="","",IF([4]設定!$H29="",INDEX([4]第２表!$E$220:$J$276,MATCH([4]設定!$D29,[4]第２表!$C$220:$C$276,0),3),[4]設定!$H29))</f>
        <v>2670</v>
      </c>
      <c r="H15" s="41">
        <f>IF($D15="","",IF([4]設定!$H29="",INDEX([4]第２表!$E$220:$J$276,MATCH([4]設定!$D29,[4]第２表!$C$220:$C$276,0),4),[4]設定!$H29))</f>
        <v>66826</v>
      </c>
      <c r="I15" s="41">
        <f>IF($D15="","",IF([4]設定!$H29="",INDEX([4]第２表!$E$220:$J$276,MATCH([4]設定!$D29,[4]第２表!$C$220:$C$276,0),5),[4]設定!$H29))</f>
        <v>29446</v>
      </c>
      <c r="J15" s="46">
        <f>IF($D15="","",IF([4]設定!$H29="",INDEX([4]第２表!$E$220:$J$276,MATCH([4]設定!$D29,[4]第２表!$C$220:$C$276,0),6),[4]設定!$H29))</f>
        <v>44.1</v>
      </c>
      <c r="K15" s="14"/>
    </row>
    <row r="16" spans="2:12" s="5" customFormat="1" ht="17.25" customHeight="1" x14ac:dyDescent="0.2">
      <c r="B16" s="43" t="str">
        <f>IF([4]設定!$B30="","",[4]設定!$B30)</f>
        <v>J</v>
      </c>
      <c r="C16" s="44"/>
      <c r="D16" s="45" t="str">
        <f>IF([4]設定!$F30="","",[4]設定!$F30)</f>
        <v>金融業，保険業</v>
      </c>
      <c r="E16" s="41">
        <f>IF($D16="","",IF([4]設定!$H30="",INDEX([4]第２表!$E$220:$J$276,MATCH([4]設定!$D30,[4]第２表!$C$220:$C$276,0),1),[4]設定!$H30))</f>
        <v>8141</v>
      </c>
      <c r="F16" s="41">
        <f>IF($D16="","",IF([4]設定!$H30="",INDEX([4]第２表!$E$220:$J$276,MATCH([4]設定!$D30,[4]第２表!$C$220:$C$276,0),2),[4]設定!$H30))</f>
        <v>245</v>
      </c>
      <c r="G16" s="41">
        <f>IF($D16="","",IF([4]設定!$H30="",INDEX([4]第２表!$E$220:$J$276,MATCH([4]設定!$D30,[4]第２表!$C$220:$C$276,0),3),[4]設定!$H30))</f>
        <v>176</v>
      </c>
      <c r="H16" s="41">
        <f>IF($D16="","",IF([4]設定!$H30="",INDEX([4]第２表!$E$220:$J$276,MATCH([4]設定!$D30,[4]第２表!$C$220:$C$276,0),4),[4]設定!$H30))</f>
        <v>8210</v>
      </c>
      <c r="I16" s="41">
        <f>IF($D16="","",IF([4]設定!$H30="",INDEX([4]第２表!$E$220:$J$276,MATCH([4]設定!$D30,[4]第２表!$C$220:$C$276,0),5),[4]設定!$H30))</f>
        <v>934</v>
      </c>
      <c r="J16" s="46">
        <f>IF($D16="","",IF([4]設定!$H30="",INDEX([4]第２表!$E$220:$J$276,MATCH([4]設定!$D30,[4]第２表!$C$220:$C$276,0),6),[4]設定!$H30))</f>
        <v>11.4</v>
      </c>
      <c r="K16" s="14"/>
    </row>
    <row r="17" spans="2:11" s="5" customFormat="1" ht="17.25" customHeight="1" x14ac:dyDescent="0.2">
      <c r="B17" s="43" t="str">
        <f>IF([4]設定!$B31="","",[4]設定!$B31)</f>
        <v>K</v>
      </c>
      <c r="C17" s="44"/>
      <c r="D17" s="45" t="str">
        <f>IF([4]設定!$F31="","",[4]設定!$F31)</f>
        <v>不動産業，物品賃貸業</v>
      </c>
      <c r="E17" s="41">
        <f>IF($D17="","",IF([4]設定!$H31="",INDEX([4]第２表!$E$220:$J$276,MATCH([4]設定!$D31,[4]第２表!$C$220:$C$276,0),1),[4]設定!$H31))</f>
        <v>3528</v>
      </c>
      <c r="F17" s="41">
        <f>IF($D17="","",IF([4]設定!$H31="",INDEX([4]第２表!$E$220:$J$276,MATCH([4]設定!$D31,[4]第２表!$C$220:$C$276,0),2),[4]設定!$H31))</f>
        <v>270</v>
      </c>
      <c r="G17" s="41">
        <f>IF($D17="","",IF([4]設定!$H31="",INDEX([4]第２表!$E$220:$J$276,MATCH([4]設定!$D31,[4]第２表!$C$220:$C$276,0),3),[4]設定!$H31))</f>
        <v>257</v>
      </c>
      <c r="H17" s="41">
        <f>IF($D17="","",IF([4]設定!$H31="",INDEX([4]第２表!$E$220:$J$276,MATCH([4]設定!$D31,[4]第２表!$C$220:$C$276,0),4),[4]設定!$H31))</f>
        <v>3541</v>
      </c>
      <c r="I17" s="41">
        <f>IF($D17="","",IF([4]設定!$H31="",INDEX([4]第２表!$E$220:$J$276,MATCH([4]設定!$D31,[4]第２表!$C$220:$C$276,0),5),[4]設定!$H31))</f>
        <v>1894</v>
      </c>
      <c r="J17" s="46">
        <f>IF($D17="","",IF([4]設定!$H31="",INDEX([4]第２表!$E$220:$J$276,MATCH([4]設定!$D31,[4]第２表!$C$220:$C$276,0),6),[4]設定!$H31))</f>
        <v>53.5</v>
      </c>
      <c r="K17" s="14"/>
    </row>
    <row r="18" spans="2:11" s="5" customFormat="1" ht="17.25" customHeight="1" x14ac:dyDescent="0.2">
      <c r="B18" s="43" t="str">
        <f>IF([4]設定!$B32="","",[4]設定!$B32)</f>
        <v>L</v>
      </c>
      <c r="C18" s="44"/>
      <c r="D18" s="48" t="str">
        <f>IF([4]設定!$F32="","",[4]設定!$F32)</f>
        <v>学術研究，専門・技術サービス業</v>
      </c>
      <c r="E18" s="41">
        <f>IF($D18="","",IF([4]設定!$H32="",INDEX([4]第２表!$E$220:$J$276,MATCH([4]設定!$D32,[4]第２表!$C$220:$C$276,0),1),[4]設定!$H32))</f>
        <v>6300</v>
      </c>
      <c r="F18" s="41">
        <f>IF($D18="","",IF([4]設定!$H32="",INDEX([4]第２表!$E$220:$J$276,MATCH([4]設定!$D32,[4]第２表!$C$220:$C$276,0),2),[4]設定!$H32))</f>
        <v>339</v>
      </c>
      <c r="G18" s="41">
        <f>IF($D18="","",IF([4]設定!$H32="",INDEX([4]第２表!$E$220:$J$276,MATCH([4]設定!$D32,[4]第２表!$C$220:$C$276,0),3),[4]設定!$H32))</f>
        <v>224</v>
      </c>
      <c r="H18" s="41">
        <f>IF($D18="","",IF([4]設定!$H32="",INDEX([4]第２表!$E$220:$J$276,MATCH([4]設定!$D32,[4]第２表!$C$220:$C$276,0),4),[4]設定!$H32))</f>
        <v>6415</v>
      </c>
      <c r="I18" s="41">
        <f>IF($D18="","",IF([4]設定!$H32="",INDEX([4]第２表!$E$220:$J$276,MATCH([4]設定!$D32,[4]第２表!$C$220:$C$276,0),5),[4]設定!$H32))</f>
        <v>799</v>
      </c>
      <c r="J18" s="46">
        <f>IF($D18="","",IF([4]設定!$H32="",INDEX([4]第２表!$E$220:$J$276,MATCH([4]設定!$D32,[4]第２表!$C$220:$C$276,0),6),[4]設定!$H32))</f>
        <v>12.5</v>
      </c>
      <c r="K18" s="14"/>
    </row>
    <row r="19" spans="2:11" s="5" customFormat="1" ht="17.25" customHeight="1" x14ac:dyDescent="0.2">
      <c r="B19" s="43" t="str">
        <f>IF([4]設定!$B33="","",[4]設定!$B33)</f>
        <v>M</v>
      </c>
      <c r="C19" s="44"/>
      <c r="D19" s="49" t="str">
        <f>IF([4]設定!$F33="","",[4]設定!$F33)</f>
        <v>宿泊業，飲食サービス業</v>
      </c>
      <c r="E19" s="41">
        <f>IF($D19="","",IF([4]設定!$H33="",INDEX([4]第２表!$E$220:$J$276,MATCH([4]設定!$D33,[4]第２表!$C$220:$C$276,0),1),[4]設定!$H33))</f>
        <v>24892</v>
      </c>
      <c r="F19" s="41">
        <f>IF($D19="","",IF([4]設定!$H33="",INDEX([4]第２表!$E$220:$J$276,MATCH([4]設定!$D33,[4]第２表!$C$220:$C$276,0),2),[4]設定!$H33))</f>
        <v>371</v>
      </c>
      <c r="G19" s="41">
        <f>IF($D19="","",IF([4]設定!$H33="",INDEX([4]第２表!$E$220:$J$276,MATCH([4]設定!$D33,[4]第２表!$C$220:$C$276,0),3),[4]設定!$H33))</f>
        <v>1295</v>
      </c>
      <c r="H19" s="41">
        <f>IF($D19="","",IF([4]設定!$H33="",INDEX([4]第２表!$E$220:$J$276,MATCH([4]設定!$D33,[4]第２表!$C$220:$C$276,0),4),[4]設定!$H33))</f>
        <v>23968</v>
      </c>
      <c r="I19" s="41">
        <f>IF($D19="","",IF([4]設定!$H33="",INDEX([4]第２表!$E$220:$J$276,MATCH([4]設定!$D33,[4]第２表!$C$220:$C$276,0),5),[4]設定!$H33))</f>
        <v>19221</v>
      </c>
      <c r="J19" s="46">
        <f>IF($D19="","",IF([4]設定!$H33="",INDEX([4]第２表!$E$220:$J$276,MATCH([4]設定!$D33,[4]第２表!$C$220:$C$276,0),6),[4]設定!$H33))</f>
        <v>80.2</v>
      </c>
      <c r="K19" s="14"/>
    </row>
    <row r="20" spans="2:11" s="5" customFormat="1" ht="17.25" customHeight="1" x14ac:dyDescent="0.2">
      <c r="B20" s="43" t="str">
        <f>IF([4]設定!$B34="","",[4]設定!$B34)</f>
        <v>N</v>
      </c>
      <c r="C20" s="44"/>
      <c r="D20" s="50" t="str">
        <f>IF([4]設定!$F34="","",[4]設定!$F34)</f>
        <v>生活関連サービス業，娯楽業</v>
      </c>
      <c r="E20" s="41">
        <f>IF($D20="","",IF([4]設定!$H34="",INDEX([4]第２表!$E$220:$J$276,MATCH([4]設定!$D34,[4]第２表!$C$220:$C$276,0),1),[4]設定!$H34))</f>
        <v>10247</v>
      </c>
      <c r="F20" s="41">
        <f>IF($D20="","",IF([4]設定!$H34="",INDEX([4]第２表!$E$220:$J$276,MATCH([4]設定!$D34,[4]第２表!$C$220:$C$276,0),2),[4]設定!$H34))</f>
        <v>603</v>
      </c>
      <c r="G20" s="41">
        <f>IF($D20="","",IF([4]設定!$H34="",INDEX([4]第２表!$E$220:$J$276,MATCH([4]設定!$D34,[4]第２表!$C$220:$C$276,0),3),[4]設定!$H34))</f>
        <v>632</v>
      </c>
      <c r="H20" s="41">
        <f>IF($D20="","",IF([4]設定!$H34="",INDEX([4]第２表!$E$220:$J$276,MATCH([4]設定!$D34,[4]第２表!$C$220:$C$276,0),4),[4]設定!$H34))</f>
        <v>10218</v>
      </c>
      <c r="I20" s="41">
        <f>IF($D20="","",IF([4]設定!$H34="",INDEX([4]第２表!$E$220:$J$276,MATCH([4]設定!$D34,[4]第２表!$C$220:$C$276,0),5),[4]設定!$H34))</f>
        <v>4278</v>
      </c>
      <c r="J20" s="46">
        <f>IF($D20="","",IF([4]設定!$H34="",INDEX([4]第２表!$E$220:$J$276,MATCH([4]設定!$D34,[4]第２表!$C$220:$C$276,0),6),[4]設定!$H34))</f>
        <v>41.9</v>
      </c>
      <c r="K20" s="14"/>
    </row>
    <row r="21" spans="2:11" s="5" customFormat="1" ht="17.25" customHeight="1" x14ac:dyDescent="0.2">
      <c r="B21" s="43" t="str">
        <f>IF([4]設定!$B35="","",[4]設定!$B35)</f>
        <v>O</v>
      </c>
      <c r="C21" s="44"/>
      <c r="D21" s="45" t="str">
        <f>IF([4]設定!$F35="","",[4]設定!$F35)</f>
        <v>教育，学習支援業</v>
      </c>
      <c r="E21" s="41">
        <f>IF($D21="","",IF([4]設定!$H35="",INDEX([4]第２表!$E$220:$J$276,MATCH([4]設定!$D35,[4]第２表!$C$220:$C$276,0),1),[4]設定!$H35))</f>
        <v>27061</v>
      </c>
      <c r="F21" s="41">
        <f>IF($D21="","",IF([4]設定!$H35="",INDEX([4]第２表!$E$220:$J$276,MATCH([4]設定!$D35,[4]第２表!$C$220:$C$276,0),2),[4]設定!$H35))</f>
        <v>3651</v>
      </c>
      <c r="G21" s="41">
        <f>IF($D21="","",IF([4]設定!$H35="",INDEX([4]第２表!$E$220:$J$276,MATCH([4]設定!$D35,[4]第２表!$C$220:$C$276,0),3),[4]設定!$H35))</f>
        <v>3140</v>
      </c>
      <c r="H21" s="41">
        <f>IF($D21="","",IF([4]設定!$H35="",INDEX([4]第２表!$E$220:$J$276,MATCH([4]設定!$D35,[4]第２表!$C$220:$C$276,0),4),[4]設定!$H35))</f>
        <v>27572</v>
      </c>
      <c r="I21" s="41">
        <f>IF($D21="","",IF([4]設定!$H35="",INDEX([4]第２表!$E$220:$J$276,MATCH([4]設定!$D35,[4]第２表!$C$220:$C$276,0),5),[4]設定!$H35))</f>
        <v>4626</v>
      </c>
      <c r="J21" s="46">
        <f>IF($D21="","",IF([4]設定!$H35="",INDEX([4]第２表!$E$220:$J$276,MATCH([4]設定!$D35,[4]第２表!$C$220:$C$276,0),6),[4]設定!$H35))</f>
        <v>16.8</v>
      </c>
      <c r="K21" s="14"/>
    </row>
    <row r="22" spans="2:11" s="5" customFormat="1" ht="17.25" customHeight="1" x14ac:dyDescent="0.2">
      <c r="B22" s="43" t="str">
        <f>IF([4]設定!$B36="","",[4]設定!$B36)</f>
        <v>P</v>
      </c>
      <c r="C22" s="44"/>
      <c r="D22" s="45" t="str">
        <f>IF([4]設定!$F36="","",[4]設定!$F36)</f>
        <v>医療，福祉</v>
      </c>
      <c r="E22" s="41">
        <f>IF($D22="","",IF([4]設定!$H36="",INDEX([4]第２表!$E$220:$J$276,MATCH([4]設定!$D36,[4]第２表!$C$220:$C$276,0),1),[4]設定!$H36))</f>
        <v>82796</v>
      </c>
      <c r="F22" s="41">
        <f>IF($D22="","",IF([4]設定!$H36="",INDEX([4]第２表!$E$220:$J$276,MATCH([4]設定!$D36,[4]第２表!$C$220:$C$276,0),2),[4]設定!$H36))</f>
        <v>4073</v>
      </c>
      <c r="G22" s="41">
        <f>IF($D22="","",IF([4]設定!$H36="",INDEX([4]第２表!$E$220:$J$276,MATCH([4]設定!$D36,[4]第２表!$C$220:$C$276,0),3),[4]設定!$H36))</f>
        <v>2851</v>
      </c>
      <c r="H22" s="41">
        <f>IF($D22="","",IF([4]設定!$H36="",INDEX([4]第２表!$E$220:$J$276,MATCH([4]設定!$D36,[4]第２表!$C$220:$C$276,0),4),[4]設定!$H36))</f>
        <v>84018</v>
      </c>
      <c r="I22" s="41">
        <f>IF($D22="","",IF([4]設定!$H36="",INDEX([4]第２表!$E$220:$J$276,MATCH([4]設定!$D36,[4]第２表!$C$220:$C$276,0),5),[4]設定!$H36))</f>
        <v>22023</v>
      </c>
      <c r="J22" s="46">
        <f>IF($D22="","",IF([4]設定!$H36="",INDEX([4]第２表!$E$220:$J$276,MATCH([4]設定!$D36,[4]第２表!$C$220:$C$276,0),6),[4]設定!$H36))</f>
        <v>26.2</v>
      </c>
      <c r="K22" s="14"/>
    </row>
    <row r="23" spans="2:11" s="5" customFormat="1" ht="17.25" customHeight="1" x14ac:dyDescent="0.2">
      <c r="B23" s="43" t="str">
        <f>IF([4]設定!$B37="","",[4]設定!$B37)</f>
        <v>Q</v>
      </c>
      <c r="C23" s="44"/>
      <c r="D23" s="45" t="str">
        <f>IF([4]設定!$F37="","",[4]設定!$F37)</f>
        <v>複合サービス事業</v>
      </c>
      <c r="E23" s="41">
        <f>IF($D23="","",IF([4]設定!$H37="",INDEX([4]第２表!$E$220:$J$276,MATCH([4]設定!$D37,[4]第２表!$C$220:$C$276,0),1),[4]設定!$H37))</f>
        <v>4366</v>
      </c>
      <c r="F23" s="41">
        <f>IF($D23="","",IF([4]設定!$H37="",INDEX([4]第２表!$E$220:$J$276,MATCH([4]設定!$D37,[4]第２表!$C$220:$C$276,0),2),[4]設定!$H37))</f>
        <v>502</v>
      </c>
      <c r="G23" s="41">
        <f>IF($D23="","",IF([4]設定!$H37="",INDEX([4]第２表!$E$220:$J$276,MATCH([4]設定!$D37,[4]第２表!$C$220:$C$276,0),3),[4]設定!$H37))</f>
        <v>240</v>
      </c>
      <c r="H23" s="41">
        <f>IF($D23="","",IF([4]設定!$H37="",INDEX([4]第２表!$E$220:$J$276,MATCH([4]設定!$D37,[4]第２表!$C$220:$C$276,0),4),[4]設定!$H37))</f>
        <v>4628</v>
      </c>
      <c r="I23" s="41">
        <f>IF($D23="","",IF([4]設定!$H37="",INDEX([4]第２表!$E$220:$J$276,MATCH([4]設定!$D37,[4]第２表!$C$220:$C$276,0),5),[4]設定!$H37))</f>
        <v>531</v>
      </c>
      <c r="J23" s="46">
        <f>IF($D23="","",IF([4]設定!$H37="",INDEX([4]第２表!$E$220:$J$276,MATCH([4]設定!$D37,[4]第２表!$C$220:$C$276,0),6),[4]設定!$H37))</f>
        <v>11.5</v>
      </c>
      <c r="K23" s="14"/>
    </row>
    <row r="24" spans="2:11" s="5" customFormat="1" ht="17.25" customHeight="1" x14ac:dyDescent="0.2">
      <c r="B24" s="43" t="str">
        <f>IF([4]設定!$B38="","",[4]設定!$B38)</f>
        <v>R</v>
      </c>
      <c r="C24" s="44"/>
      <c r="D24" s="51" t="str">
        <f>IF([4]設定!$F38="","",[4]設定!$F38)</f>
        <v>サービス業（他に分類されないもの）</v>
      </c>
      <c r="E24" s="41">
        <f>IF($D24="","",IF([4]設定!$H38="",INDEX([4]第２表!$E$220:$J$276,MATCH([4]設定!$D38,[4]第２表!$C$220:$C$276,0),1),[4]設定!$H38))</f>
        <v>25357</v>
      </c>
      <c r="F24" s="41">
        <f>IF($D24="","",IF([4]設定!$H38="",INDEX([4]第２表!$E$220:$J$276,MATCH([4]設定!$D38,[4]第２表!$C$220:$C$276,0),2),[4]設定!$H38))</f>
        <v>1905</v>
      </c>
      <c r="G24" s="41">
        <f>IF($D24="","",IF([4]設定!$H38="",INDEX([4]第２表!$E$220:$J$276,MATCH([4]設定!$D38,[4]第２表!$C$220:$C$276,0),3),[4]設定!$H38))</f>
        <v>1765</v>
      </c>
      <c r="H24" s="41">
        <f>IF($D24="","",IF([4]設定!$H38="",INDEX([4]第２表!$E$220:$J$276,MATCH([4]設定!$D38,[4]第２表!$C$220:$C$276,0),4),[4]設定!$H38))</f>
        <v>25497</v>
      </c>
      <c r="I24" s="41">
        <f>IF($D24="","",IF([4]設定!$H38="",INDEX([4]第２表!$E$220:$J$276,MATCH([4]設定!$D38,[4]第２表!$C$220:$C$276,0),5),[4]設定!$H38))</f>
        <v>6743</v>
      </c>
      <c r="J24" s="46">
        <f>IF($D24="","",IF([4]設定!$H38="",INDEX([4]第２表!$E$220:$J$276,MATCH([4]設定!$D38,[4]第２表!$C$220:$C$276,0),6),[4]設定!$H38))</f>
        <v>26.4</v>
      </c>
      <c r="K24" s="14"/>
    </row>
    <row r="25" spans="2:11" s="5" customFormat="1" ht="17.25" customHeight="1" x14ac:dyDescent="0.2">
      <c r="B25" s="38" t="str">
        <f>IF([4]設定!$B39="","",[4]設定!$B39)</f>
        <v>E09,10</v>
      </c>
      <c r="C25" s="39"/>
      <c r="D25" s="52" t="str">
        <f>IF([4]設定!$F39="","",[4]設定!$F39)</f>
        <v>食料品・たばこ</v>
      </c>
      <c r="E25" s="53">
        <f>IF($D25="","",IF([4]設定!$H39="",INDEX([4]第２表!$E$220:$J$276,MATCH([4]設定!$D39,[4]第２表!$C$220:$C$276,0),1),[4]設定!$H39))</f>
        <v>17390</v>
      </c>
      <c r="F25" s="53">
        <f>IF($D25="","",IF([4]設定!$H39="",INDEX([4]第２表!$E$220:$J$276,MATCH([4]設定!$D39,[4]第２表!$C$220:$C$276,0),2),[4]設定!$H39))</f>
        <v>632</v>
      </c>
      <c r="G25" s="53">
        <f>IF($D25="","",IF([4]設定!$H39="",INDEX([4]第２表!$E$220:$J$276,MATCH([4]設定!$D39,[4]第２表!$C$220:$C$276,0),3),[4]設定!$H39))</f>
        <v>435</v>
      </c>
      <c r="H25" s="53">
        <f>IF($D25="","",IF([4]設定!$H39="",INDEX([4]第２表!$E$220:$J$276,MATCH([4]設定!$D39,[4]第２表!$C$220:$C$276,0),4),[4]設定!$H39))</f>
        <v>17587</v>
      </c>
      <c r="I25" s="53">
        <f>IF($D25="","",IF([4]設定!$H39="",INDEX([4]第２表!$E$220:$J$276,MATCH([4]設定!$D39,[4]第２表!$C$220:$C$276,0),5),[4]設定!$H39))</f>
        <v>5471</v>
      </c>
      <c r="J25" s="42">
        <f>IF($D25="","",IF([4]設定!$H39="",INDEX([4]第２表!$E$220:$J$276,MATCH([4]設定!$D39,[4]第２表!$C$220:$C$276,0),6),[4]設定!$H39))</f>
        <v>31.1</v>
      </c>
    </row>
    <row r="26" spans="2:11" s="5" customFormat="1" ht="17.25" customHeight="1" x14ac:dyDescent="0.2">
      <c r="B26" s="43" t="str">
        <f>IF([4]設定!$B40="","",[4]設定!$B40)</f>
        <v>E11</v>
      </c>
      <c r="C26" s="44"/>
      <c r="D26" s="54" t="str">
        <f>IF([4]設定!$F40="","",[4]設定!$F40)</f>
        <v>繊維工業</v>
      </c>
      <c r="E26" s="41">
        <f>IF($D26="","",IF([4]設定!$H40="",INDEX([4]第２表!$E$220:$J$276,MATCH([4]設定!$D40,[4]第２表!$C$220:$C$276,0),1),[4]設定!$H40))</f>
        <v>3988</v>
      </c>
      <c r="F26" s="41">
        <f>IF($D26="","",IF([4]設定!$H40="",INDEX([4]第２表!$E$220:$J$276,MATCH([4]設定!$D40,[4]第２表!$C$220:$C$276,0),2),[4]設定!$H40))</f>
        <v>88</v>
      </c>
      <c r="G26" s="41">
        <f>IF($D26="","",IF([4]設定!$H40="",INDEX([4]第２表!$E$220:$J$276,MATCH([4]設定!$D40,[4]第２表!$C$220:$C$276,0),3),[4]設定!$H40))</f>
        <v>105</v>
      </c>
      <c r="H26" s="41">
        <f>IF($D26="","",IF([4]設定!$H40="",INDEX([4]第２表!$E$220:$J$276,MATCH([4]設定!$D40,[4]第２表!$C$220:$C$276,0),4),[4]設定!$H40))</f>
        <v>3971</v>
      </c>
      <c r="I26" s="41">
        <f>IF($D26="","",IF([4]設定!$H40="",INDEX([4]第２表!$E$220:$J$276,MATCH([4]設定!$D40,[4]第２表!$C$220:$C$276,0),5),[4]設定!$H40))</f>
        <v>349</v>
      </c>
      <c r="J26" s="46">
        <f>IF($D26="","",IF([4]設定!$H40="",INDEX([4]第２表!$E$220:$J$276,MATCH([4]設定!$D40,[4]第２表!$C$220:$C$276,0),6),[4]設定!$H40))</f>
        <v>8.8000000000000007</v>
      </c>
    </row>
    <row r="27" spans="2:11" s="5" customFormat="1" ht="17.25" customHeight="1" x14ac:dyDescent="0.2">
      <c r="B27" s="43" t="str">
        <f>IF([4]設定!$B41="","",[4]設定!$B41)</f>
        <v>E12</v>
      </c>
      <c r="C27" s="44"/>
      <c r="D27" s="54" t="str">
        <f>IF([4]設定!$F41="","",[4]設定!$F41)</f>
        <v>木材・木製品</v>
      </c>
      <c r="E27" s="41">
        <f>IF($D27="","",IF([4]設定!$H41="",INDEX([4]第２表!$E$220:$J$276,MATCH([4]設定!$D41,[4]第２表!$C$220:$C$276,0),1),[4]設定!$H41))</f>
        <v>2665</v>
      </c>
      <c r="F27" s="41">
        <f>IF($D27="","",IF([4]設定!$H41="",INDEX([4]第２表!$E$220:$J$276,MATCH([4]設定!$D41,[4]第２表!$C$220:$C$276,0),2),[4]設定!$H41))</f>
        <v>38</v>
      </c>
      <c r="G27" s="41">
        <f>IF($D27="","",IF([4]設定!$H41="",INDEX([4]第２表!$E$220:$J$276,MATCH([4]設定!$D41,[4]第２表!$C$220:$C$276,0),3),[4]設定!$H41))</f>
        <v>6</v>
      </c>
      <c r="H27" s="41">
        <f>IF($D27="","",IF([4]設定!$H41="",INDEX([4]第２表!$E$220:$J$276,MATCH([4]設定!$D41,[4]第２表!$C$220:$C$276,0),4),[4]設定!$H41))</f>
        <v>2697</v>
      </c>
      <c r="I27" s="41">
        <f>IF($D27="","",IF([4]設定!$H41="",INDEX([4]第２表!$E$220:$J$276,MATCH([4]設定!$D41,[4]第２表!$C$220:$C$276,0),5),[4]設定!$H41))</f>
        <v>645</v>
      </c>
      <c r="J27" s="46">
        <f>IF($D27="","",IF([4]設定!$H41="",INDEX([4]第２表!$E$220:$J$276,MATCH([4]設定!$D41,[4]第２表!$C$220:$C$276,0),6),[4]設定!$H41))</f>
        <v>23.9</v>
      </c>
    </row>
    <row r="28" spans="2:11" s="5" customFormat="1" ht="17.25" customHeight="1" x14ac:dyDescent="0.2">
      <c r="B28" s="43" t="str">
        <f>IF([4]設定!$B42="","",[4]設定!$B42)</f>
        <v>E13</v>
      </c>
      <c r="C28" s="44"/>
      <c r="D28" s="54" t="str">
        <f>IF([4]設定!$F42="","",[4]設定!$F42)</f>
        <v>家具・装備品</v>
      </c>
      <c r="E28" s="41" t="str">
        <f>IF($D28="","",IF([4]設定!$H42="",INDEX([4]第２表!$E$220:$J$276,MATCH([4]設定!$D42,[4]第２表!$C$220:$C$276,0),1),[4]設定!$H42))</f>
        <v>x</v>
      </c>
      <c r="F28" s="41" t="str">
        <f>IF($D28="","",IF([4]設定!$H42="",INDEX([4]第２表!$E$220:$J$276,MATCH([4]設定!$D42,[4]第２表!$C$220:$C$276,0),2),[4]設定!$H42))</f>
        <v>x</v>
      </c>
      <c r="G28" s="41" t="str">
        <f>IF($D28="","",IF([4]設定!$H42="",INDEX([4]第２表!$E$220:$J$276,MATCH([4]設定!$D42,[4]第２表!$C$220:$C$276,0),3),[4]設定!$H42))</f>
        <v>x</v>
      </c>
      <c r="H28" s="41" t="str">
        <f>IF($D28="","",IF([4]設定!$H42="",INDEX([4]第２表!$E$220:$J$276,MATCH([4]設定!$D42,[4]第２表!$C$220:$C$276,0),4),[4]設定!$H42))</f>
        <v>x</v>
      </c>
      <c r="I28" s="41" t="str">
        <f>IF($D28="","",IF([4]設定!$H42="",INDEX([4]第２表!$E$220:$J$276,MATCH([4]設定!$D42,[4]第２表!$C$220:$C$276,0),5),[4]設定!$H42))</f>
        <v>x</v>
      </c>
      <c r="J28" s="46" t="str">
        <f>IF($D28="","",IF([4]設定!$H42="",INDEX([4]第２表!$E$220:$J$276,MATCH([4]設定!$D42,[4]第２表!$C$220:$C$276,0),6),[4]設定!$H42))</f>
        <v>x</v>
      </c>
    </row>
    <row r="29" spans="2:11" s="5" customFormat="1" ht="17.25" customHeight="1" x14ac:dyDescent="0.2">
      <c r="B29" s="43" t="str">
        <f>IF([4]設定!$B43="","",[4]設定!$B43)</f>
        <v>E15</v>
      </c>
      <c r="C29" s="44"/>
      <c r="D29" s="54" t="str">
        <f>IF([4]設定!$F43="","",[4]設定!$F43)</f>
        <v>印刷・同関連業</v>
      </c>
      <c r="E29" s="41">
        <f>IF($D29="","",IF([4]設定!$H43="",INDEX([4]第２表!$E$220:$J$276,MATCH([4]設定!$D43,[4]第２表!$C$220:$C$276,0),1),[4]設定!$H43))</f>
        <v>900</v>
      </c>
      <c r="F29" s="41">
        <f>IF($D29="","",IF([4]設定!$H43="",INDEX([4]第２表!$E$220:$J$276,MATCH([4]設定!$D43,[4]第２表!$C$220:$C$276,0),2),[4]設定!$H43))</f>
        <v>17</v>
      </c>
      <c r="G29" s="41">
        <f>IF($D29="","",IF([4]設定!$H43="",INDEX([4]第２表!$E$220:$J$276,MATCH([4]設定!$D43,[4]第２表!$C$220:$C$276,0),3),[4]設定!$H43))</f>
        <v>10</v>
      </c>
      <c r="H29" s="41">
        <f>IF($D29="","",IF([4]設定!$H43="",INDEX([4]第２表!$E$220:$J$276,MATCH([4]設定!$D43,[4]第２表!$C$220:$C$276,0),4),[4]設定!$H43))</f>
        <v>907</v>
      </c>
      <c r="I29" s="41">
        <f>IF($D29="","",IF([4]設定!$H43="",INDEX([4]第２表!$E$220:$J$276,MATCH([4]設定!$D43,[4]第２表!$C$220:$C$276,0),5),[4]設定!$H43))</f>
        <v>89</v>
      </c>
      <c r="J29" s="46">
        <f>IF($D29="","",IF([4]設定!$H43="",INDEX([4]第２表!$E$220:$J$276,MATCH([4]設定!$D43,[4]第２表!$C$220:$C$276,0),6),[4]設定!$H43))</f>
        <v>9.8000000000000007</v>
      </c>
    </row>
    <row r="30" spans="2:11" s="5" customFormat="1" ht="17.25" customHeight="1" x14ac:dyDescent="0.2">
      <c r="B30" s="43" t="str">
        <f>IF([4]設定!$B44="","",[4]設定!$B44)</f>
        <v>E16,17</v>
      </c>
      <c r="C30" s="44"/>
      <c r="D30" s="54" t="str">
        <f>IF([4]設定!$F44="","",[4]設定!$F44)</f>
        <v>化学、石油・石炭</v>
      </c>
      <c r="E30" s="41">
        <f>IF($D30="","",IF([4]設定!$H44="",INDEX([4]第２表!$E$220:$J$276,MATCH([4]設定!$D44,[4]第２表!$C$220:$C$276,0),1),[4]設定!$H44))</f>
        <v>2600</v>
      </c>
      <c r="F30" s="41">
        <f>IF($D30="","",IF([4]設定!$H44="",INDEX([4]第２表!$E$220:$J$276,MATCH([4]設定!$D44,[4]第２表!$C$220:$C$276,0),2),[4]設定!$H44))</f>
        <v>31</v>
      </c>
      <c r="G30" s="41">
        <f>IF($D30="","",IF([4]設定!$H44="",INDEX([4]第２表!$E$220:$J$276,MATCH([4]設定!$D44,[4]第２表!$C$220:$C$276,0),3),[4]設定!$H44))</f>
        <v>27</v>
      </c>
      <c r="H30" s="41">
        <f>IF($D30="","",IF([4]設定!$H44="",INDEX([4]第２表!$E$220:$J$276,MATCH([4]設定!$D44,[4]第２表!$C$220:$C$276,0),4),[4]設定!$H44))</f>
        <v>2604</v>
      </c>
      <c r="I30" s="41">
        <f>IF($D30="","",IF([4]設定!$H44="",INDEX([4]第２表!$E$220:$J$276,MATCH([4]設定!$D44,[4]第２表!$C$220:$C$276,0),5),[4]設定!$H44))</f>
        <v>41</v>
      </c>
      <c r="J30" s="46">
        <f>IF($D30="","",IF([4]設定!$H44="",INDEX([4]第２表!$E$220:$J$276,MATCH([4]設定!$D44,[4]第２表!$C$220:$C$276,0),6),[4]設定!$H44))</f>
        <v>1.6</v>
      </c>
    </row>
    <row r="31" spans="2:11" s="5" customFormat="1" ht="17.25" customHeight="1" x14ac:dyDescent="0.2">
      <c r="B31" s="43" t="str">
        <f>IF([4]設定!$B45="","",[4]設定!$B45)</f>
        <v>E18</v>
      </c>
      <c r="C31" s="44"/>
      <c r="D31" s="54" t="str">
        <f>IF([4]設定!$F45="","",[4]設定!$F45)</f>
        <v>プラスチック製品</v>
      </c>
      <c r="E31" s="41">
        <f>IF($D31="","",IF([4]設定!$H45="",INDEX([4]第２表!$E$220:$J$276,MATCH([4]設定!$D45,[4]第２表!$C$220:$C$276,0),1),[4]設定!$H45))</f>
        <v>1801</v>
      </c>
      <c r="F31" s="41">
        <f>IF($D31="","",IF([4]設定!$H45="",INDEX([4]第２表!$E$220:$J$276,MATCH([4]設定!$D45,[4]第２表!$C$220:$C$276,0),2),[4]設定!$H45))</f>
        <v>23</v>
      </c>
      <c r="G31" s="41">
        <f>IF($D31="","",IF([4]設定!$H45="",INDEX([4]第２表!$E$220:$J$276,MATCH([4]設定!$D45,[4]第２表!$C$220:$C$276,0),3),[4]設定!$H45))</f>
        <v>10</v>
      </c>
      <c r="H31" s="41">
        <f>IF($D31="","",IF([4]設定!$H45="",INDEX([4]第２表!$E$220:$J$276,MATCH([4]設定!$D45,[4]第２表!$C$220:$C$276,0),4),[4]設定!$H45))</f>
        <v>1814</v>
      </c>
      <c r="I31" s="41">
        <f>IF($D31="","",IF([4]設定!$H45="",INDEX([4]第２表!$E$220:$J$276,MATCH([4]設定!$D45,[4]第２表!$C$220:$C$276,0),5),[4]設定!$H45))</f>
        <v>405</v>
      </c>
      <c r="J31" s="46">
        <f>IF($D31="","",IF([4]設定!$H45="",INDEX([4]第２表!$E$220:$J$276,MATCH([4]設定!$D45,[4]第２表!$C$220:$C$276,0),6),[4]設定!$H45))</f>
        <v>22.3</v>
      </c>
    </row>
    <row r="32" spans="2:11" s="5" customFormat="1" ht="17.25" customHeight="1" x14ac:dyDescent="0.2">
      <c r="B32" s="43" t="str">
        <f>IF([4]設定!$B46="","",[4]設定!$B46)</f>
        <v>E19</v>
      </c>
      <c r="C32" s="44"/>
      <c r="D32" s="54" t="str">
        <f>IF([4]設定!$F46="","",[4]設定!$F46)</f>
        <v>ゴム製品</v>
      </c>
      <c r="E32" s="55">
        <f>IF($D32="","",IF([4]設定!$H46="",INDEX([4]第２表!$E$220:$J$276,MATCH([4]設定!$D46,[4]第２表!$C$220:$C$276,0),1),[4]設定!$H46))</f>
        <v>2025</v>
      </c>
      <c r="F32" s="55">
        <f>IF($D32="","",IF([4]設定!$H46="",INDEX([4]第２表!$E$220:$J$276,MATCH([4]設定!$D46,[4]第２表!$C$220:$C$276,0),2),[4]設定!$H46))</f>
        <v>50</v>
      </c>
      <c r="G32" s="55">
        <f>IF($D32="","",IF([4]設定!$H46="",INDEX([4]第２表!$E$220:$J$276,MATCH([4]設定!$D46,[4]第２表!$C$220:$C$276,0),3),[4]設定!$H46))</f>
        <v>6</v>
      </c>
      <c r="H32" s="55">
        <f>IF($D32="","",IF([4]設定!$H46="",INDEX([4]第２表!$E$220:$J$276,MATCH([4]設定!$D46,[4]第２表!$C$220:$C$276,0),4),[4]設定!$H46))</f>
        <v>2069</v>
      </c>
      <c r="I32" s="55">
        <f>IF($D32="","",IF([4]設定!$H46="",INDEX([4]第２表!$E$220:$J$276,MATCH([4]設定!$D46,[4]第２表!$C$220:$C$276,0),5),[4]設定!$H46))</f>
        <v>32</v>
      </c>
      <c r="J32" s="56">
        <f>IF($D32="","",IF([4]設定!$H46="",INDEX([4]第２表!$E$220:$J$276,MATCH([4]設定!$D46,[4]第２表!$C$220:$C$276,0),6),[4]設定!$H46))</f>
        <v>1.5</v>
      </c>
    </row>
    <row r="33" spans="2:12" s="5" customFormat="1" ht="17.25" customHeight="1" x14ac:dyDescent="0.2">
      <c r="B33" s="43" t="str">
        <f>IF([4]設定!$B47="","",[4]設定!$B47)</f>
        <v>E21</v>
      </c>
      <c r="C33" s="44"/>
      <c r="D33" s="54" t="str">
        <f>IF([4]設定!$F47="","",[4]設定!$F47)</f>
        <v>窯業・土石製品</v>
      </c>
      <c r="E33" s="41">
        <f>IF($D33="","",IF([4]設定!$H47="",INDEX([4]第２表!$E$220:$J$276,MATCH([4]設定!$D47,[4]第２表!$C$220:$C$276,0),1),[4]設定!$H47))</f>
        <v>1737</v>
      </c>
      <c r="F33" s="41">
        <f>IF($D33="","",IF([4]設定!$H47="",INDEX([4]第２表!$E$220:$J$276,MATCH([4]設定!$D47,[4]第２表!$C$220:$C$276,0),2),[4]設定!$H47))</f>
        <v>69</v>
      </c>
      <c r="G33" s="41">
        <f>IF($D33="","",IF([4]設定!$H47="",INDEX([4]第２表!$E$220:$J$276,MATCH([4]設定!$D47,[4]第２表!$C$220:$C$276,0),3),[4]設定!$H47))</f>
        <v>34</v>
      </c>
      <c r="H33" s="41">
        <f>IF($D33="","",IF([4]設定!$H47="",INDEX([4]第２表!$E$220:$J$276,MATCH([4]設定!$D47,[4]第２表!$C$220:$C$276,0),4),[4]設定!$H47))</f>
        <v>1772</v>
      </c>
      <c r="I33" s="41">
        <f>IF($D33="","",IF([4]設定!$H47="",INDEX([4]第２表!$E$220:$J$276,MATCH([4]設定!$D47,[4]第２表!$C$220:$C$276,0),5),[4]設定!$H47))</f>
        <v>49</v>
      </c>
      <c r="J33" s="46">
        <f>IF($D33="","",IF([4]設定!$H47="",INDEX([4]第２表!$E$220:$J$276,MATCH([4]設定!$D47,[4]第２表!$C$220:$C$276,0),6),[4]設定!$H47))</f>
        <v>2.8</v>
      </c>
    </row>
    <row r="34" spans="2:12" s="5" customFormat="1" ht="17.25" customHeight="1" x14ac:dyDescent="0.2">
      <c r="B34" s="43" t="str">
        <f>IF([4]設定!$B48="","",[4]設定!$B48)</f>
        <v>E24</v>
      </c>
      <c r="C34" s="44"/>
      <c r="D34" s="54" t="str">
        <f>IF([4]設定!$F48="","",[4]設定!$F48)</f>
        <v>金属製品製造業</v>
      </c>
      <c r="E34" s="41">
        <f>IF($D34="","",IF([4]設定!$H48="",INDEX([4]第２表!$E$220:$J$276,MATCH([4]設定!$D48,[4]第２表!$C$220:$C$276,0),1),[4]設定!$H48))</f>
        <v>2021</v>
      </c>
      <c r="F34" s="41">
        <f>IF($D34="","",IF([4]設定!$H48="",INDEX([4]第２表!$E$220:$J$276,MATCH([4]設定!$D48,[4]第２表!$C$220:$C$276,0),2),[4]設定!$H48))</f>
        <v>63</v>
      </c>
      <c r="G34" s="41">
        <f>IF($D34="","",IF([4]設定!$H48="",INDEX([4]第２表!$E$220:$J$276,MATCH([4]設定!$D48,[4]第２表!$C$220:$C$276,0),3),[4]設定!$H48))</f>
        <v>28</v>
      </c>
      <c r="H34" s="41">
        <f>IF($D34="","",IF([4]設定!$H48="",INDEX([4]第２表!$E$220:$J$276,MATCH([4]設定!$D48,[4]第２表!$C$220:$C$276,0),4),[4]設定!$H48))</f>
        <v>2056</v>
      </c>
      <c r="I34" s="41">
        <f>IF($D34="","",IF([4]設定!$H48="",INDEX([4]第２表!$E$220:$J$276,MATCH([4]設定!$D48,[4]第２表!$C$220:$C$276,0),5),[4]設定!$H48))</f>
        <v>483</v>
      </c>
      <c r="J34" s="46">
        <f>IF($D34="","",IF([4]設定!$H48="",INDEX([4]第２表!$E$220:$J$276,MATCH([4]設定!$D48,[4]第２表!$C$220:$C$276,0),6),[4]設定!$H48))</f>
        <v>23.5</v>
      </c>
    </row>
    <row r="35" spans="2:12" s="5" customFormat="1" ht="17.25" customHeight="1" x14ac:dyDescent="0.2">
      <c r="B35" s="43" t="str">
        <f>IF([4]設定!$B49="","",[4]設定!$B49)</f>
        <v>E27</v>
      </c>
      <c r="C35" s="44"/>
      <c r="D35" s="54" t="str">
        <f>IF([4]設定!$F49="","",[4]設定!$F49)</f>
        <v>業務用機械器具</v>
      </c>
      <c r="E35" s="41">
        <f>IF($D35="","",IF([4]設定!$H49="",INDEX([4]第２表!$E$220:$J$276,MATCH([4]設定!$D49,[4]第２表!$C$220:$C$276,0),1),[4]設定!$H49))</f>
        <v>1789</v>
      </c>
      <c r="F35" s="41">
        <f>IF($D35="","",IF([4]設定!$H49="",INDEX([4]第２表!$E$220:$J$276,MATCH([4]設定!$D49,[4]第２表!$C$220:$C$276,0),2),[4]設定!$H49))</f>
        <v>72</v>
      </c>
      <c r="G35" s="41">
        <f>IF($D35="","",IF([4]設定!$H49="",INDEX([4]第２表!$E$220:$J$276,MATCH([4]設定!$D49,[4]第２表!$C$220:$C$276,0),3),[4]設定!$H49))</f>
        <v>50</v>
      </c>
      <c r="H35" s="41">
        <f>IF($D35="","",IF([4]設定!$H49="",INDEX([4]第２表!$E$220:$J$276,MATCH([4]設定!$D49,[4]第２表!$C$220:$C$276,0),4),[4]設定!$H49))</f>
        <v>1811</v>
      </c>
      <c r="I35" s="41">
        <f>IF($D35="","",IF([4]設定!$H49="",INDEX([4]第２表!$E$220:$J$276,MATCH([4]設定!$D49,[4]第２表!$C$220:$C$276,0),5),[4]設定!$H49))</f>
        <v>46</v>
      </c>
      <c r="J35" s="46">
        <f>IF($D35="","",IF([4]設定!$H49="",INDEX([4]第２表!$E$220:$J$276,MATCH([4]設定!$D49,[4]第２表!$C$220:$C$276,0),6),[4]設定!$H49))</f>
        <v>2.5</v>
      </c>
    </row>
    <row r="36" spans="2:12" s="5" customFormat="1" ht="17.25" customHeight="1" x14ac:dyDescent="0.2">
      <c r="B36" s="43" t="str">
        <f>IF([4]設定!$B50="","",[4]設定!$B50)</f>
        <v>E28</v>
      </c>
      <c r="C36" s="44"/>
      <c r="D36" s="54" t="str">
        <f>IF([4]設定!$F50="","",[4]設定!$F50)</f>
        <v>電子・デバイス</v>
      </c>
      <c r="E36" s="41">
        <f>IF($D36="","",IF([4]設定!$H50="",INDEX([4]第２表!$E$220:$J$276,MATCH([4]設定!$D50,[4]第２表!$C$220:$C$276,0),1),[4]設定!$H50))</f>
        <v>3437</v>
      </c>
      <c r="F36" s="41">
        <f>IF($D36="","",IF([4]設定!$H50="",INDEX([4]第２表!$E$220:$J$276,MATCH([4]設定!$D50,[4]第２表!$C$220:$C$276,0),2),[4]設定!$H50))</f>
        <v>28</v>
      </c>
      <c r="G36" s="41">
        <f>IF($D36="","",IF([4]設定!$H50="",INDEX([4]第２表!$E$220:$J$276,MATCH([4]設定!$D50,[4]第２表!$C$220:$C$276,0),3),[4]設定!$H50))</f>
        <v>24</v>
      </c>
      <c r="H36" s="41">
        <f>IF($D36="","",IF([4]設定!$H50="",INDEX([4]第２表!$E$220:$J$276,MATCH([4]設定!$D50,[4]第２表!$C$220:$C$276,0),4),[4]設定!$H50))</f>
        <v>3441</v>
      </c>
      <c r="I36" s="41">
        <f>IF($D36="","",IF([4]設定!$H50="",INDEX([4]第２表!$E$220:$J$276,MATCH([4]設定!$D50,[4]第２表!$C$220:$C$276,0),5),[4]設定!$H50))</f>
        <v>205</v>
      </c>
      <c r="J36" s="46">
        <f>IF($D36="","",IF([4]設定!$H50="",INDEX([4]第２表!$E$220:$J$276,MATCH([4]設定!$D50,[4]第２表!$C$220:$C$276,0),6),[4]設定!$H50))</f>
        <v>6</v>
      </c>
    </row>
    <row r="37" spans="2:12" s="5" customFormat="1" ht="17.25" customHeight="1" x14ac:dyDescent="0.2">
      <c r="B37" s="43" t="str">
        <f>IF([4]設定!$B51="","",[4]設定!$B51)</f>
        <v>E29</v>
      </c>
      <c r="C37" s="44"/>
      <c r="D37" s="54" t="str">
        <f>IF([4]設定!$F51="","",[4]設定!$F51)</f>
        <v>電気機械器具</v>
      </c>
      <c r="E37" s="41">
        <f>IF($D37="","",IF([4]設定!$H51="",INDEX([4]第２表!$E$220:$J$276,MATCH([4]設定!$D51,[4]第２表!$C$220:$C$276,0),1),[4]設定!$H51))</f>
        <v>1011</v>
      </c>
      <c r="F37" s="41">
        <f>IF($D37="","",IF([4]設定!$H51="",INDEX([4]第２表!$E$220:$J$276,MATCH([4]設定!$D51,[4]第２表!$C$220:$C$276,0),2),[4]設定!$H51))</f>
        <v>30</v>
      </c>
      <c r="G37" s="41">
        <f>IF($D37="","",IF([4]設定!$H51="",INDEX([4]第２表!$E$220:$J$276,MATCH([4]設定!$D51,[4]第２表!$C$220:$C$276,0),3),[4]設定!$H51))</f>
        <v>10</v>
      </c>
      <c r="H37" s="41">
        <f>IF($D37="","",IF([4]設定!$H51="",INDEX([4]第２表!$E$220:$J$276,MATCH([4]設定!$D51,[4]第２表!$C$220:$C$276,0),4),[4]設定!$H51))</f>
        <v>1031</v>
      </c>
      <c r="I37" s="41">
        <f>IF($D37="","",IF([4]設定!$H51="",INDEX([4]第２表!$E$220:$J$276,MATCH([4]設定!$D51,[4]第２表!$C$220:$C$276,0),5),[4]設定!$H51))</f>
        <v>40</v>
      </c>
      <c r="J37" s="46">
        <f>IF($D37="","",IF([4]設定!$H51="",INDEX([4]第２表!$E$220:$J$276,MATCH([4]設定!$D51,[4]第２表!$C$220:$C$276,0),6),[4]設定!$H51))</f>
        <v>3.9</v>
      </c>
    </row>
    <row r="38" spans="2:12" s="5" customFormat="1" ht="17.25" customHeight="1" x14ac:dyDescent="0.2">
      <c r="B38" s="43" t="str">
        <f>IF([4]設定!$B52="","",[4]設定!$B52)</f>
        <v>E31</v>
      </c>
      <c r="C38" s="44"/>
      <c r="D38" s="54" t="str">
        <f>IF([4]設定!$F52="","",[4]設定!$F52)</f>
        <v>輸送用機械器具</v>
      </c>
      <c r="E38" s="41">
        <f>IF($D38="","",IF([4]設定!$H52="",INDEX([4]第２表!$E$220:$J$276,MATCH([4]設定!$D52,[4]第２表!$C$220:$C$276,0),1),[4]設定!$H52))</f>
        <v>2080</v>
      </c>
      <c r="F38" s="41">
        <f>IF($D38="","",IF([4]設定!$H52="",INDEX([4]第２表!$E$220:$J$276,MATCH([4]設定!$D52,[4]第２表!$C$220:$C$276,0),2),[4]設定!$H52))</f>
        <v>134</v>
      </c>
      <c r="G38" s="41">
        <f>IF($D38="","",IF([4]設定!$H52="",INDEX([4]第２表!$E$220:$J$276,MATCH([4]設定!$D52,[4]第２表!$C$220:$C$276,0),3),[4]設定!$H52))</f>
        <v>16</v>
      </c>
      <c r="H38" s="41">
        <f>IF($D38="","",IF([4]設定!$H52="",INDEX([4]第２表!$E$220:$J$276,MATCH([4]設定!$D52,[4]第２表!$C$220:$C$276,0),4),[4]設定!$H52))</f>
        <v>2198</v>
      </c>
      <c r="I38" s="41">
        <f>IF($D38="","",IF([4]設定!$H52="",INDEX([4]第２表!$E$220:$J$276,MATCH([4]設定!$D52,[4]第２表!$C$220:$C$276,0),5),[4]設定!$H52))</f>
        <v>6</v>
      </c>
      <c r="J38" s="46">
        <f>IF($D38="","",IF([4]設定!$H52="",INDEX([4]第２表!$E$220:$J$276,MATCH([4]設定!$D52,[4]第２表!$C$220:$C$276,0),6),[4]設定!$H52))</f>
        <v>0.3</v>
      </c>
    </row>
    <row r="39" spans="2:12" s="5" customFormat="1" ht="17.25" customHeight="1" x14ac:dyDescent="0.2">
      <c r="B39" s="57" t="str">
        <f>IF([4]設定!$B53="","",[4]設定!$B53)</f>
        <v>ES</v>
      </c>
      <c r="C39" s="58"/>
      <c r="D39" s="59" t="str">
        <f>IF([4]設定!$F53="","",[4]設定!$F53)</f>
        <v>はん用・生産用機械器具</v>
      </c>
      <c r="E39" s="60">
        <f>IF($D39="","",IF([4]設定!$H53="",INDEX([4]第２表!$E$220:$J$276,MATCH([4]設定!$D53,[4]第２表!$C$220:$C$276,0),1),[4]設定!$H53))</f>
        <v>2326</v>
      </c>
      <c r="F39" s="60">
        <f>IF($D39="","",IF([4]設定!$H53="",INDEX([4]第２表!$E$220:$J$276,MATCH([4]設定!$D53,[4]第２表!$C$220:$C$276,0),2),[4]設定!$H53))</f>
        <v>92</v>
      </c>
      <c r="G39" s="60">
        <f>IF($D39="","",IF([4]設定!$H53="",INDEX([4]第２表!$E$220:$J$276,MATCH([4]設定!$D53,[4]第２表!$C$220:$C$276,0),3),[4]設定!$H53))</f>
        <v>44</v>
      </c>
      <c r="H39" s="60">
        <f>IF($D39="","",IF([4]設定!$H53="",INDEX([4]第２表!$E$220:$J$276,MATCH([4]設定!$D53,[4]第２表!$C$220:$C$276,0),4),[4]設定!$H53))</f>
        <v>2374</v>
      </c>
      <c r="I39" s="60">
        <f>IF($D39="","",IF([4]設定!$H53="",INDEX([4]第２表!$E$220:$J$276,MATCH([4]設定!$D53,[4]第２表!$C$220:$C$276,0),5),[4]設定!$H53))</f>
        <v>149</v>
      </c>
      <c r="J39" s="61">
        <f>IF($D39="","",IF([4]設定!$H53="",INDEX([4]第２表!$E$220:$J$276,MATCH([4]設定!$D53,[4]第２表!$C$220:$C$276,0),6),[4]設定!$H53))</f>
        <v>6.3</v>
      </c>
    </row>
    <row r="40" spans="2:12" s="5" customFormat="1" ht="17.25" customHeight="1" x14ac:dyDescent="0.2">
      <c r="B40" s="62" t="str">
        <f>IF([4]設定!$B54="","",[4]設定!$B54)</f>
        <v>R91</v>
      </c>
      <c r="C40" s="63"/>
      <c r="D40" s="64" t="str">
        <f>IF([4]設定!$F54="","",[4]設定!$F54)</f>
        <v>職業紹介・労働者派遣業</v>
      </c>
      <c r="E40" s="65">
        <f>IF($D40="","",IF([4]設定!$H54="",INDEX([4]第２表!$E$220:$J$276,MATCH([4]設定!$D54,[4]第２表!$C$220:$C$276,0),1),[4]設定!$H54))</f>
        <v>4086</v>
      </c>
      <c r="F40" s="65">
        <f>IF($D40="","",IF([4]設定!$H54="",INDEX([4]第２表!$E$220:$J$276,MATCH([4]設定!$D54,[4]第２表!$C$220:$C$276,0),2),[4]設定!$H54))</f>
        <v>310</v>
      </c>
      <c r="G40" s="65">
        <f>IF($D40="","",IF([4]設定!$H54="",INDEX([4]第２表!$E$220:$J$276,MATCH([4]設定!$D54,[4]第２表!$C$220:$C$276,0),3),[4]設定!$H54))</f>
        <v>320</v>
      </c>
      <c r="H40" s="65">
        <f>IF($D40="","",IF([4]設定!$H54="",INDEX([4]第２表!$E$220:$J$276,MATCH([4]設定!$D54,[4]第２表!$C$220:$C$276,0),4),[4]設定!$H54))</f>
        <v>4076</v>
      </c>
      <c r="I40" s="65">
        <f>IF($D40="","",IF([4]設定!$H54="",INDEX([4]第２表!$E$220:$J$276,MATCH([4]設定!$D54,[4]第２表!$C$220:$C$276,0),5),[4]設定!$H54))</f>
        <v>697</v>
      </c>
      <c r="J40" s="66">
        <f>IF($D40="","",IF([4]設定!$H54="",INDEX([4]第２表!$E$220:$J$276,MATCH([4]設定!$D54,[4]第２表!$C$220:$C$276,0),6),[4]設定!$H54))</f>
        <v>17.100000000000001</v>
      </c>
    </row>
    <row r="41" spans="2:12" s="5" customFormat="1" ht="10.5" customHeight="1" x14ac:dyDescent="0.2">
      <c r="D41" s="14"/>
      <c r="E41" s="14"/>
      <c r="F41" s="14"/>
      <c r="G41" s="14"/>
      <c r="H41" s="14"/>
      <c r="I41" s="14"/>
      <c r="J41" s="14"/>
      <c r="K41" s="14"/>
      <c r="L41" s="14"/>
    </row>
    <row r="42" spans="2:12" ht="10.5" customHeight="1" x14ac:dyDescent="0.2"/>
    <row r="43" spans="2:12" s="5" customFormat="1" ht="21" customHeight="1" x14ac:dyDescent="0.2">
      <c r="B43" s="67" t="s">
        <v>13</v>
      </c>
      <c r="C43" s="67"/>
      <c r="D43" s="67"/>
      <c r="E43" s="68"/>
      <c r="F43" s="68"/>
      <c r="G43" s="68"/>
      <c r="I43" s="13"/>
      <c r="J43" s="13" t="s">
        <v>2</v>
      </c>
      <c r="L43" s="69"/>
    </row>
    <row r="44" spans="2:12" s="5" customFormat="1" ht="15" customHeight="1" x14ac:dyDescent="0.2">
      <c r="B44" s="15"/>
      <c r="C44" s="16"/>
      <c r="D44" s="17"/>
      <c r="E44" s="18" t="s">
        <v>3</v>
      </c>
      <c r="F44" s="18" t="s">
        <v>4</v>
      </c>
      <c r="G44" s="18" t="s">
        <v>5</v>
      </c>
      <c r="H44" s="20" t="s">
        <v>6</v>
      </c>
      <c r="I44" s="21"/>
      <c r="J44" s="22"/>
      <c r="L44" s="69"/>
    </row>
    <row r="45" spans="2:12" s="5" customFormat="1" ht="15" customHeight="1" x14ac:dyDescent="0.2">
      <c r="B45" s="24"/>
      <c r="C45" s="25"/>
      <c r="D45" s="26" t="s">
        <v>7</v>
      </c>
      <c r="E45" s="70"/>
      <c r="F45" s="70"/>
      <c r="G45" s="70"/>
      <c r="H45" s="71"/>
      <c r="I45" s="30" t="s">
        <v>8</v>
      </c>
      <c r="J45" s="31" t="s">
        <v>9</v>
      </c>
      <c r="L45" s="69"/>
    </row>
    <row r="46" spans="2:12" s="5" customFormat="1" ht="15" customHeight="1" x14ac:dyDescent="0.2">
      <c r="B46" s="32"/>
      <c r="C46" s="33"/>
      <c r="D46" s="34"/>
      <c r="E46" s="72" t="s">
        <v>10</v>
      </c>
      <c r="F46" s="72" t="s">
        <v>10</v>
      </c>
      <c r="G46" s="72" t="s">
        <v>10</v>
      </c>
      <c r="H46" s="73" t="s">
        <v>10</v>
      </c>
      <c r="I46" s="36" t="s">
        <v>11</v>
      </c>
      <c r="J46" s="37" t="s">
        <v>12</v>
      </c>
      <c r="L46" s="69"/>
    </row>
    <row r="47" spans="2:12" s="5" customFormat="1" ht="18" customHeight="1" x14ac:dyDescent="0.2">
      <c r="B47" s="38" t="str">
        <f t="shared" ref="B47:B78" si="0">+B9</f>
        <v>TL</v>
      </c>
      <c r="C47" s="39"/>
      <c r="D47" s="40" t="str">
        <f t="shared" ref="D47:D78" si="1">+D9</f>
        <v>調査産業計</v>
      </c>
      <c r="E47" s="41">
        <f>IF($D47="","",IF([4]設定!$I23="",INDEX([4]第２表!$E$10:$J$66,MATCH([4]設定!$D23,[4]第２表!$C$10:$C$66,0),1),[4]設定!$I23))</f>
        <v>183717</v>
      </c>
      <c r="F47" s="41">
        <f>IF($D47="","",IF([4]設定!$I23="",INDEX([4]第２表!$E$10:$J$66,MATCH([4]設定!$D23,[4]第２表!$C$10:$C$66,0),2),[4]設定!$I23))</f>
        <v>10497</v>
      </c>
      <c r="G47" s="41">
        <f>IF($D47="","",IF([4]設定!$I23="",INDEX([4]第２表!$E$10:$J$66,MATCH([4]設定!$D23,[4]第２表!$C$10:$C$66,0),3),[4]設定!$I23))</f>
        <v>8185</v>
      </c>
      <c r="H47" s="41">
        <f>IF($D47="","",IF([4]設定!$I23="",INDEX([4]第２表!$E$10:$J$66,MATCH([4]設定!$D23,[4]第２表!$C$10:$C$66,0),4),[4]設定!$I23))</f>
        <v>186029</v>
      </c>
      <c r="I47" s="41">
        <f>IF($D47="","",IF([4]設定!$I23="",INDEX([4]第２表!$E$10:$J$66,MATCH([4]設定!$D23,[4]第２表!$C$10:$C$66,0),5),[4]設定!$I23))</f>
        <v>45781</v>
      </c>
      <c r="J47" s="42">
        <f>IF($D47="","",IF([4]設定!$I23="",INDEX([4]第２表!$E$10:$J$66,MATCH([4]設定!$D23,[4]第２表!$C$10:$C$66,0),6),[4]設定!$I23))</f>
        <v>24.6</v>
      </c>
      <c r="K47" s="14"/>
    </row>
    <row r="48" spans="2:12" s="5" customFormat="1" ht="18" customHeight="1" x14ac:dyDescent="0.2">
      <c r="B48" s="43" t="str">
        <f t="shared" si="0"/>
        <v>D</v>
      </c>
      <c r="C48" s="44"/>
      <c r="D48" s="45" t="str">
        <f t="shared" si="1"/>
        <v>建設業</v>
      </c>
      <c r="E48" s="41">
        <f>IF($D48="","",IF([4]設定!$I24="",INDEX([4]第２表!$E$10:$J$66,MATCH([4]設定!$D24,[4]第２表!$C$10:$C$66,0),1),[4]設定!$I24))</f>
        <v>6046</v>
      </c>
      <c r="F48" s="41">
        <f>IF($D48="","",IF([4]設定!$I24="",INDEX([4]第２表!$E$10:$J$66,MATCH([4]設定!$D24,[4]第２表!$C$10:$C$66,0),2),[4]設定!$I24))</f>
        <v>220</v>
      </c>
      <c r="G48" s="41">
        <f>IF($D48="","",IF([4]設定!$I24="",INDEX([4]第２表!$E$10:$J$66,MATCH([4]設定!$D24,[4]第２表!$C$10:$C$66,0),3),[4]設定!$I24))</f>
        <v>92</v>
      </c>
      <c r="H48" s="41">
        <f>IF($D48="","",IF([4]設定!$I24="",INDEX([4]第２表!$E$10:$J$66,MATCH([4]設定!$D24,[4]第２表!$C$10:$C$66,0),4),[4]設定!$I24))</f>
        <v>6174</v>
      </c>
      <c r="I48" s="41">
        <f>IF($D48="","",IF([4]設定!$I24="",INDEX([4]第２表!$E$10:$J$66,MATCH([4]設定!$D24,[4]第２表!$C$10:$C$66,0),5),[4]設定!$I24))</f>
        <v>139</v>
      </c>
      <c r="J48" s="46">
        <f>IF($D48="","",IF([4]設定!$I24="",INDEX([4]第２表!$E$10:$J$66,MATCH([4]設定!$D24,[4]第２表!$C$10:$C$66,0),6),[4]設定!$I24))</f>
        <v>2.2999999999999998</v>
      </c>
      <c r="K48" s="14"/>
    </row>
    <row r="49" spans="2:12" s="5" customFormat="1" ht="18" customHeight="1" x14ac:dyDescent="0.2">
      <c r="B49" s="43" t="str">
        <f t="shared" si="0"/>
        <v>E</v>
      </c>
      <c r="C49" s="44"/>
      <c r="D49" s="45" t="str">
        <f t="shared" si="1"/>
        <v>製造業</v>
      </c>
      <c r="E49" s="41">
        <f>IF($D49="","",IF([4]設定!$I25="",INDEX([4]第２表!$E$10:$J$66,MATCH([4]設定!$D25,[4]第２表!$C$10:$C$66,0),1),[4]設定!$I25))</f>
        <v>36668</v>
      </c>
      <c r="F49" s="41">
        <f>IF($D49="","",IF([4]設定!$I25="",INDEX([4]第２表!$E$10:$J$66,MATCH([4]設定!$D25,[4]第２表!$C$10:$C$66,0),2),[4]設定!$I25))</f>
        <v>1001</v>
      </c>
      <c r="G49" s="41">
        <f>IF($D49="","",IF([4]設定!$I25="",INDEX([4]第２表!$E$10:$J$66,MATCH([4]設定!$D25,[4]第２表!$C$10:$C$66,0),3),[4]設定!$I25))</f>
        <v>632</v>
      </c>
      <c r="H49" s="41">
        <f>IF($D49="","",IF([4]設定!$I25="",INDEX([4]第２表!$E$10:$J$66,MATCH([4]設定!$D25,[4]第２表!$C$10:$C$66,0),4),[4]設定!$I25))</f>
        <v>37037</v>
      </c>
      <c r="I49" s="41">
        <f>IF($D49="","",IF([4]設定!$I25="",INDEX([4]第２表!$E$10:$J$66,MATCH([4]設定!$D25,[4]第２表!$C$10:$C$66,0),5),[4]設定!$I25))</f>
        <v>3472</v>
      </c>
      <c r="J49" s="46">
        <f>IF($D49="","",IF([4]設定!$I25="",INDEX([4]第２表!$E$10:$J$66,MATCH([4]設定!$D25,[4]第２表!$C$10:$C$66,0),6),[4]設定!$I25))</f>
        <v>9.4</v>
      </c>
      <c r="K49" s="14"/>
    </row>
    <row r="50" spans="2:12" s="5" customFormat="1" ht="18" customHeight="1" x14ac:dyDescent="0.2">
      <c r="B50" s="43" t="str">
        <f t="shared" si="0"/>
        <v>F</v>
      </c>
      <c r="C50" s="44"/>
      <c r="D50" s="47" t="str">
        <f t="shared" si="1"/>
        <v>電気・ガス・熱供給・水道業</v>
      </c>
      <c r="E50" s="41">
        <f>IF($D50="","",IF([4]設定!$I26="",INDEX([4]第２表!$E$10:$J$66,MATCH([4]設定!$D26,[4]第２表!$C$10:$C$66,0),1),[4]設定!$I26))</f>
        <v>2015</v>
      </c>
      <c r="F50" s="41">
        <f>IF($D50="","",IF([4]設定!$I26="",INDEX([4]第２表!$E$10:$J$66,MATCH([4]設定!$D26,[4]第２表!$C$10:$C$66,0),2),[4]設定!$I26))</f>
        <v>318</v>
      </c>
      <c r="G50" s="41">
        <f>IF($D50="","",IF([4]設定!$I26="",INDEX([4]第２表!$E$10:$J$66,MATCH([4]設定!$D26,[4]第２表!$C$10:$C$66,0),3),[4]設定!$I26))</f>
        <v>140</v>
      </c>
      <c r="H50" s="41">
        <f>IF($D50="","",IF([4]設定!$I26="",INDEX([4]第２表!$E$10:$J$66,MATCH([4]設定!$D26,[4]第２表!$C$10:$C$66,0),4),[4]設定!$I26))</f>
        <v>2193</v>
      </c>
      <c r="I50" s="41">
        <f>IF($D50="","",IF([4]設定!$I26="",INDEX([4]第２表!$E$10:$J$66,MATCH([4]設定!$D26,[4]第２表!$C$10:$C$66,0),5),[4]設定!$I26))</f>
        <v>154</v>
      </c>
      <c r="J50" s="46">
        <f>IF($D50="","",IF([4]設定!$I26="",INDEX([4]第２表!$E$10:$J$66,MATCH([4]設定!$D26,[4]第２表!$C$10:$C$66,0),6),[4]設定!$I26))</f>
        <v>7</v>
      </c>
      <c r="K50" s="14"/>
    </row>
    <row r="51" spans="2:12" s="5" customFormat="1" ht="18" customHeight="1" x14ac:dyDescent="0.2">
      <c r="B51" s="43" t="str">
        <f t="shared" si="0"/>
        <v>G</v>
      </c>
      <c r="C51" s="44"/>
      <c r="D51" s="45" t="str">
        <f t="shared" si="1"/>
        <v>情報通信業</v>
      </c>
      <c r="E51" s="41">
        <f>IF($D51="","",IF([4]設定!$I27="",INDEX([4]第２表!$E$10:$J$66,MATCH([4]設定!$D27,[4]第２表!$C$10:$C$66,0),1),[4]設定!$I27))</f>
        <v>3777</v>
      </c>
      <c r="F51" s="41">
        <f>IF($D51="","",IF([4]設定!$I27="",INDEX([4]第２表!$E$10:$J$66,MATCH([4]設定!$D27,[4]第２表!$C$10:$C$66,0),2),[4]設定!$I27))</f>
        <v>112</v>
      </c>
      <c r="G51" s="41">
        <f>IF($D51="","",IF([4]設定!$I27="",INDEX([4]第２表!$E$10:$J$66,MATCH([4]設定!$D27,[4]第２表!$C$10:$C$66,0),3),[4]設定!$I27))</f>
        <v>60</v>
      </c>
      <c r="H51" s="41">
        <f>IF($D51="","",IF([4]設定!$I27="",INDEX([4]第２表!$E$10:$J$66,MATCH([4]設定!$D27,[4]第２表!$C$10:$C$66,0),4),[4]設定!$I27))</f>
        <v>3829</v>
      </c>
      <c r="I51" s="41">
        <f>IF($D51="","",IF([4]設定!$I27="",INDEX([4]第２表!$E$10:$J$66,MATCH([4]設定!$D27,[4]第２表!$C$10:$C$66,0),5),[4]設定!$I27))</f>
        <v>132</v>
      </c>
      <c r="J51" s="46">
        <f>IF($D51="","",IF([4]設定!$I27="",INDEX([4]第２表!$E$10:$J$66,MATCH([4]設定!$D27,[4]第２表!$C$10:$C$66,0),6),[4]設定!$I27))</f>
        <v>3.4</v>
      </c>
      <c r="K51" s="14"/>
    </row>
    <row r="52" spans="2:12" s="5" customFormat="1" ht="18" customHeight="1" x14ac:dyDescent="0.2">
      <c r="B52" s="43" t="str">
        <f t="shared" si="0"/>
        <v>H</v>
      </c>
      <c r="C52" s="44"/>
      <c r="D52" s="45" t="str">
        <f t="shared" si="1"/>
        <v>運輸業，郵便業</v>
      </c>
      <c r="E52" s="41">
        <f>IF($D52="","",IF([4]設定!$I28="",INDEX([4]第２表!$E$10:$J$66,MATCH([4]設定!$D28,[4]第２表!$C$10:$C$66,0),1),[4]設定!$I28))</f>
        <v>11049</v>
      </c>
      <c r="F52" s="41">
        <f>IF($D52="","",IF([4]設定!$I28="",INDEX([4]第２表!$E$10:$J$66,MATCH([4]設定!$D28,[4]第２表!$C$10:$C$66,0),2),[4]設定!$I28))</f>
        <v>77</v>
      </c>
      <c r="G52" s="41">
        <f>IF($D52="","",IF([4]設定!$I28="",INDEX([4]第２表!$E$10:$J$66,MATCH([4]設定!$D28,[4]第２表!$C$10:$C$66,0),3),[4]設定!$I28))</f>
        <v>280</v>
      </c>
      <c r="H52" s="41">
        <f>IF($D52="","",IF([4]設定!$I28="",INDEX([4]第２表!$E$10:$J$66,MATCH([4]設定!$D28,[4]第２表!$C$10:$C$66,0),4),[4]設定!$I28))</f>
        <v>10846</v>
      </c>
      <c r="I52" s="41">
        <f>IF($D52="","",IF([4]設定!$I28="",INDEX([4]第２表!$E$10:$J$66,MATCH([4]設定!$D28,[4]第２表!$C$10:$C$66,0),5),[4]設定!$I28))</f>
        <v>1170</v>
      </c>
      <c r="J52" s="46">
        <f>IF($D52="","",IF([4]設定!$I28="",INDEX([4]第２表!$E$10:$J$66,MATCH([4]設定!$D28,[4]第２表!$C$10:$C$66,0),6),[4]設定!$I28))</f>
        <v>10.8</v>
      </c>
      <c r="K52" s="14"/>
    </row>
    <row r="53" spans="2:12" s="5" customFormat="1" ht="18" customHeight="1" x14ac:dyDescent="0.2">
      <c r="B53" s="43" t="str">
        <f t="shared" si="0"/>
        <v>I</v>
      </c>
      <c r="C53" s="44"/>
      <c r="D53" s="45" t="str">
        <f t="shared" si="1"/>
        <v>卸売業，小売業</v>
      </c>
      <c r="E53" s="41">
        <f>IF($D53="","",IF([4]設定!$I29="",INDEX([4]第２表!$E$10:$J$66,MATCH([4]設定!$D29,[4]第２表!$C$10:$C$66,0),1),[4]設定!$I29))</f>
        <v>22453</v>
      </c>
      <c r="F53" s="41">
        <f>IF($D53="","",IF([4]設定!$I29="",INDEX([4]第２表!$E$10:$J$66,MATCH([4]設定!$D29,[4]第２表!$C$10:$C$66,0),2),[4]設定!$I29))</f>
        <v>786</v>
      </c>
      <c r="G53" s="41">
        <f>IF($D53="","",IF([4]設定!$I29="",INDEX([4]第２表!$E$10:$J$66,MATCH([4]設定!$D29,[4]第２表!$C$10:$C$66,0),3),[4]設定!$I29))</f>
        <v>640</v>
      </c>
      <c r="H53" s="41">
        <f>IF($D53="","",IF([4]設定!$I29="",INDEX([4]第２表!$E$10:$J$66,MATCH([4]設定!$D29,[4]第２表!$C$10:$C$66,0),4),[4]設定!$I29))</f>
        <v>22599</v>
      </c>
      <c r="I53" s="41">
        <f>IF($D53="","",IF([4]設定!$I29="",INDEX([4]第２表!$E$10:$J$66,MATCH([4]設定!$D29,[4]第２表!$C$10:$C$66,0),5),[4]設定!$I29))</f>
        <v>13544</v>
      </c>
      <c r="J53" s="46">
        <f>IF($D53="","",IF([4]設定!$I29="",INDEX([4]第２表!$E$10:$J$66,MATCH([4]設定!$D29,[4]第２表!$C$10:$C$66,0),6),[4]設定!$I29))</f>
        <v>59.9</v>
      </c>
      <c r="K53" s="14"/>
    </row>
    <row r="54" spans="2:12" s="5" customFormat="1" ht="18" customHeight="1" x14ac:dyDescent="0.2">
      <c r="B54" s="43" t="str">
        <f t="shared" si="0"/>
        <v>J</v>
      </c>
      <c r="C54" s="44"/>
      <c r="D54" s="45" t="str">
        <f t="shared" si="1"/>
        <v>金融業，保険業</v>
      </c>
      <c r="E54" s="41" t="str">
        <f>IF($D54="","",IF([4]設定!$I30="",INDEX([4]第２表!$E$10:$J$66,MATCH([4]設定!$D30,[4]第２表!$C$10:$C$66,0),1),[4]設定!$I30))</f>
        <v>x</v>
      </c>
      <c r="F54" s="41" t="str">
        <f>IF($D54="","",IF([4]設定!$I30="",INDEX([4]第２表!$E$10:$J$66,MATCH([4]設定!$D30,[4]第２表!$C$10:$C$66,0),2),[4]設定!$I30))</f>
        <v>x</v>
      </c>
      <c r="G54" s="41" t="str">
        <f>IF($D54="","",IF([4]設定!$I30="",INDEX([4]第２表!$E$10:$J$66,MATCH([4]設定!$D30,[4]第２表!$C$10:$C$66,0),3),[4]設定!$I30))</f>
        <v>x</v>
      </c>
      <c r="H54" s="41" t="str">
        <f>IF($D54="","",IF([4]設定!$I30="",INDEX([4]第２表!$E$10:$J$66,MATCH([4]設定!$D30,[4]第２表!$C$10:$C$66,0),4),[4]設定!$I30))</f>
        <v>x</v>
      </c>
      <c r="I54" s="41" t="str">
        <f>IF($D54="","",IF([4]設定!$I30="",INDEX([4]第２表!$E$10:$J$66,MATCH([4]設定!$D30,[4]第２表!$C$10:$C$66,0),5),[4]設定!$I30))</f>
        <v>x</v>
      </c>
      <c r="J54" s="46" t="str">
        <f>IF($D54="","",IF([4]設定!$I30="",INDEX([4]第２表!$E$10:$J$66,MATCH([4]設定!$D30,[4]第２表!$C$10:$C$66,0),6),[4]設定!$I30))</f>
        <v>x</v>
      </c>
      <c r="K54" s="14"/>
    </row>
    <row r="55" spans="2:12" s="5" customFormat="1" ht="18" customHeight="1" x14ac:dyDescent="0.2">
      <c r="B55" s="43" t="str">
        <f t="shared" si="0"/>
        <v>K</v>
      </c>
      <c r="C55" s="44"/>
      <c r="D55" s="45" t="str">
        <f t="shared" si="1"/>
        <v>不動産業，物品賃貸業</v>
      </c>
      <c r="E55" s="41">
        <f>IF($D55="","",IF([4]設定!$I31="",INDEX([4]第２表!$E$10:$J$66,MATCH([4]設定!$D31,[4]第２表!$C$10:$C$66,0),1),[4]設定!$I31))</f>
        <v>1140</v>
      </c>
      <c r="F55" s="41">
        <f>IF($D55="","",IF([4]設定!$I31="",INDEX([4]第２表!$E$10:$J$66,MATCH([4]設定!$D31,[4]第２表!$C$10:$C$66,0),2),[4]設定!$I31))</f>
        <v>132</v>
      </c>
      <c r="G55" s="41">
        <f>IF($D55="","",IF([4]設定!$I31="",INDEX([4]第２表!$E$10:$J$66,MATCH([4]設定!$D31,[4]第２表!$C$10:$C$66,0),3),[4]設定!$I31))</f>
        <v>119</v>
      </c>
      <c r="H55" s="41">
        <f>IF($D55="","",IF([4]設定!$I31="",INDEX([4]第２表!$E$10:$J$66,MATCH([4]設定!$D31,[4]第２表!$C$10:$C$66,0),4),[4]設定!$I31))</f>
        <v>1153</v>
      </c>
      <c r="I55" s="41">
        <f>IF($D55="","",IF([4]設定!$I31="",INDEX([4]第２表!$E$10:$J$66,MATCH([4]設定!$D31,[4]第２表!$C$10:$C$66,0),5),[4]設定!$I31))</f>
        <v>293</v>
      </c>
      <c r="J55" s="46">
        <f>IF($D55="","",IF([4]設定!$I31="",INDEX([4]第２表!$E$10:$J$66,MATCH([4]設定!$D31,[4]第２表!$C$10:$C$66,0),6),[4]設定!$I31))</f>
        <v>25.4</v>
      </c>
      <c r="K55" s="14"/>
    </row>
    <row r="56" spans="2:12" s="5" customFormat="1" ht="18" customHeight="1" x14ac:dyDescent="0.2">
      <c r="B56" s="43" t="str">
        <f t="shared" si="0"/>
        <v>L</v>
      </c>
      <c r="C56" s="44"/>
      <c r="D56" s="48" t="str">
        <f t="shared" si="1"/>
        <v>学術研究，専門・技術サービス業</v>
      </c>
      <c r="E56" s="41">
        <f>IF($D56="","",IF([4]設定!$I32="",INDEX([4]第２表!$E$10:$J$66,MATCH([4]設定!$D32,[4]第２表!$C$10:$C$66,0),1),[4]設定!$I32))</f>
        <v>1728</v>
      </c>
      <c r="F56" s="41">
        <f>IF($D56="","",IF([4]設定!$I32="",INDEX([4]第２表!$E$10:$J$66,MATCH([4]設定!$D32,[4]第２表!$C$10:$C$66,0),2),[4]設定!$I32))</f>
        <v>152</v>
      </c>
      <c r="G56" s="41">
        <f>IF($D56="","",IF([4]設定!$I32="",INDEX([4]第２表!$E$10:$J$66,MATCH([4]設定!$D32,[4]第２表!$C$10:$C$66,0),3),[4]設定!$I32))</f>
        <v>110</v>
      </c>
      <c r="H56" s="41">
        <f>IF($D56="","",IF([4]設定!$I32="",INDEX([4]第２表!$E$10:$J$66,MATCH([4]設定!$D32,[4]第２表!$C$10:$C$66,0),4),[4]設定!$I32))</f>
        <v>1770</v>
      </c>
      <c r="I56" s="41">
        <f>IF($D56="","",IF([4]設定!$I32="",INDEX([4]第２表!$E$10:$J$66,MATCH([4]設定!$D32,[4]第２表!$C$10:$C$66,0),5),[4]設定!$I32))</f>
        <v>98</v>
      </c>
      <c r="J56" s="46">
        <f>IF($D56="","",IF([4]設定!$I32="",INDEX([4]第２表!$E$10:$J$66,MATCH([4]設定!$D32,[4]第２表!$C$10:$C$66,0),6),[4]設定!$I32))</f>
        <v>5.5</v>
      </c>
      <c r="K56" s="14"/>
      <c r="L56" s="23"/>
    </row>
    <row r="57" spans="2:12" s="5" customFormat="1" ht="18" customHeight="1" x14ac:dyDescent="0.2">
      <c r="B57" s="43" t="str">
        <f t="shared" si="0"/>
        <v>M</v>
      </c>
      <c r="C57" s="44"/>
      <c r="D57" s="49" t="str">
        <f t="shared" si="1"/>
        <v>宿泊業，飲食サービス業</v>
      </c>
      <c r="E57" s="41">
        <f>IF($D57="","",IF([4]設定!$I33="",INDEX([4]第２表!$E$10:$J$66,MATCH([4]設定!$D33,[4]第２表!$C$10:$C$66,0),1),[4]設定!$I33))</f>
        <v>7629</v>
      </c>
      <c r="F57" s="41">
        <f>IF($D57="","",IF([4]設定!$I33="",INDEX([4]第２表!$E$10:$J$66,MATCH([4]設定!$D33,[4]第２表!$C$10:$C$66,0),2),[4]設定!$I33))</f>
        <v>203</v>
      </c>
      <c r="G57" s="41">
        <f>IF($D57="","",IF([4]設定!$I33="",INDEX([4]第２表!$E$10:$J$66,MATCH([4]設定!$D33,[4]第２表!$C$10:$C$66,0),3),[4]設定!$I33))</f>
        <v>659</v>
      </c>
      <c r="H57" s="41">
        <f>IF($D57="","",IF([4]設定!$I33="",INDEX([4]第２表!$E$10:$J$66,MATCH([4]設定!$D33,[4]第２表!$C$10:$C$66,0),4),[4]設定!$I33))</f>
        <v>7173</v>
      </c>
      <c r="I57" s="41">
        <f>IF($D57="","",IF([4]設定!$I33="",INDEX([4]第２表!$E$10:$J$66,MATCH([4]設定!$D33,[4]第２表!$C$10:$C$66,0),5),[4]設定!$I33))</f>
        <v>5551</v>
      </c>
      <c r="J57" s="46">
        <f>IF($D57="","",IF([4]設定!$I33="",INDEX([4]第２表!$E$10:$J$66,MATCH([4]設定!$D33,[4]第２表!$C$10:$C$66,0),6),[4]設定!$I33))</f>
        <v>77.400000000000006</v>
      </c>
      <c r="K57" s="14"/>
      <c r="L57" s="74"/>
    </row>
    <row r="58" spans="2:12" s="5" customFormat="1" ht="18" customHeight="1" x14ac:dyDescent="0.2">
      <c r="B58" s="43" t="str">
        <f t="shared" si="0"/>
        <v>N</v>
      </c>
      <c r="C58" s="44"/>
      <c r="D58" s="50" t="str">
        <f t="shared" si="1"/>
        <v>生活関連サービス業，娯楽業</v>
      </c>
      <c r="E58" s="41">
        <f>IF($D58="","",IF([4]設定!$I34="",INDEX([4]第２表!$E$10:$J$66,MATCH([4]設定!$D34,[4]第２表!$C$10:$C$66,0),1),[4]設定!$I34))</f>
        <v>4110</v>
      </c>
      <c r="F58" s="41">
        <f>IF($D58="","",IF([4]設定!$I34="",INDEX([4]第２表!$E$10:$J$66,MATCH([4]設定!$D34,[4]第２表!$C$10:$C$66,0),2),[4]設定!$I34))</f>
        <v>211</v>
      </c>
      <c r="G58" s="41">
        <f>IF($D58="","",IF([4]設定!$I34="",INDEX([4]第２表!$E$10:$J$66,MATCH([4]設定!$D34,[4]第２表!$C$10:$C$66,0),3),[4]設定!$I34))</f>
        <v>134</v>
      </c>
      <c r="H58" s="41">
        <f>IF($D58="","",IF([4]設定!$I34="",INDEX([4]第２表!$E$10:$J$66,MATCH([4]設定!$D34,[4]第２表!$C$10:$C$66,0),4),[4]設定!$I34))</f>
        <v>4187</v>
      </c>
      <c r="I58" s="41">
        <f>IF($D58="","",IF([4]設定!$I34="",INDEX([4]第２表!$E$10:$J$66,MATCH([4]設定!$D34,[4]第２表!$C$10:$C$66,0),5),[4]設定!$I34))</f>
        <v>1074</v>
      </c>
      <c r="J58" s="46">
        <f>IF($D58="","",IF([4]設定!$I34="",INDEX([4]第２表!$E$10:$J$66,MATCH([4]設定!$D34,[4]第２表!$C$10:$C$66,0),6),[4]設定!$I34))</f>
        <v>25.7</v>
      </c>
      <c r="K58" s="14"/>
    </row>
    <row r="59" spans="2:12" s="5" customFormat="1" ht="18" customHeight="1" x14ac:dyDescent="0.2">
      <c r="B59" s="43" t="str">
        <f t="shared" si="0"/>
        <v>O</v>
      </c>
      <c r="C59" s="44"/>
      <c r="D59" s="45" t="str">
        <f t="shared" si="1"/>
        <v>教育，学習支援業</v>
      </c>
      <c r="E59" s="41">
        <f>IF($D59="","",IF([4]設定!$I35="",INDEX([4]第２表!$E$10:$J$66,MATCH([4]設定!$D35,[4]第２表!$C$10:$C$66,0),1),[4]設定!$I35))</f>
        <v>15811</v>
      </c>
      <c r="F59" s="41">
        <f>IF($D59="","",IF([4]設定!$I35="",INDEX([4]第２表!$E$10:$J$66,MATCH([4]設定!$D35,[4]第２表!$C$10:$C$66,0),2),[4]設定!$I35))</f>
        <v>2276</v>
      </c>
      <c r="G59" s="41">
        <f>IF($D59="","",IF([4]設定!$I35="",INDEX([4]第２表!$E$10:$J$66,MATCH([4]設定!$D35,[4]第２表!$C$10:$C$66,0),3),[4]設定!$I35))</f>
        <v>1948</v>
      </c>
      <c r="H59" s="41">
        <f>IF($D59="","",IF([4]設定!$I35="",INDEX([4]第２表!$E$10:$J$66,MATCH([4]設定!$D35,[4]第２表!$C$10:$C$66,0),4),[4]設定!$I35))</f>
        <v>16139</v>
      </c>
      <c r="I59" s="41">
        <f>IF($D59="","",IF([4]設定!$I35="",INDEX([4]第２表!$E$10:$J$66,MATCH([4]設定!$D35,[4]第２表!$C$10:$C$66,0),5),[4]設定!$I35))</f>
        <v>2628</v>
      </c>
      <c r="J59" s="46">
        <f>IF($D59="","",IF([4]設定!$I35="",INDEX([4]第２表!$E$10:$J$66,MATCH([4]設定!$D35,[4]第２表!$C$10:$C$66,0),6),[4]設定!$I35))</f>
        <v>16.3</v>
      </c>
      <c r="K59" s="14"/>
    </row>
    <row r="60" spans="2:12" s="5" customFormat="1" ht="18" customHeight="1" x14ac:dyDescent="0.2">
      <c r="B60" s="43" t="str">
        <f t="shared" si="0"/>
        <v>P</v>
      </c>
      <c r="C60" s="44"/>
      <c r="D60" s="45" t="str">
        <f t="shared" si="1"/>
        <v>医療，福祉</v>
      </c>
      <c r="E60" s="41">
        <f>IF($D60="","",IF([4]設定!$I36="",INDEX([4]第２表!$E$10:$J$66,MATCH([4]設定!$D36,[4]第２表!$C$10:$C$66,0),1),[4]設定!$I36))</f>
        <v>48396</v>
      </c>
      <c r="F60" s="41">
        <f>IF($D60="","",IF([4]設定!$I36="",INDEX([4]第２表!$E$10:$J$66,MATCH([4]設定!$D36,[4]第２表!$C$10:$C$66,0),2),[4]設定!$I36))</f>
        <v>3227</v>
      </c>
      <c r="G60" s="41">
        <f>IF($D60="","",IF([4]設定!$I36="",INDEX([4]第２表!$E$10:$J$66,MATCH([4]設定!$D36,[4]第２表!$C$10:$C$66,0),3),[4]設定!$I36))</f>
        <v>1934</v>
      </c>
      <c r="H60" s="41">
        <f>IF($D60="","",IF([4]設定!$I36="",INDEX([4]第２表!$E$10:$J$66,MATCH([4]設定!$D36,[4]第２表!$C$10:$C$66,0),4),[4]設定!$I36))</f>
        <v>49689</v>
      </c>
      <c r="I60" s="41">
        <f>IF($D60="","",IF([4]設定!$I36="",INDEX([4]第２表!$E$10:$J$66,MATCH([4]設定!$D36,[4]第２表!$C$10:$C$66,0),5),[4]設定!$I36))</f>
        <v>11875</v>
      </c>
      <c r="J60" s="46">
        <f>IF($D60="","",IF([4]設定!$I36="",INDEX([4]第２表!$E$10:$J$66,MATCH([4]設定!$D36,[4]第２表!$C$10:$C$66,0),6),[4]設定!$I36))</f>
        <v>23.9</v>
      </c>
      <c r="K60" s="14"/>
    </row>
    <row r="61" spans="2:12" s="5" customFormat="1" ht="18" customHeight="1" x14ac:dyDescent="0.2">
      <c r="B61" s="43" t="str">
        <f t="shared" si="0"/>
        <v>Q</v>
      </c>
      <c r="C61" s="44"/>
      <c r="D61" s="45" t="str">
        <f t="shared" si="1"/>
        <v>複合サービス事業</v>
      </c>
      <c r="E61" s="41">
        <f>IF($D61="","",IF([4]設定!$I37="",INDEX([4]第２表!$E$10:$J$66,MATCH([4]設定!$D37,[4]第２表!$C$10:$C$66,0),1),[4]設定!$I37))</f>
        <v>2824</v>
      </c>
      <c r="F61" s="41">
        <f>IF($D61="","",IF([4]設定!$I37="",INDEX([4]第２表!$E$10:$J$66,MATCH([4]設定!$D37,[4]第２表!$C$10:$C$66,0),2),[4]設定!$I37))</f>
        <v>278</v>
      </c>
      <c r="G61" s="41">
        <f>IF($D61="","",IF([4]設定!$I37="",INDEX([4]第２表!$E$10:$J$66,MATCH([4]設定!$D37,[4]第２表!$C$10:$C$66,0),3),[4]設定!$I37))</f>
        <v>240</v>
      </c>
      <c r="H61" s="41">
        <f>IF($D61="","",IF([4]設定!$I37="",INDEX([4]第２表!$E$10:$J$66,MATCH([4]設定!$D37,[4]第２表!$C$10:$C$66,0),4),[4]設定!$I37))</f>
        <v>2862</v>
      </c>
      <c r="I61" s="41">
        <f>IF($D61="","",IF([4]設定!$I37="",INDEX([4]第２表!$E$10:$J$66,MATCH([4]設定!$D37,[4]第２表!$C$10:$C$66,0),5),[4]設定!$I37))</f>
        <v>158</v>
      </c>
      <c r="J61" s="46">
        <f>IF($D61="","",IF([4]設定!$I37="",INDEX([4]第２表!$E$10:$J$66,MATCH([4]設定!$D37,[4]第２表!$C$10:$C$66,0),6),[4]設定!$I37))</f>
        <v>5.5</v>
      </c>
    </row>
    <row r="62" spans="2:12" s="5" customFormat="1" ht="18" customHeight="1" x14ac:dyDescent="0.2">
      <c r="B62" s="43" t="str">
        <f t="shared" si="0"/>
        <v>R</v>
      </c>
      <c r="C62" s="44"/>
      <c r="D62" s="51" t="str">
        <f t="shared" si="1"/>
        <v>サービス業（他に分類されないもの）</v>
      </c>
      <c r="E62" s="41">
        <f>IF($D62="","",IF([4]設定!$I38="",INDEX([4]第２表!$E$10:$J$66,MATCH([4]設定!$D38,[4]第２表!$C$10:$C$66,0),1),[4]設定!$I38))</f>
        <v>17237</v>
      </c>
      <c r="F62" s="41">
        <f>IF($D62="","",IF([4]設定!$I38="",INDEX([4]第２表!$E$10:$J$66,MATCH([4]設定!$D38,[4]第２表!$C$10:$C$66,0),2),[4]設定!$I38))</f>
        <v>1399</v>
      </c>
      <c r="G62" s="41">
        <f>IF($D62="","",IF([4]設定!$I38="",INDEX([4]第２表!$E$10:$J$66,MATCH([4]設定!$D38,[4]第２表!$C$10:$C$66,0),3),[4]設定!$I38))</f>
        <v>1145</v>
      </c>
      <c r="H62" s="41">
        <f>IF($D62="","",IF([4]設定!$I38="",INDEX([4]第２表!$E$10:$J$66,MATCH([4]設定!$D38,[4]第２表!$C$10:$C$66,0),4),[4]設定!$I38))</f>
        <v>17491</v>
      </c>
      <c r="I62" s="41">
        <f>IF($D62="","",IF([4]設定!$I38="",INDEX([4]第２表!$E$10:$J$66,MATCH([4]設定!$D38,[4]第２表!$C$10:$C$66,0),5),[4]設定!$I38))</f>
        <v>5493</v>
      </c>
      <c r="J62" s="46">
        <f>IF($D62="","",IF([4]設定!$I38="",INDEX([4]第２表!$E$10:$J$66,MATCH([4]設定!$D38,[4]第２表!$C$10:$C$66,0),6),[4]設定!$I38))</f>
        <v>31.4</v>
      </c>
    </row>
    <row r="63" spans="2:12" s="5" customFormat="1" ht="18" customHeight="1" x14ac:dyDescent="0.2">
      <c r="B63" s="38" t="str">
        <f t="shared" si="0"/>
        <v>E09,10</v>
      </c>
      <c r="C63" s="39"/>
      <c r="D63" s="52" t="str">
        <f t="shared" si="1"/>
        <v>食料品・たばこ</v>
      </c>
      <c r="E63" s="53">
        <f>IF($D63="","",IF([4]設定!$I39="",INDEX([4]第２表!$E$10:$J$66,MATCH([4]設定!$D39,[4]第２表!$C$10:$C$66,0),1),[4]設定!$I39))</f>
        <v>11820</v>
      </c>
      <c r="F63" s="53">
        <f>IF($D63="","",IF([4]設定!$I39="",INDEX([4]第２表!$E$10:$J$66,MATCH([4]設定!$D39,[4]第２表!$C$10:$C$66,0),2),[4]設定!$I39))</f>
        <v>290</v>
      </c>
      <c r="G63" s="53">
        <f>IF($D63="","",IF([4]設定!$I39="",INDEX([4]第２表!$E$10:$J$66,MATCH([4]設定!$D39,[4]第２表!$C$10:$C$66,0),3),[4]設定!$I39))</f>
        <v>283</v>
      </c>
      <c r="H63" s="53">
        <f>IF($D63="","",IF([4]設定!$I39="",INDEX([4]第２表!$E$10:$J$66,MATCH([4]設定!$D39,[4]第２表!$C$10:$C$66,0),4),[4]設定!$I39))</f>
        <v>11827</v>
      </c>
      <c r="I63" s="53">
        <f>IF($D63="","",IF([4]設定!$I39="",INDEX([4]第２表!$E$10:$J$66,MATCH([4]設定!$D39,[4]第２表!$C$10:$C$66,0),5),[4]設定!$I39))</f>
        <v>1954</v>
      </c>
      <c r="J63" s="42">
        <f>IF($D63="","",IF([4]設定!$I39="",INDEX([4]第２表!$E$10:$J$66,MATCH([4]設定!$D39,[4]第２表!$C$10:$C$66,0),6),[4]設定!$I39))</f>
        <v>16.5</v>
      </c>
    </row>
    <row r="64" spans="2:12" s="5" customFormat="1" ht="18" customHeight="1" x14ac:dyDescent="0.2">
      <c r="B64" s="43" t="str">
        <f t="shared" si="0"/>
        <v>E11</v>
      </c>
      <c r="C64" s="44"/>
      <c r="D64" s="54" t="str">
        <f t="shared" si="1"/>
        <v>繊維工業</v>
      </c>
      <c r="E64" s="41">
        <f>IF($D64="","",IF([4]設定!$I40="",INDEX([4]第２表!$E$10:$J$66,MATCH([4]設定!$D40,[4]第２表!$C$10:$C$66,0),1),[4]設定!$I40))</f>
        <v>3385</v>
      </c>
      <c r="F64" s="41">
        <f>IF($D64="","",IF([4]設定!$I40="",INDEX([4]第２表!$E$10:$J$66,MATCH([4]設定!$D40,[4]第２表!$C$10:$C$66,0),2),[4]設定!$I40))</f>
        <v>69</v>
      </c>
      <c r="G64" s="41">
        <f>IF($D64="","",IF([4]設定!$I40="",INDEX([4]第２表!$E$10:$J$66,MATCH([4]設定!$D40,[4]第２表!$C$10:$C$66,0),3),[4]設定!$I40))</f>
        <v>105</v>
      </c>
      <c r="H64" s="41">
        <f>IF($D64="","",IF([4]設定!$I40="",INDEX([4]第２表!$E$10:$J$66,MATCH([4]設定!$D40,[4]第２表!$C$10:$C$66,0),4),[4]設定!$I40))</f>
        <v>3349</v>
      </c>
      <c r="I64" s="41">
        <f>IF($D64="","",IF([4]設定!$I40="",INDEX([4]第２表!$E$10:$J$66,MATCH([4]設定!$D40,[4]第２表!$C$10:$C$66,0),5),[4]設定!$I40))</f>
        <v>155</v>
      </c>
      <c r="J64" s="46">
        <f>IF($D64="","",IF([4]設定!$I40="",INDEX([4]第２表!$E$10:$J$66,MATCH([4]設定!$D40,[4]第２表!$C$10:$C$66,0),6),[4]設定!$I40))</f>
        <v>4.5999999999999996</v>
      </c>
    </row>
    <row r="65" spans="2:10" s="5" customFormat="1" ht="18" customHeight="1" x14ac:dyDescent="0.2">
      <c r="B65" s="43" t="str">
        <f t="shared" si="0"/>
        <v>E12</v>
      </c>
      <c r="C65" s="44"/>
      <c r="D65" s="54" t="str">
        <f t="shared" si="1"/>
        <v>木材・木製品</v>
      </c>
      <c r="E65" s="41">
        <f>IF($D65="","",IF([4]設定!$I41="",INDEX([4]第２表!$E$10:$J$66,MATCH([4]設定!$D41,[4]第２表!$C$10:$C$66,0),1),[4]設定!$I41))</f>
        <v>1280</v>
      </c>
      <c r="F65" s="41">
        <f>IF($D65="","",IF([4]設定!$I41="",INDEX([4]第２表!$E$10:$J$66,MATCH([4]設定!$D41,[4]第２表!$C$10:$C$66,0),2),[4]設定!$I41))</f>
        <v>38</v>
      </c>
      <c r="G65" s="41">
        <f>IF($D65="","",IF([4]設定!$I41="",INDEX([4]第２表!$E$10:$J$66,MATCH([4]設定!$D41,[4]第２表!$C$10:$C$66,0),3),[4]設定!$I41))</f>
        <v>6</v>
      </c>
      <c r="H65" s="41">
        <f>IF($D65="","",IF([4]設定!$I41="",INDEX([4]第２表!$E$10:$J$66,MATCH([4]設定!$D41,[4]第２表!$C$10:$C$66,0),4),[4]設定!$I41))</f>
        <v>1312</v>
      </c>
      <c r="I65" s="41">
        <f>IF($D65="","",IF([4]設定!$I41="",INDEX([4]第２表!$E$10:$J$66,MATCH([4]設定!$D41,[4]第２表!$C$10:$C$66,0),5),[4]設定!$I41))</f>
        <v>141</v>
      </c>
      <c r="J65" s="46">
        <f>IF($D65="","",IF([4]設定!$I41="",INDEX([4]第２表!$E$10:$J$66,MATCH([4]設定!$D41,[4]第２表!$C$10:$C$66,0),6),[4]設定!$I41))</f>
        <v>10.7</v>
      </c>
    </row>
    <row r="66" spans="2:10" s="5" customFormat="1" ht="18" customHeight="1" x14ac:dyDescent="0.2">
      <c r="B66" s="43" t="str">
        <f t="shared" si="0"/>
        <v>E13</v>
      </c>
      <c r="C66" s="44"/>
      <c r="D66" s="54" t="str">
        <f t="shared" si="1"/>
        <v>家具・装備品</v>
      </c>
      <c r="E66" s="41" t="str">
        <f>IF($D66="","",IF([4]設定!$I42="",INDEX([4]第２表!$E$10:$J$66,MATCH([4]設定!$D42,[4]第２表!$C$10:$C$66,0),1),[4]設定!$I42))</f>
        <v>x</v>
      </c>
      <c r="F66" s="41" t="str">
        <f>IF($D66="","",IF([4]設定!$I42="",INDEX([4]第２表!$E$10:$J$66,MATCH([4]設定!$D42,[4]第２表!$C$10:$C$66,0),2),[4]設定!$I42))</f>
        <v>x</v>
      </c>
      <c r="G66" s="41" t="str">
        <f>IF($D66="","",IF([4]設定!$I42="",INDEX([4]第２表!$E$10:$J$66,MATCH([4]設定!$D42,[4]第２表!$C$10:$C$66,0),3),[4]設定!$I42))</f>
        <v>x</v>
      </c>
      <c r="H66" s="41" t="str">
        <f>IF($D66="","",IF([4]設定!$I42="",INDEX([4]第２表!$E$10:$J$66,MATCH([4]設定!$D42,[4]第２表!$C$10:$C$66,0),4),[4]設定!$I42))</f>
        <v>x</v>
      </c>
      <c r="I66" s="41" t="str">
        <f>IF($D66="","",IF([4]設定!$I42="",INDEX([4]第２表!$E$10:$J$66,MATCH([4]設定!$D42,[4]第２表!$C$10:$C$66,0),5),[4]設定!$I42))</f>
        <v>x</v>
      </c>
      <c r="J66" s="46" t="str">
        <f>IF($D66="","",IF([4]設定!$I42="",INDEX([4]第２表!$E$10:$J$66,MATCH([4]設定!$D42,[4]第２表!$C$10:$C$66,0),6),[4]設定!$I42))</f>
        <v>x</v>
      </c>
    </row>
    <row r="67" spans="2:10" ht="16.2" x14ac:dyDescent="0.2">
      <c r="B67" s="43" t="str">
        <f t="shared" si="0"/>
        <v>E15</v>
      </c>
      <c r="C67" s="44"/>
      <c r="D67" s="54" t="str">
        <f t="shared" si="1"/>
        <v>印刷・同関連業</v>
      </c>
      <c r="E67" s="41">
        <f>IF($D67="","",IF([4]設定!$I43="",INDEX([4]第２表!$E$10:$J$66,MATCH([4]設定!$D43,[4]第２表!$C$10:$C$66,0),1),[4]設定!$I43))</f>
        <v>449</v>
      </c>
      <c r="F67" s="41">
        <f>IF($D67="","",IF([4]設定!$I43="",INDEX([4]第２表!$E$10:$J$66,MATCH([4]設定!$D43,[4]第２表!$C$10:$C$66,0),2),[4]設定!$I43))</f>
        <v>17</v>
      </c>
      <c r="G67" s="41">
        <f>IF($D67="","",IF([4]設定!$I43="",INDEX([4]第２表!$E$10:$J$66,MATCH([4]設定!$D43,[4]第２表!$C$10:$C$66,0),3),[4]設定!$I43))</f>
        <v>10</v>
      </c>
      <c r="H67" s="41">
        <f>IF($D67="","",IF([4]設定!$I43="",INDEX([4]第２表!$E$10:$J$66,MATCH([4]設定!$D43,[4]第２表!$C$10:$C$66,0),4),[4]設定!$I43))</f>
        <v>456</v>
      </c>
      <c r="I67" s="41">
        <f>IF($D67="","",IF([4]設定!$I43="",INDEX([4]第２表!$E$10:$J$66,MATCH([4]設定!$D43,[4]第２表!$C$10:$C$66,0),5),[4]設定!$I43))</f>
        <v>51</v>
      </c>
      <c r="J67" s="46">
        <f>IF($D67="","",IF([4]設定!$I43="",INDEX([4]第２表!$E$10:$J$66,MATCH([4]設定!$D43,[4]第２表!$C$10:$C$66,0),6),[4]設定!$I43))</f>
        <v>11.2</v>
      </c>
    </row>
    <row r="68" spans="2:10" ht="16.2" x14ac:dyDescent="0.2">
      <c r="B68" s="43" t="str">
        <f t="shared" si="0"/>
        <v>E16,17</v>
      </c>
      <c r="C68" s="44"/>
      <c r="D68" s="54" t="str">
        <f t="shared" si="1"/>
        <v>化学、石油・石炭</v>
      </c>
      <c r="E68" s="41">
        <f>IF($D68="","",IF([4]設定!$I44="",INDEX([4]第２表!$E$10:$J$66,MATCH([4]設定!$D44,[4]第２表!$C$10:$C$66,0),1),[4]設定!$I44))</f>
        <v>2600</v>
      </c>
      <c r="F68" s="41">
        <f>IF($D68="","",IF([4]設定!$I44="",INDEX([4]第２表!$E$10:$J$66,MATCH([4]設定!$D44,[4]第２表!$C$10:$C$66,0),2),[4]設定!$I44))</f>
        <v>31</v>
      </c>
      <c r="G68" s="41">
        <f>IF($D68="","",IF([4]設定!$I44="",INDEX([4]第２表!$E$10:$J$66,MATCH([4]設定!$D44,[4]第２表!$C$10:$C$66,0),3),[4]設定!$I44))</f>
        <v>27</v>
      </c>
      <c r="H68" s="41">
        <f>IF($D68="","",IF([4]設定!$I44="",INDEX([4]第２表!$E$10:$J$66,MATCH([4]設定!$D44,[4]第２表!$C$10:$C$66,0),4),[4]設定!$I44))</f>
        <v>2604</v>
      </c>
      <c r="I68" s="41">
        <f>IF($D68="","",IF([4]設定!$I44="",INDEX([4]第２表!$E$10:$J$66,MATCH([4]設定!$D44,[4]第２表!$C$10:$C$66,0),5),[4]設定!$I44))</f>
        <v>41</v>
      </c>
      <c r="J68" s="46">
        <f>IF($D68="","",IF([4]設定!$I44="",INDEX([4]第２表!$E$10:$J$66,MATCH([4]設定!$D44,[4]第２表!$C$10:$C$66,0),6),[4]設定!$I44))</f>
        <v>1.6</v>
      </c>
    </row>
    <row r="69" spans="2:10" ht="16.2" x14ac:dyDescent="0.2">
      <c r="B69" s="43" t="str">
        <f t="shared" si="0"/>
        <v>E18</v>
      </c>
      <c r="C69" s="44"/>
      <c r="D69" s="54" t="str">
        <f t="shared" si="1"/>
        <v>プラスチック製品</v>
      </c>
      <c r="E69" s="41">
        <f>IF($D69="","",IF([4]設定!$I45="",INDEX([4]第２表!$E$10:$J$66,MATCH([4]設定!$D45,[4]第２表!$C$10:$C$66,0),1),[4]設定!$I45))</f>
        <v>1801</v>
      </c>
      <c r="F69" s="41">
        <f>IF($D69="","",IF([4]設定!$I45="",INDEX([4]第２表!$E$10:$J$66,MATCH([4]設定!$D45,[4]第２表!$C$10:$C$66,0),2),[4]設定!$I45))</f>
        <v>23</v>
      </c>
      <c r="G69" s="41">
        <f>IF($D69="","",IF([4]設定!$I45="",INDEX([4]第２表!$E$10:$J$66,MATCH([4]設定!$D45,[4]第２表!$C$10:$C$66,0),3),[4]設定!$I45))</f>
        <v>10</v>
      </c>
      <c r="H69" s="41">
        <f>IF($D69="","",IF([4]設定!$I45="",INDEX([4]第２表!$E$10:$J$66,MATCH([4]設定!$D45,[4]第２表!$C$10:$C$66,0),4),[4]設定!$I45))</f>
        <v>1814</v>
      </c>
      <c r="I69" s="41">
        <f>IF($D69="","",IF([4]設定!$I45="",INDEX([4]第２表!$E$10:$J$66,MATCH([4]設定!$D45,[4]第２表!$C$10:$C$66,0),5),[4]設定!$I45))</f>
        <v>405</v>
      </c>
      <c r="J69" s="46">
        <f>IF($D69="","",IF([4]設定!$I45="",INDEX([4]第２表!$E$10:$J$66,MATCH([4]設定!$D45,[4]第２表!$C$10:$C$66,0),6),[4]設定!$I45))</f>
        <v>22.3</v>
      </c>
    </row>
    <row r="70" spans="2:10" ht="16.2" x14ac:dyDescent="0.2">
      <c r="B70" s="43" t="str">
        <f t="shared" si="0"/>
        <v>E19</v>
      </c>
      <c r="C70" s="44"/>
      <c r="D70" s="54" t="str">
        <f t="shared" si="1"/>
        <v>ゴム製品</v>
      </c>
      <c r="E70" s="55">
        <f>IF($D70="","",IF([4]設定!$I46="",INDEX([4]第２表!$E$10:$J$66,MATCH([4]設定!$D46,[4]第２表!$C$10:$C$66,0),1),[4]設定!$I46))</f>
        <v>2025</v>
      </c>
      <c r="F70" s="55">
        <f>IF($D70="","",IF([4]設定!$I46="",INDEX([4]第２表!$E$10:$J$66,MATCH([4]設定!$D46,[4]第２表!$C$10:$C$66,0),2),[4]設定!$I46))</f>
        <v>50</v>
      </c>
      <c r="G70" s="55">
        <f>IF($D70="","",IF([4]設定!$I46="",INDEX([4]第２表!$E$10:$J$66,MATCH([4]設定!$D46,[4]第２表!$C$10:$C$66,0),3),[4]設定!$I46))</f>
        <v>6</v>
      </c>
      <c r="H70" s="55">
        <f>IF($D70="","",IF([4]設定!$I46="",INDEX([4]第２表!$E$10:$J$66,MATCH([4]設定!$D46,[4]第２表!$C$10:$C$66,0),4),[4]設定!$I46))</f>
        <v>2069</v>
      </c>
      <c r="I70" s="55">
        <f>IF($D70="","",IF([4]設定!$I46="",INDEX([4]第２表!$E$10:$J$66,MATCH([4]設定!$D46,[4]第２表!$C$10:$C$66,0),5),[4]設定!$I46))</f>
        <v>32</v>
      </c>
      <c r="J70" s="56">
        <f>IF($D70="","",IF([4]設定!$I46="",INDEX([4]第２表!$E$10:$J$66,MATCH([4]設定!$D46,[4]第２表!$C$10:$C$66,0),6),[4]設定!$I46))</f>
        <v>1.5</v>
      </c>
    </row>
    <row r="71" spans="2:10" ht="16.2" x14ac:dyDescent="0.2">
      <c r="B71" s="43" t="str">
        <f t="shared" si="0"/>
        <v>E21</v>
      </c>
      <c r="C71" s="44"/>
      <c r="D71" s="54" t="str">
        <f t="shared" si="1"/>
        <v>窯業・土石製品</v>
      </c>
      <c r="E71" s="41">
        <f>IF($D71="","",IF([4]設定!$I47="",INDEX([4]第２表!$E$10:$J$66,MATCH([4]設定!$D47,[4]第２表!$C$10:$C$66,0),1),[4]設定!$I47))</f>
        <v>372</v>
      </c>
      <c r="F71" s="41">
        <f>IF($D71="","",IF([4]設定!$I47="",INDEX([4]第２表!$E$10:$J$66,MATCH([4]設定!$D47,[4]第２表!$C$10:$C$66,0),2),[4]設定!$I47))</f>
        <v>4</v>
      </c>
      <c r="G71" s="41">
        <f>IF($D71="","",IF([4]設定!$I47="",INDEX([4]第２表!$E$10:$J$66,MATCH([4]設定!$D47,[4]第２表!$C$10:$C$66,0),3),[4]設定!$I47))</f>
        <v>2</v>
      </c>
      <c r="H71" s="41">
        <f>IF($D71="","",IF([4]設定!$I47="",INDEX([4]第２表!$E$10:$J$66,MATCH([4]設定!$D47,[4]第２表!$C$10:$C$66,0),4),[4]設定!$I47))</f>
        <v>374</v>
      </c>
      <c r="I71" s="41">
        <f>IF($D71="","",IF([4]設定!$I47="",INDEX([4]第２表!$E$10:$J$66,MATCH([4]設定!$D47,[4]第２表!$C$10:$C$66,0),5),[4]設定!$I47))</f>
        <v>49</v>
      </c>
      <c r="J71" s="46">
        <f>IF($D71="","",IF([4]設定!$I47="",INDEX([4]第２表!$E$10:$J$66,MATCH([4]設定!$D47,[4]第２表!$C$10:$C$66,0),6),[4]設定!$I47))</f>
        <v>13.1</v>
      </c>
    </row>
    <row r="72" spans="2:10" ht="16.2" x14ac:dyDescent="0.2">
      <c r="B72" s="43" t="str">
        <f t="shared" si="0"/>
        <v>E24</v>
      </c>
      <c r="C72" s="44"/>
      <c r="D72" s="54" t="str">
        <f t="shared" si="1"/>
        <v>金属製品製造業</v>
      </c>
      <c r="E72" s="41">
        <f>IF($D72="","",IF([4]設定!$I48="",INDEX([4]第２表!$E$10:$J$66,MATCH([4]設定!$D48,[4]第２表!$C$10:$C$66,0),1),[4]設定!$I48))</f>
        <v>1163</v>
      </c>
      <c r="F72" s="41">
        <f>IF($D72="","",IF([4]設定!$I48="",INDEX([4]第２表!$E$10:$J$66,MATCH([4]設定!$D48,[4]第２表!$C$10:$C$66,0),2),[4]設定!$I48))</f>
        <v>63</v>
      </c>
      <c r="G72" s="41">
        <f>IF($D72="","",IF([4]設定!$I48="",INDEX([4]第２表!$E$10:$J$66,MATCH([4]設定!$D48,[4]第２表!$C$10:$C$66,0),3),[4]設定!$I48))</f>
        <v>28</v>
      </c>
      <c r="H72" s="41">
        <f>IF($D72="","",IF([4]設定!$I48="",INDEX([4]第２表!$E$10:$J$66,MATCH([4]設定!$D48,[4]第２表!$C$10:$C$66,0),4),[4]設定!$I48))</f>
        <v>1198</v>
      </c>
      <c r="I72" s="41">
        <f>IF($D72="","",IF([4]設定!$I48="",INDEX([4]第２表!$E$10:$J$66,MATCH([4]設定!$D48,[4]第２表!$C$10:$C$66,0),5),[4]設定!$I48))</f>
        <v>238</v>
      </c>
      <c r="J72" s="46">
        <f>IF($D72="","",IF([4]設定!$I48="",INDEX([4]第２表!$E$10:$J$66,MATCH([4]設定!$D48,[4]第２表!$C$10:$C$66,0),6),[4]設定!$I48))</f>
        <v>19.899999999999999</v>
      </c>
    </row>
    <row r="73" spans="2:10" ht="16.2" x14ac:dyDescent="0.2">
      <c r="B73" s="43" t="str">
        <f t="shared" si="0"/>
        <v>E27</v>
      </c>
      <c r="C73" s="44"/>
      <c r="D73" s="54" t="str">
        <f t="shared" si="1"/>
        <v>業務用機械器具</v>
      </c>
      <c r="E73" s="41">
        <f>IF($D73="","",IF([4]設定!$I49="",INDEX([4]第２表!$E$10:$J$66,MATCH([4]設定!$D49,[4]第２表!$C$10:$C$66,0),1),[4]設定!$I49))</f>
        <v>1789</v>
      </c>
      <c r="F73" s="41">
        <f>IF($D73="","",IF([4]設定!$I49="",INDEX([4]第２表!$E$10:$J$66,MATCH([4]設定!$D49,[4]第２表!$C$10:$C$66,0),2),[4]設定!$I49))</f>
        <v>72</v>
      </c>
      <c r="G73" s="41">
        <f>IF($D73="","",IF([4]設定!$I49="",INDEX([4]第２表!$E$10:$J$66,MATCH([4]設定!$D49,[4]第２表!$C$10:$C$66,0),3),[4]設定!$I49))</f>
        <v>50</v>
      </c>
      <c r="H73" s="41">
        <f>IF($D73="","",IF([4]設定!$I49="",INDEX([4]第２表!$E$10:$J$66,MATCH([4]設定!$D49,[4]第２表!$C$10:$C$66,0),4),[4]設定!$I49))</f>
        <v>1811</v>
      </c>
      <c r="I73" s="41">
        <f>IF($D73="","",IF([4]設定!$I49="",INDEX([4]第２表!$E$10:$J$66,MATCH([4]設定!$D49,[4]第２表!$C$10:$C$66,0),5),[4]設定!$I49))</f>
        <v>46</v>
      </c>
      <c r="J73" s="46">
        <f>IF($D73="","",IF([4]設定!$I49="",INDEX([4]第２表!$E$10:$J$66,MATCH([4]設定!$D49,[4]第２表!$C$10:$C$66,0),6),[4]設定!$I49))</f>
        <v>2.5</v>
      </c>
    </row>
    <row r="74" spans="2:10" ht="16.2" x14ac:dyDescent="0.2">
      <c r="B74" s="43" t="str">
        <f t="shared" si="0"/>
        <v>E28</v>
      </c>
      <c r="C74" s="44"/>
      <c r="D74" s="54" t="str">
        <f t="shared" si="1"/>
        <v>電子・デバイス</v>
      </c>
      <c r="E74" s="41">
        <f>IF($D74="","",IF([4]設定!$I50="",INDEX([4]第２表!$E$10:$J$66,MATCH([4]設定!$D50,[4]第２表!$C$10:$C$66,0),1),[4]設定!$I50))</f>
        <v>3437</v>
      </c>
      <c r="F74" s="41">
        <f>IF($D74="","",IF([4]設定!$I50="",INDEX([4]第２表!$E$10:$J$66,MATCH([4]設定!$D50,[4]第２表!$C$10:$C$66,0),2),[4]設定!$I50))</f>
        <v>28</v>
      </c>
      <c r="G74" s="41">
        <f>IF($D74="","",IF([4]設定!$I50="",INDEX([4]第２表!$E$10:$J$66,MATCH([4]設定!$D50,[4]第２表!$C$10:$C$66,0),3),[4]設定!$I50))</f>
        <v>24</v>
      </c>
      <c r="H74" s="41">
        <f>IF($D74="","",IF([4]設定!$I50="",INDEX([4]第２表!$E$10:$J$66,MATCH([4]設定!$D50,[4]第２表!$C$10:$C$66,0),4),[4]設定!$I50))</f>
        <v>3441</v>
      </c>
      <c r="I74" s="41">
        <f>IF($D74="","",IF([4]設定!$I50="",INDEX([4]第２表!$E$10:$J$66,MATCH([4]設定!$D50,[4]第２表!$C$10:$C$66,0),5),[4]設定!$I50))</f>
        <v>205</v>
      </c>
      <c r="J74" s="46">
        <f>IF($D74="","",IF([4]設定!$I50="",INDEX([4]第２表!$E$10:$J$66,MATCH([4]設定!$D50,[4]第２表!$C$10:$C$66,0),6),[4]設定!$I50))</f>
        <v>6</v>
      </c>
    </row>
    <row r="75" spans="2:10" ht="16.2" x14ac:dyDescent="0.2">
      <c r="B75" s="43" t="str">
        <f t="shared" si="0"/>
        <v>E29</v>
      </c>
      <c r="C75" s="44"/>
      <c r="D75" s="54" t="str">
        <f t="shared" si="1"/>
        <v>電気機械器具</v>
      </c>
      <c r="E75" s="41">
        <f>IF($D75="","",IF([4]設定!$I51="",INDEX([4]第２表!$E$10:$J$66,MATCH([4]設定!$D51,[4]第２表!$C$10:$C$66,0),1),[4]設定!$I51))</f>
        <v>1011</v>
      </c>
      <c r="F75" s="41">
        <f>IF($D75="","",IF([4]設定!$I51="",INDEX([4]第２表!$E$10:$J$66,MATCH([4]設定!$D51,[4]第２表!$C$10:$C$66,0),2),[4]設定!$I51))</f>
        <v>30</v>
      </c>
      <c r="G75" s="41">
        <f>IF($D75="","",IF([4]設定!$I51="",INDEX([4]第２表!$E$10:$J$66,MATCH([4]設定!$D51,[4]第２表!$C$10:$C$66,0),3),[4]設定!$I51))</f>
        <v>10</v>
      </c>
      <c r="H75" s="41">
        <f>IF($D75="","",IF([4]設定!$I51="",INDEX([4]第２表!$E$10:$J$66,MATCH([4]設定!$D51,[4]第２表!$C$10:$C$66,0),4),[4]設定!$I51))</f>
        <v>1031</v>
      </c>
      <c r="I75" s="41">
        <f>IF($D75="","",IF([4]設定!$I51="",INDEX([4]第２表!$E$10:$J$66,MATCH([4]設定!$D51,[4]第２表!$C$10:$C$66,0),5),[4]設定!$I51))</f>
        <v>40</v>
      </c>
      <c r="J75" s="46">
        <f>IF($D75="","",IF([4]設定!$I51="",INDEX([4]第２表!$E$10:$J$66,MATCH([4]設定!$D51,[4]第２表!$C$10:$C$66,0),6),[4]設定!$I51))</f>
        <v>3.9</v>
      </c>
    </row>
    <row r="76" spans="2:10" ht="16.2" x14ac:dyDescent="0.2">
      <c r="B76" s="43" t="str">
        <f t="shared" si="0"/>
        <v>E31</v>
      </c>
      <c r="C76" s="44"/>
      <c r="D76" s="54" t="str">
        <f t="shared" si="1"/>
        <v>輸送用機械器具</v>
      </c>
      <c r="E76" s="41">
        <f>IF($D76="","",IF([4]設定!$I52="",INDEX([4]第２表!$E$10:$J$66,MATCH([4]設定!$D52,[4]第２表!$C$10:$C$66,0),1),[4]設定!$I52))</f>
        <v>2080</v>
      </c>
      <c r="F76" s="41">
        <f>IF($D76="","",IF([4]設定!$I52="",INDEX([4]第２表!$E$10:$J$66,MATCH([4]設定!$D52,[4]第２表!$C$10:$C$66,0),2),[4]設定!$I52))</f>
        <v>134</v>
      </c>
      <c r="G76" s="41">
        <f>IF($D76="","",IF([4]設定!$I52="",INDEX([4]第２表!$E$10:$J$66,MATCH([4]設定!$D52,[4]第２表!$C$10:$C$66,0),3),[4]設定!$I52))</f>
        <v>16</v>
      </c>
      <c r="H76" s="41">
        <f>IF($D76="","",IF([4]設定!$I52="",INDEX([4]第２表!$E$10:$J$66,MATCH([4]設定!$D52,[4]第２表!$C$10:$C$66,0),4),[4]設定!$I52))</f>
        <v>2198</v>
      </c>
      <c r="I76" s="41">
        <f>IF($D76="","",IF([4]設定!$I52="",INDEX([4]第２表!$E$10:$J$66,MATCH([4]設定!$D52,[4]第２表!$C$10:$C$66,0),5),[4]設定!$I52))</f>
        <v>6</v>
      </c>
      <c r="J76" s="46">
        <f>IF($D76="","",IF([4]設定!$I52="",INDEX([4]第２表!$E$10:$J$66,MATCH([4]設定!$D52,[4]第２表!$C$10:$C$66,0),6),[4]設定!$I52))</f>
        <v>0.3</v>
      </c>
    </row>
    <row r="77" spans="2:10" ht="16.2" x14ac:dyDescent="0.2">
      <c r="B77" s="57" t="str">
        <f t="shared" si="0"/>
        <v>ES</v>
      </c>
      <c r="C77" s="58"/>
      <c r="D77" s="59" t="str">
        <f t="shared" si="1"/>
        <v>はん用・生産用機械器具</v>
      </c>
      <c r="E77" s="60">
        <f>IF($D77="","",IF([4]設定!$I53="",INDEX([4]第２表!$E$10:$J$66,MATCH([4]設定!$D53,[4]第２表!$C$10:$C$66,0),1),[4]設定!$I53))</f>
        <v>1660</v>
      </c>
      <c r="F77" s="60">
        <f>IF($D77="","",IF([4]設定!$I53="",INDEX([4]第２表!$E$10:$J$66,MATCH([4]設定!$D53,[4]第２表!$C$10:$C$66,0),2),[4]設定!$I53))</f>
        <v>92</v>
      </c>
      <c r="G77" s="60">
        <f>IF($D77="","",IF([4]設定!$I53="",INDEX([4]第２表!$E$10:$J$66,MATCH([4]設定!$D53,[4]第２表!$C$10:$C$66,0),3),[4]設定!$I53))</f>
        <v>31</v>
      </c>
      <c r="H77" s="60">
        <f>IF($D77="","",IF([4]設定!$I53="",INDEX([4]第２表!$E$10:$J$66,MATCH([4]設定!$D53,[4]第２表!$C$10:$C$66,0),4),[4]設定!$I53))</f>
        <v>1721</v>
      </c>
      <c r="I77" s="60">
        <f>IF($D77="","",IF([4]設定!$I53="",INDEX([4]第２表!$E$10:$J$66,MATCH([4]設定!$D53,[4]第２表!$C$10:$C$66,0),5),[4]設定!$I53))</f>
        <v>31</v>
      </c>
      <c r="J77" s="61">
        <f>IF($D77="","",IF([4]設定!$I53="",INDEX([4]第２表!$E$10:$J$66,MATCH([4]設定!$D53,[4]第２表!$C$10:$C$66,0),6),[4]設定!$I53))</f>
        <v>1.8</v>
      </c>
    </row>
    <row r="78" spans="2:10" ht="16.2" x14ac:dyDescent="0.2">
      <c r="B78" s="62" t="str">
        <f t="shared" si="0"/>
        <v>R91</v>
      </c>
      <c r="C78" s="63"/>
      <c r="D78" s="64" t="str">
        <f t="shared" si="1"/>
        <v>職業紹介・労働者派遣業</v>
      </c>
      <c r="E78" s="65">
        <f>IF($D78="","",IF([4]設定!$I54="",INDEX([4]第２表!$E$10:$J$66,MATCH([4]設定!$D54,[4]第２表!$C$10:$C$66,0),1),[4]設定!$I54))</f>
        <v>3629</v>
      </c>
      <c r="F78" s="65">
        <f>IF($D78="","",IF([4]設定!$I54="",INDEX([4]第２表!$E$10:$J$66,MATCH([4]設定!$D54,[4]第２表!$C$10:$C$66,0),2),[4]設定!$I54))</f>
        <v>310</v>
      </c>
      <c r="G78" s="65">
        <f>IF($D78="","",IF([4]設定!$I54="",INDEX([4]第２表!$E$10:$J$66,MATCH([4]設定!$D54,[4]第２表!$C$10:$C$66,0),3),[4]設定!$I54))</f>
        <v>263</v>
      </c>
      <c r="H78" s="65">
        <f>IF($D78="","",IF([4]設定!$I54="",INDEX([4]第２表!$E$10:$J$66,MATCH([4]設定!$D54,[4]第２表!$C$10:$C$66,0),4),[4]設定!$I54))</f>
        <v>3676</v>
      </c>
      <c r="I78" s="65">
        <f>IF($D78="","",IF([4]設定!$I54="",INDEX([4]第２表!$E$10:$J$66,MATCH([4]設定!$D54,[4]第２表!$C$10:$C$66,0),5),[4]設定!$I54))</f>
        <v>697</v>
      </c>
      <c r="J78" s="66">
        <f>IF($D78="","",IF([4]設定!$I54="",INDEX([4]第２表!$E$10:$J$66,MATCH([4]設定!$D54,[4]第２表!$C$10:$C$66,0),6),[4]設定!$I54))</f>
        <v>19</v>
      </c>
    </row>
  </sheetData>
  <phoneticPr fontId="2"/>
  <printOptions horizontalCentered="1"/>
  <pageMargins left="0.78740157480314965" right="0.78740157480314965" top="0.59055118110236227" bottom="0.78740157480314965" header="0" footer="0.59055118110236227"/>
  <pageSetup paperSize="9" scale="55" orientation="portrait" blackAndWhite="1" cellComments="atEnd" r:id="rId1"/>
  <headerFooter scaleWithDoc="0" alignWithMargins="0">
    <oddFooter>&amp;C- 13 -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873CB-D821-457C-8F74-ACEFE03BEA70}">
  <sheetPr codeName="Sheet5">
    <pageSetUpPr fitToPage="1"/>
  </sheetPr>
  <dimension ref="B1:L78"/>
  <sheetViews>
    <sheetView showGridLines="0" zoomScale="80" zoomScaleNormal="80" zoomScaleSheetLayoutView="70" workbookViewId="0">
      <selection activeCell="O9" sqref="O9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296875" style="1" customWidth="1"/>
    <col min="4" max="4" width="23.69921875" style="1" customWidth="1"/>
    <col min="5" max="10" width="15.296875" style="1" customWidth="1"/>
    <col min="11" max="11" width="1.69921875" style="1" customWidth="1"/>
    <col min="12" max="12" width="9.59765625" style="1" customWidth="1"/>
    <col min="13" max="16384" width="9.69921875" style="1"/>
  </cols>
  <sheetData>
    <row r="1" spans="2:12" ht="23.4" x14ac:dyDescent="0.3">
      <c r="E1" s="2"/>
      <c r="F1" s="2"/>
      <c r="G1" s="2"/>
      <c r="H1" s="2"/>
      <c r="I1" s="2"/>
      <c r="J1" s="2"/>
      <c r="K1" s="2"/>
      <c r="L1" s="3"/>
    </row>
    <row r="2" spans="2:12" ht="21" customHeight="1" x14ac:dyDescent="0.25">
      <c r="B2" s="4" t="s">
        <v>0</v>
      </c>
      <c r="C2" s="5"/>
      <c r="D2" s="5"/>
      <c r="E2" s="5"/>
      <c r="F2" s="6"/>
      <c r="G2" s="6"/>
      <c r="H2" s="6"/>
      <c r="I2" s="6"/>
      <c r="J2" s="7"/>
      <c r="K2" s="8"/>
      <c r="L2" s="9"/>
    </row>
    <row r="3" spans="2:12" ht="21" customHeight="1" x14ac:dyDescent="0.2">
      <c r="B3" s="7" t="str">
        <f>"　　　　パートタイム労働者数及びパートタイム労働者比率（"&amp;[5]設定!D8&amp;DBCS([5]設定!E8)&amp;"年"&amp;DBCS([5]設定!F8)&amp;"月）"</f>
        <v>　　　　パートタイム労働者数及びパートタイム労働者比率（令和５年５月）</v>
      </c>
      <c r="C3" s="5"/>
      <c r="D3" s="5"/>
      <c r="E3" s="5"/>
      <c r="F3" s="6"/>
      <c r="G3" s="6"/>
      <c r="H3" s="6"/>
      <c r="I3" s="6"/>
      <c r="J3" s="7"/>
      <c r="K3" s="8"/>
      <c r="L3" s="9"/>
    </row>
    <row r="4" spans="2:12" ht="10.5" customHeight="1" x14ac:dyDescent="0.2">
      <c r="D4" s="9"/>
      <c r="E4" s="10"/>
      <c r="F4" s="10"/>
      <c r="G4" s="10"/>
      <c r="H4" s="10"/>
      <c r="I4" s="10"/>
      <c r="J4" s="11"/>
      <c r="K4" s="8"/>
      <c r="L4" s="9"/>
    </row>
    <row r="5" spans="2:12" s="5" customFormat="1" ht="21" customHeight="1" x14ac:dyDescent="0.2">
      <c r="B5" s="12" t="s">
        <v>1</v>
      </c>
      <c r="F5" s="6"/>
      <c r="G5" s="6"/>
      <c r="H5" s="6"/>
      <c r="I5" s="13"/>
      <c r="J5" s="13" t="s">
        <v>2</v>
      </c>
      <c r="L5" s="14"/>
    </row>
    <row r="6" spans="2:12" s="5" customFormat="1" ht="15" customHeight="1" x14ac:dyDescent="0.2">
      <c r="B6" s="15"/>
      <c r="C6" s="16"/>
      <c r="D6" s="17"/>
      <c r="E6" s="18" t="s">
        <v>3</v>
      </c>
      <c r="F6" s="18" t="s">
        <v>4</v>
      </c>
      <c r="G6" s="19" t="s">
        <v>5</v>
      </c>
      <c r="H6" s="20" t="s">
        <v>6</v>
      </c>
      <c r="I6" s="21"/>
      <c r="J6" s="22"/>
      <c r="L6" s="23"/>
    </row>
    <row r="7" spans="2:12" s="5" customFormat="1" ht="15" customHeight="1" x14ac:dyDescent="0.2">
      <c r="B7" s="24"/>
      <c r="C7" s="25"/>
      <c r="D7" s="26" t="s">
        <v>7</v>
      </c>
      <c r="E7" s="27"/>
      <c r="F7" s="28"/>
      <c r="G7" s="27"/>
      <c r="H7" s="29"/>
      <c r="I7" s="30" t="s">
        <v>8</v>
      </c>
      <c r="J7" s="31" t="s">
        <v>9</v>
      </c>
      <c r="L7" s="23"/>
    </row>
    <row r="8" spans="2:12" s="5" customFormat="1" ht="15" customHeight="1" x14ac:dyDescent="0.2">
      <c r="B8" s="32"/>
      <c r="C8" s="33"/>
      <c r="D8" s="34"/>
      <c r="E8" s="35" t="s">
        <v>10</v>
      </c>
      <c r="F8" s="35" t="s">
        <v>10</v>
      </c>
      <c r="G8" s="35" t="s">
        <v>10</v>
      </c>
      <c r="H8" s="32" t="s">
        <v>10</v>
      </c>
      <c r="I8" s="36" t="s">
        <v>11</v>
      </c>
      <c r="J8" s="37" t="s">
        <v>12</v>
      </c>
      <c r="K8" s="14"/>
      <c r="L8" s="23"/>
    </row>
    <row r="9" spans="2:12" s="5" customFormat="1" ht="17.25" customHeight="1" x14ac:dyDescent="0.2">
      <c r="B9" s="38" t="str">
        <f>IF([5]設定!$B23="","",[5]設定!$B23)</f>
        <v>TL</v>
      </c>
      <c r="C9" s="39"/>
      <c r="D9" s="40" t="str">
        <f>IF([5]設定!$F23="","",[5]設定!$F23)</f>
        <v>調査産業計</v>
      </c>
      <c r="E9" s="41">
        <f>IF($D9="","",IF([5]設定!$H23="",INDEX([5]第２表!$E$220:$J$276,MATCH([5]設定!$D23,[5]第２表!$C$220:$C$276,0),1),[5]設定!$H23))</f>
        <v>355254</v>
      </c>
      <c r="F9" s="41">
        <f>IF($D9="","",IF([5]設定!$H23="",INDEX([5]第２表!$E$220:$J$276,MATCH([5]設定!$D23,[5]第２表!$C$220:$C$276,0),2),[5]設定!$H23))</f>
        <v>6495</v>
      </c>
      <c r="G9" s="41">
        <f>IF($D9="","",IF([5]設定!$H23="",INDEX([5]第２表!$E$220:$J$276,MATCH([5]設定!$D23,[5]第２表!$C$220:$C$276,0),3),[5]設定!$H23))</f>
        <v>6328</v>
      </c>
      <c r="H9" s="41">
        <f>IF($D9="","",IF([5]設定!$H23="",INDEX([5]第２表!$E$220:$J$276,MATCH([5]設定!$D23,[5]第２表!$C$220:$C$276,0),4),[5]設定!$H23))</f>
        <v>355421</v>
      </c>
      <c r="I9" s="41">
        <f>IF($D9="","",IF([5]設定!$H23="",INDEX([5]第２表!$E$220:$J$276,MATCH([5]設定!$D23,[5]第２表!$C$220:$C$276,0),5),[5]設定!$H23))</f>
        <v>103643</v>
      </c>
      <c r="J9" s="42">
        <f>IF($D9="","",IF([5]設定!$H23="",INDEX([5]第２表!$E$220:$J$276,MATCH([5]設定!$D23,[5]第２表!$C$220:$C$276,0),6),[5]設定!$H23))</f>
        <v>29.2</v>
      </c>
      <c r="K9" s="14"/>
      <c r="L9" s="23"/>
    </row>
    <row r="10" spans="2:12" s="5" customFormat="1" ht="17.25" customHeight="1" x14ac:dyDescent="0.2">
      <c r="B10" s="43" t="str">
        <f>IF([5]設定!$B24="","",[5]設定!$B24)</f>
        <v>D</v>
      </c>
      <c r="C10" s="44"/>
      <c r="D10" s="45" t="str">
        <f>IF([5]設定!$F24="","",[5]設定!$F24)</f>
        <v>建設業</v>
      </c>
      <c r="E10" s="41">
        <f>IF($D10="","",IF([5]設定!$H24="",INDEX([5]第２表!$E$220:$J$276,MATCH([5]設定!$D24,[5]第２表!$C$220:$C$276,0),1),[5]設定!$H24))</f>
        <v>20872</v>
      </c>
      <c r="F10" s="41">
        <f>IF($D10="","",IF([5]設定!$H24="",INDEX([5]第２表!$E$220:$J$276,MATCH([5]設定!$D24,[5]第２表!$C$220:$C$276,0),2),[5]設定!$H24))</f>
        <v>77</v>
      </c>
      <c r="G10" s="41">
        <f>IF($D10="","",IF([5]設定!$H24="",INDEX([5]第２表!$E$220:$J$276,MATCH([5]設定!$D24,[5]第２表!$C$220:$C$276,0),3),[5]設定!$H24))</f>
        <v>10</v>
      </c>
      <c r="H10" s="41">
        <f>IF($D10="","",IF([5]設定!$H24="",INDEX([5]第２表!$E$220:$J$276,MATCH([5]設定!$D24,[5]第２表!$C$220:$C$276,0),4),[5]設定!$H24))</f>
        <v>20939</v>
      </c>
      <c r="I10" s="41">
        <f>IF($D10="","",IF([5]設定!$H24="",INDEX([5]第２表!$E$220:$J$276,MATCH([5]設定!$D24,[5]第２表!$C$220:$C$276,0),5),[5]設定!$H24))</f>
        <v>932</v>
      </c>
      <c r="J10" s="46">
        <f>IF($D10="","",IF([5]設定!$H24="",INDEX([5]第２表!$E$220:$J$276,MATCH([5]設定!$D24,[5]第２表!$C$220:$C$276,0),6),[5]設定!$H24))</f>
        <v>4.5</v>
      </c>
      <c r="K10" s="14"/>
    </row>
    <row r="11" spans="2:12" s="5" customFormat="1" ht="17.25" customHeight="1" x14ac:dyDescent="0.2">
      <c r="B11" s="43" t="str">
        <f>IF([5]設定!$B25="","",[5]設定!$B25)</f>
        <v>E</v>
      </c>
      <c r="C11" s="44"/>
      <c r="D11" s="45" t="str">
        <f>IF([5]設定!$F25="","",[5]設定!$F25)</f>
        <v>製造業</v>
      </c>
      <c r="E11" s="41">
        <f>IF($D11="","",IF([5]設定!$H25="",INDEX([5]第２表!$E$220:$J$276,MATCH([5]設定!$D25,[5]第２表!$C$220:$C$276,0),1),[5]設定!$H25))</f>
        <v>48090</v>
      </c>
      <c r="F11" s="41">
        <f>IF($D11="","",IF([5]設定!$H25="",INDEX([5]第２表!$E$220:$J$276,MATCH([5]設定!$D25,[5]第２表!$C$220:$C$276,0),2),[5]設定!$H25))</f>
        <v>554</v>
      </c>
      <c r="G11" s="41">
        <f>IF($D11="","",IF([5]設定!$H25="",INDEX([5]第２表!$E$220:$J$276,MATCH([5]設定!$D25,[5]第２表!$C$220:$C$276,0),3),[5]設定!$H25))</f>
        <v>675</v>
      </c>
      <c r="H11" s="41">
        <f>IF($D11="","",IF([5]設定!$H25="",INDEX([5]第２表!$E$220:$J$276,MATCH([5]設定!$D25,[5]第２表!$C$220:$C$276,0),4),[5]設定!$H25))</f>
        <v>47969</v>
      </c>
      <c r="I11" s="41">
        <f>IF($D11="","",IF([5]設定!$H25="",INDEX([5]第２表!$E$220:$J$276,MATCH([5]設定!$D25,[5]第２表!$C$220:$C$276,0),5),[5]設定!$H25))</f>
        <v>7791</v>
      </c>
      <c r="J11" s="46">
        <f>IF($D11="","",IF([5]設定!$H25="",INDEX([5]第２表!$E$220:$J$276,MATCH([5]設定!$D25,[5]第２表!$C$220:$C$276,0),6),[5]設定!$H25))</f>
        <v>16.2</v>
      </c>
      <c r="K11" s="14"/>
    </row>
    <row r="12" spans="2:12" s="5" customFormat="1" ht="17.25" customHeight="1" x14ac:dyDescent="0.2">
      <c r="B12" s="43" t="str">
        <f>IF([5]設定!$B26="","",[5]設定!$B26)</f>
        <v>F</v>
      </c>
      <c r="C12" s="44"/>
      <c r="D12" s="47" t="str">
        <f>IF([5]設定!$F26="","",[5]設定!$F26)</f>
        <v>電気・ガス・熱供給・水道業</v>
      </c>
      <c r="E12" s="41">
        <f>IF($D12="","",IF([5]設定!$H26="",INDEX([5]第２表!$E$220:$J$276,MATCH([5]設定!$D26,[5]第２表!$C$220:$C$276,0),1),[5]設定!$H26))</f>
        <v>2989</v>
      </c>
      <c r="F12" s="41">
        <f>IF($D12="","",IF([5]設定!$H26="",INDEX([5]第２表!$E$220:$J$276,MATCH([5]設定!$D26,[5]第２表!$C$220:$C$276,0),2),[5]設定!$H26))</f>
        <v>33</v>
      </c>
      <c r="G12" s="41">
        <f>IF($D12="","",IF([5]設定!$H26="",INDEX([5]第２表!$E$220:$J$276,MATCH([5]設定!$D26,[5]第２表!$C$220:$C$276,0),3),[5]設定!$H26))</f>
        <v>8</v>
      </c>
      <c r="H12" s="41">
        <f>IF($D12="","",IF([5]設定!$H26="",INDEX([5]第２表!$E$220:$J$276,MATCH([5]設定!$D26,[5]第２表!$C$220:$C$276,0),4),[5]設定!$H26))</f>
        <v>3014</v>
      </c>
      <c r="I12" s="41">
        <f>IF($D12="","",IF([5]設定!$H26="",INDEX([5]第２表!$E$220:$J$276,MATCH([5]設定!$D26,[5]第２表!$C$220:$C$276,0),5),[5]設定!$H26))</f>
        <v>158</v>
      </c>
      <c r="J12" s="46">
        <f>IF($D12="","",IF([5]設定!$H26="",INDEX([5]第２表!$E$220:$J$276,MATCH([5]設定!$D26,[5]第２表!$C$220:$C$276,0),6),[5]設定!$H26))</f>
        <v>5.2</v>
      </c>
      <c r="K12" s="14"/>
    </row>
    <row r="13" spans="2:12" s="5" customFormat="1" ht="17.25" customHeight="1" x14ac:dyDescent="0.2">
      <c r="B13" s="43" t="str">
        <f>IF([5]設定!$B27="","",[5]設定!$B27)</f>
        <v>G</v>
      </c>
      <c r="C13" s="44"/>
      <c r="D13" s="45" t="str">
        <f>IF([5]設定!$F27="","",[5]設定!$F27)</f>
        <v>情報通信業</v>
      </c>
      <c r="E13" s="41">
        <f>IF($D13="","",IF([5]設定!$H27="",INDEX([5]第２表!$E$220:$J$276,MATCH([5]設定!$D27,[5]第２表!$C$220:$C$276,0),1),[5]設定!$H27))</f>
        <v>4995</v>
      </c>
      <c r="F13" s="41">
        <f>IF($D13="","",IF([5]設定!$H27="",INDEX([5]第２表!$E$220:$J$276,MATCH([5]設定!$D27,[5]第２表!$C$220:$C$276,0),2),[5]設定!$H27))</f>
        <v>46</v>
      </c>
      <c r="G13" s="41">
        <f>IF($D13="","",IF([5]設定!$H27="",INDEX([5]第２表!$E$220:$J$276,MATCH([5]設定!$D27,[5]第２表!$C$220:$C$276,0),3),[5]設定!$H27))</f>
        <v>98</v>
      </c>
      <c r="H13" s="41">
        <f>IF($D13="","",IF([5]設定!$H27="",INDEX([5]第２表!$E$220:$J$276,MATCH([5]設定!$D27,[5]第２表!$C$220:$C$276,0),4),[5]設定!$H27))</f>
        <v>4943</v>
      </c>
      <c r="I13" s="41">
        <f>IF($D13="","",IF([5]設定!$H27="",INDEX([5]第２表!$E$220:$J$276,MATCH([5]設定!$D27,[5]第２表!$C$220:$C$276,0),5),[5]設定!$H27))</f>
        <v>162</v>
      </c>
      <c r="J13" s="46">
        <f>IF($D13="","",IF([5]設定!$H27="",INDEX([5]第２表!$E$220:$J$276,MATCH([5]設定!$D27,[5]第２表!$C$220:$C$276,0),6),[5]設定!$H27))</f>
        <v>3.3</v>
      </c>
      <c r="K13" s="14"/>
    </row>
    <row r="14" spans="2:12" s="5" customFormat="1" ht="17.25" customHeight="1" x14ac:dyDescent="0.2">
      <c r="B14" s="43" t="str">
        <f>IF([5]設定!$B28="","",[5]設定!$B28)</f>
        <v>H</v>
      </c>
      <c r="C14" s="44"/>
      <c r="D14" s="45" t="str">
        <f>IF([5]設定!$F28="","",[5]設定!$F28)</f>
        <v>運輸業，郵便業</v>
      </c>
      <c r="E14" s="41">
        <f>IF($D14="","",IF([5]設定!$H28="",INDEX([5]第２表!$E$220:$J$276,MATCH([5]設定!$D28,[5]第２表!$C$220:$C$276,0),1),[5]設定!$H28))</f>
        <v>17415</v>
      </c>
      <c r="F14" s="41">
        <f>IF($D14="","",IF([5]設定!$H28="",INDEX([5]第２表!$E$220:$J$276,MATCH([5]設定!$D28,[5]第２表!$C$220:$C$276,0),2),[5]設定!$H28))</f>
        <v>54</v>
      </c>
      <c r="G14" s="41">
        <f>IF($D14="","",IF([5]設定!$H28="",INDEX([5]第２表!$E$220:$J$276,MATCH([5]設定!$D28,[5]第２表!$C$220:$C$276,0),3),[5]設定!$H28))</f>
        <v>212</v>
      </c>
      <c r="H14" s="41">
        <f>IF($D14="","",IF([5]設定!$H28="",INDEX([5]第２表!$E$220:$J$276,MATCH([5]設定!$D28,[5]第２表!$C$220:$C$276,0),4),[5]設定!$H28))</f>
        <v>17257</v>
      </c>
      <c r="I14" s="41">
        <f>IF($D14="","",IF([5]設定!$H28="",INDEX([5]第２表!$E$220:$J$276,MATCH([5]設定!$D28,[5]第２表!$C$220:$C$276,0),5),[5]設定!$H28))</f>
        <v>1273</v>
      </c>
      <c r="J14" s="46">
        <f>IF($D14="","",IF([5]設定!$H28="",INDEX([5]第２表!$E$220:$J$276,MATCH([5]設定!$D28,[5]第２表!$C$220:$C$276,0),6),[5]設定!$H28))</f>
        <v>7.4</v>
      </c>
      <c r="K14" s="14"/>
    </row>
    <row r="15" spans="2:12" s="5" customFormat="1" ht="17.25" customHeight="1" x14ac:dyDescent="0.2">
      <c r="B15" s="43" t="str">
        <f>IF([5]設定!$B29="","",[5]設定!$B29)</f>
        <v>I</v>
      </c>
      <c r="C15" s="44"/>
      <c r="D15" s="45" t="str">
        <f>IF([5]設定!$F29="","",[5]設定!$F29)</f>
        <v>卸売業，小売業</v>
      </c>
      <c r="E15" s="41">
        <f>IF($D15="","",IF([5]設定!$H29="",INDEX([5]第２表!$E$220:$J$276,MATCH([5]設定!$D29,[5]第２表!$C$220:$C$276,0),1),[5]設定!$H29))</f>
        <v>66826</v>
      </c>
      <c r="F15" s="41">
        <f>IF($D15="","",IF([5]設定!$H29="",INDEX([5]第２表!$E$220:$J$276,MATCH([5]設定!$D29,[5]第２表!$C$220:$C$276,0),2),[5]設定!$H29))</f>
        <v>2069</v>
      </c>
      <c r="G15" s="41">
        <f>IF($D15="","",IF([5]設定!$H29="",INDEX([5]第２表!$E$220:$J$276,MATCH([5]設定!$D29,[5]第２表!$C$220:$C$276,0),3),[5]設定!$H29))</f>
        <v>1395</v>
      </c>
      <c r="H15" s="41">
        <f>IF($D15="","",IF([5]設定!$H29="",INDEX([5]第２表!$E$220:$J$276,MATCH([5]設定!$D29,[5]第２表!$C$220:$C$276,0),4),[5]設定!$H29))</f>
        <v>67500</v>
      </c>
      <c r="I15" s="41">
        <f>IF($D15="","",IF([5]設定!$H29="",INDEX([5]第２表!$E$220:$J$276,MATCH([5]設定!$D29,[5]第２表!$C$220:$C$276,0),5),[5]設定!$H29))</f>
        <v>31223</v>
      </c>
      <c r="J15" s="46">
        <f>IF($D15="","",IF([5]設定!$H29="",INDEX([5]第２表!$E$220:$J$276,MATCH([5]設定!$D29,[5]第２表!$C$220:$C$276,0),6),[5]設定!$H29))</f>
        <v>46.3</v>
      </c>
      <c r="K15" s="14"/>
    </row>
    <row r="16" spans="2:12" s="5" customFormat="1" ht="17.25" customHeight="1" x14ac:dyDescent="0.2">
      <c r="B16" s="43" t="str">
        <f>IF([5]設定!$B30="","",[5]設定!$B30)</f>
        <v>J</v>
      </c>
      <c r="C16" s="44"/>
      <c r="D16" s="45" t="str">
        <f>IF([5]設定!$F30="","",[5]設定!$F30)</f>
        <v>金融業，保険業</v>
      </c>
      <c r="E16" s="41">
        <f>IF($D16="","",IF([5]設定!$H30="",INDEX([5]第２表!$E$220:$J$276,MATCH([5]設定!$D30,[5]第２表!$C$220:$C$276,0),1),[5]設定!$H30))</f>
        <v>8210</v>
      </c>
      <c r="F16" s="41">
        <f>IF($D16="","",IF([5]設定!$H30="",INDEX([5]第２表!$E$220:$J$276,MATCH([5]設定!$D30,[5]第２表!$C$220:$C$276,0),2),[5]設定!$H30))</f>
        <v>0</v>
      </c>
      <c r="G16" s="41">
        <f>IF($D16="","",IF([5]設定!$H30="",INDEX([5]第２表!$E$220:$J$276,MATCH([5]設定!$D30,[5]第２表!$C$220:$C$276,0),3),[5]設定!$H30))</f>
        <v>0</v>
      </c>
      <c r="H16" s="41">
        <f>IF($D16="","",IF([5]設定!$H30="",INDEX([5]第２表!$E$220:$J$276,MATCH([5]設定!$D30,[5]第２表!$C$220:$C$276,0),4),[5]設定!$H30))</f>
        <v>8210</v>
      </c>
      <c r="I16" s="41">
        <f>IF($D16="","",IF([5]設定!$H30="",INDEX([5]第２表!$E$220:$J$276,MATCH([5]設定!$D30,[5]第２表!$C$220:$C$276,0),5),[5]設定!$H30))</f>
        <v>934</v>
      </c>
      <c r="J16" s="46">
        <f>IF($D16="","",IF([5]設定!$H30="",INDEX([5]第２表!$E$220:$J$276,MATCH([5]設定!$D30,[5]第２表!$C$220:$C$276,0),6),[5]設定!$H30))</f>
        <v>11.4</v>
      </c>
      <c r="K16" s="14"/>
    </row>
    <row r="17" spans="2:11" s="5" customFormat="1" ht="17.25" customHeight="1" x14ac:dyDescent="0.2">
      <c r="B17" s="43" t="str">
        <f>IF([5]設定!$B31="","",[5]設定!$B31)</f>
        <v>K</v>
      </c>
      <c r="C17" s="44"/>
      <c r="D17" s="45" t="str">
        <f>IF([5]設定!$F31="","",[5]設定!$F31)</f>
        <v>不動産業，物品賃貸業</v>
      </c>
      <c r="E17" s="41">
        <f>IF($D17="","",IF([5]設定!$H31="",INDEX([5]第２表!$E$220:$J$276,MATCH([5]設定!$D31,[5]第２表!$C$220:$C$276,0),1),[5]設定!$H31))</f>
        <v>3541</v>
      </c>
      <c r="F17" s="41">
        <f>IF($D17="","",IF([5]設定!$H31="",INDEX([5]第２表!$E$220:$J$276,MATCH([5]設定!$D31,[5]第２表!$C$220:$C$276,0),2),[5]設定!$H31))</f>
        <v>46</v>
      </c>
      <c r="G17" s="41">
        <f>IF($D17="","",IF([5]設定!$H31="",INDEX([5]第２表!$E$220:$J$276,MATCH([5]設定!$D31,[5]第２表!$C$220:$C$276,0),3),[5]設定!$H31))</f>
        <v>98</v>
      </c>
      <c r="H17" s="41">
        <f>IF($D17="","",IF([5]設定!$H31="",INDEX([5]第２表!$E$220:$J$276,MATCH([5]設定!$D31,[5]第２表!$C$220:$C$276,0),4),[5]設定!$H31))</f>
        <v>3489</v>
      </c>
      <c r="I17" s="41">
        <f>IF($D17="","",IF([5]設定!$H31="",INDEX([5]第２表!$E$220:$J$276,MATCH([5]設定!$D31,[5]第２表!$C$220:$C$276,0),5),[5]設定!$H31))</f>
        <v>1842</v>
      </c>
      <c r="J17" s="46">
        <f>IF($D17="","",IF([5]設定!$H31="",INDEX([5]第２表!$E$220:$J$276,MATCH([5]設定!$D31,[5]第２表!$C$220:$C$276,0),6),[5]設定!$H31))</f>
        <v>52.8</v>
      </c>
      <c r="K17" s="14"/>
    </row>
    <row r="18" spans="2:11" s="5" customFormat="1" ht="17.25" customHeight="1" x14ac:dyDescent="0.2">
      <c r="B18" s="43" t="str">
        <f>IF([5]設定!$B32="","",[5]設定!$B32)</f>
        <v>L</v>
      </c>
      <c r="C18" s="44"/>
      <c r="D18" s="48" t="str">
        <f>IF([5]設定!$F32="","",[5]設定!$F32)</f>
        <v>学術研究，専門・技術サービス業</v>
      </c>
      <c r="E18" s="41">
        <f>IF($D18="","",IF([5]設定!$H32="",INDEX([5]第２表!$E$220:$J$276,MATCH([5]設定!$D32,[5]第２表!$C$220:$C$276,0),1),[5]設定!$H32))</f>
        <v>6415</v>
      </c>
      <c r="F18" s="41">
        <f>IF($D18="","",IF([5]設定!$H32="",INDEX([5]第２表!$E$220:$J$276,MATCH([5]設定!$D32,[5]第２表!$C$220:$C$276,0),2),[5]設定!$H32))</f>
        <v>84</v>
      </c>
      <c r="G18" s="41">
        <f>IF($D18="","",IF([5]設定!$H32="",INDEX([5]第２表!$E$220:$J$276,MATCH([5]設定!$D32,[5]第２表!$C$220:$C$276,0),3),[5]設定!$H32))</f>
        <v>1</v>
      </c>
      <c r="H18" s="41">
        <f>IF($D18="","",IF([5]設定!$H32="",INDEX([5]第２表!$E$220:$J$276,MATCH([5]設定!$D32,[5]第２表!$C$220:$C$276,0),4),[5]設定!$H32))</f>
        <v>6498</v>
      </c>
      <c r="I18" s="41">
        <f>IF($D18="","",IF([5]設定!$H32="",INDEX([5]第２表!$E$220:$J$276,MATCH([5]設定!$D32,[5]第２表!$C$220:$C$276,0),5),[5]設定!$H32))</f>
        <v>813</v>
      </c>
      <c r="J18" s="46">
        <f>IF($D18="","",IF([5]設定!$H32="",INDEX([5]第２表!$E$220:$J$276,MATCH([5]設定!$D32,[5]第２表!$C$220:$C$276,0),6),[5]設定!$H32))</f>
        <v>12.5</v>
      </c>
      <c r="K18" s="14"/>
    </row>
    <row r="19" spans="2:11" s="5" customFormat="1" ht="17.25" customHeight="1" x14ac:dyDescent="0.2">
      <c r="B19" s="43" t="str">
        <f>IF([5]設定!$B33="","",[5]設定!$B33)</f>
        <v>M</v>
      </c>
      <c r="C19" s="44"/>
      <c r="D19" s="49" t="str">
        <f>IF([5]設定!$F33="","",[5]設定!$F33)</f>
        <v>宿泊業，飲食サービス業</v>
      </c>
      <c r="E19" s="41">
        <f>IF($D19="","",IF([5]設定!$H33="",INDEX([5]第２表!$E$220:$J$276,MATCH([5]設定!$D33,[5]第２表!$C$220:$C$276,0),1),[5]設定!$H33))</f>
        <v>23968</v>
      </c>
      <c r="F19" s="41">
        <f>IF($D19="","",IF([5]設定!$H33="",INDEX([5]第２表!$E$220:$J$276,MATCH([5]設定!$D33,[5]第２表!$C$220:$C$276,0),2),[5]設定!$H33))</f>
        <v>977</v>
      </c>
      <c r="G19" s="41">
        <f>IF($D19="","",IF([5]設定!$H33="",INDEX([5]第２表!$E$220:$J$276,MATCH([5]設定!$D33,[5]第２表!$C$220:$C$276,0),3),[5]設定!$H33))</f>
        <v>619</v>
      </c>
      <c r="H19" s="41">
        <f>IF($D19="","",IF([5]設定!$H33="",INDEX([5]第２表!$E$220:$J$276,MATCH([5]設定!$D33,[5]第２表!$C$220:$C$276,0),4),[5]設定!$H33))</f>
        <v>24326</v>
      </c>
      <c r="I19" s="41">
        <f>IF($D19="","",IF([5]設定!$H33="",INDEX([5]第２表!$E$220:$J$276,MATCH([5]設定!$D33,[5]第２表!$C$220:$C$276,0),5),[5]設定!$H33))</f>
        <v>19840</v>
      </c>
      <c r="J19" s="46">
        <f>IF($D19="","",IF([5]設定!$H33="",INDEX([5]第２表!$E$220:$J$276,MATCH([5]設定!$D33,[5]第２表!$C$220:$C$276,0),6),[5]設定!$H33))</f>
        <v>81.599999999999994</v>
      </c>
      <c r="K19" s="14"/>
    </row>
    <row r="20" spans="2:11" s="5" customFormat="1" ht="17.25" customHeight="1" x14ac:dyDescent="0.2">
      <c r="B20" s="43" t="str">
        <f>IF([5]設定!$B34="","",[5]設定!$B34)</f>
        <v>N</v>
      </c>
      <c r="C20" s="44"/>
      <c r="D20" s="50" t="str">
        <f>IF([5]設定!$F34="","",[5]設定!$F34)</f>
        <v>生活関連サービス業，娯楽業</v>
      </c>
      <c r="E20" s="41">
        <f>IF($D20="","",IF([5]設定!$H34="",INDEX([5]第２表!$E$220:$J$276,MATCH([5]設定!$D34,[5]第２表!$C$220:$C$276,0),1),[5]設定!$H34))</f>
        <v>10218</v>
      </c>
      <c r="F20" s="41">
        <f>IF($D20="","",IF([5]設定!$H34="",INDEX([5]第２表!$E$220:$J$276,MATCH([5]設定!$D34,[5]第２表!$C$220:$C$276,0),2),[5]設定!$H34))</f>
        <v>265</v>
      </c>
      <c r="G20" s="41">
        <f>IF($D20="","",IF([5]設定!$H34="",INDEX([5]第２表!$E$220:$J$276,MATCH([5]設定!$D34,[5]第２表!$C$220:$C$276,0),3),[5]設定!$H34))</f>
        <v>182</v>
      </c>
      <c r="H20" s="41">
        <f>IF($D20="","",IF([5]設定!$H34="",INDEX([5]第２表!$E$220:$J$276,MATCH([5]設定!$D34,[5]第２表!$C$220:$C$276,0),4),[5]設定!$H34))</f>
        <v>10301</v>
      </c>
      <c r="I20" s="41">
        <f>IF($D20="","",IF([5]設定!$H34="",INDEX([5]第２表!$E$220:$J$276,MATCH([5]設定!$D34,[5]第２表!$C$220:$C$276,0),5),[5]設定!$H34))</f>
        <v>4056</v>
      </c>
      <c r="J20" s="46">
        <f>IF($D20="","",IF([5]設定!$H34="",INDEX([5]第２表!$E$220:$J$276,MATCH([5]設定!$D34,[5]第２表!$C$220:$C$276,0),6),[5]設定!$H34))</f>
        <v>39.4</v>
      </c>
      <c r="K20" s="14"/>
    </row>
    <row r="21" spans="2:11" s="5" customFormat="1" ht="17.25" customHeight="1" x14ac:dyDescent="0.2">
      <c r="B21" s="43" t="str">
        <f>IF([5]設定!$B35="","",[5]設定!$B35)</f>
        <v>O</v>
      </c>
      <c r="C21" s="44"/>
      <c r="D21" s="45" t="str">
        <f>IF([5]設定!$F35="","",[5]設定!$F35)</f>
        <v>教育，学習支援業</v>
      </c>
      <c r="E21" s="41">
        <f>IF($D21="","",IF([5]設定!$H35="",INDEX([5]第２表!$E$220:$J$276,MATCH([5]設定!$D35,[5]第２表!$C$220:$C$276,0),1),[5]設定!$H35))</f>
        <v>27572</v>
      </c>
      <c r="F21" s="41">
        <f>IF($D21="","",IF([5]設定!$H35="",INDEX([5]第２表!$E$220:$J$276,MATCH([5]設定!$D35,[5]第２表!$C$220:$C$276,0),2),[5]設定!$H35))</f>
        <v>445</v>
      </c>
      <c r="G21" s="41">
        <f>IF($D21="","",IF([5]設定!$H35="",INDEX([5]第２表!$E$220:$J$276,MATCH([5]設定!$D35,[5]第２表!$C$220:$C$276,0),3),[5]設定!$H35))</f>
        <v>357</v>
      </c>
      <c r="H21" s="41">
        <f>IF($D21="","",IF([5]設定!$H35="",INDEX([5]第２表!$E$220:$J$276,MATCH([5]設定!$D35,[5]第２表!$C$220:$C$276,0),4),[5]設定!$H35))</f>
        <v>27660</v>
      </c>
      <c r="I21" s="41">
        <f>IF($D21="","",IF([5]設定!$H35="",INDEX([5]第２表!$E$220:$J$276,MATCH([5]設定!$D35,[5]第２表!$C$220:$C$276,0),5),[5]設定!$H35))</f>
        <v>4451</v>
      </c>
      <c r="J21" s="46">
        <f>IF($D21="","",IF([5]設定!$H35="",INDEX([5]第２表!$E$220:$J$276,MATCH([5]設定!$D35,[5]第２表!$C$220:$C$276,0),6),[5]設定!$H35))</f>
        <v>16.100000000000001</v>
      </c>
      <c r="K21" s="14"/>
    </row>
    <row r="22" spans="2:11" s="5" customFormat="1" ht="17.25" customHeight="1" x14ac:dyDescent="0.2">
      <c r="B22" s="43" t="str">
        <f>IF([5]設定!$B36="","",[5]設定!$B36)</f>
        <v>P</v>
      </c>
      <c r="C22" s="44"/>
      <c r="D22" s="45" t="str">
        <f>IF([5]設定!$F36="","",[5]設定!$F36)</f>
        <v>医療，福祉</v>
      </c>
      <c r="E22" s="41">
        <f>IF($D22="","",IF([5]設定!$H36="",INDEX([5]第２表!$E$220:$J$276,MATCH([5]設定!$D36,[5]第２表!$C$220:$C$276,0),1),[5]設定!$H36))</f>
        <v>84018</v>
      </c>
      <c r="F22" s="41">
        <f>IF($D22="","",IF([5]設定!$H36="",INDEX([5]第２表!$E$220:$J$276,MATCH([5]設定!$D36,[5]第２表!$C$220:$C$276,0),2),[5]設定!$H36))</f>
        <v>1068</v>
      </c>
      <c r="G22" s="41">
        <f>IF($D22="","",IF([5]設定!$H36="",INDEX([5]第２表!$E$220:$J$276,MATCH([5]設定!$D36,[5]第２表!$C$220:$C$276,0),3),[5]設定!$H36))</f>
        <v>1664</v>
      </c>
      <c r="H22" s="41">
        <f>IF($D22="","",IF([5]設定!$H36="",INDEX([5]第２表!$E$220:$J$276,MATCH([5]設定!$D36,[5]第２表!$C$220:$C$276,0),4),[5]設定!$H36))</f>
        <v>83422</v>
      </c>
      <c r="I22" s="41">
        <f>IF($D22="","",IF([5]設定!$H36="",INDEX([5]第２表!$E$220:$J$276,MATCH([5]設定!$D36,[5]第２表!$C$220:$C$276,0),5),[5]設定!$H36))</f>
        <v>22812</v>
      </c>
      <c r="J22" s="46">
        <f>IF($D22="","",IF([5]設定!$H36="",INDEX([5]第２表!$E$220:$J$276,MATCH([5]設定!$D36,[5]第２表!$C$220:$C$276,0),6),[5]設定!$H36))</f>
        <v>27.3</v>
      </c>
      <c r="K22" s="14"/>
    </row>
    <row r="23" spans="2:11" s="5" customFormat="1" ht="17.25" customHeight="1" x14ac:dyDescent="0.2">
      <c r="B23" s="43" t="str">
        <f>IF([5]設定!$B37="","",[5]設定!$B37)</f>
        <v>Q</v>
      </c>
      <c r="C23" s="44"/>
      <c r="D23" s="45" t="str">
        <f>IF([5]設定!$F37="","",[5]設定!$F37)</f>
        <v>複合サービス事業</v>
      </c>
      <c r="E23" s="41">
        <f>IF($D23="","",IF([5]設定!$H37="",INDEX([5]第２表!$E$220:$J$276,MATCH([5]設定!$D37,[5]第２表!$C$220:$C$276,0),1),[5]設定!$H37))</f>
        <v>4628</v>
      </c>
      <c r="F23" s="41">
        <f>IF($D23="","",IF([5]設定!$H37="",INDEX([5]第２表!$E$220:$J$276,MATCH([5]設定!$D37,[5]第２表!$C$220:$C$276,0),2),[5]設定!$H37))</f>
        <v>101</v>
      </c>
      <c r="G23" s="41">
        <f>IF($D23="","",IF([5]設定!$H37="",INDEX([5]第２表!$E$220:$J$276,MATCH([5]設定!$D37,[5]第２表!$C$220:$C$276,0),3),[5]設定!$H37))</f>
        <v>17</v>
      </c>
      <c r="H23" s="41">
        <f>IF($D23="","",IF([5]設定!$H37="",INDEX([5]第２表!$E$220:$J$276,MATCH([5]設定!$D37,[5]第２表!$C$220:$C$276,0),4),[5]設定!$H37))</f>
        <v>4712</v>
      </c>
      <c r="I23" s="41">
        <f>IF($D23="","",IF([5]設定!$H37="",INDEX([5]第２表!$E$220:$J$276,MATCH([5]設定!$D37,[5]第２表!$C$220:$C$276,0),5),[5]設定!$H37))</f>
        <v>530</v>
      </c>
      <c r="J23" s="46">
        <f>IF($D23="","",IF([5]設定!$H37="",INDEX([5]第２表!$E$220:$J$276,MATCH([5]設定!$D37,[5]第２表!$C$220:$C$276,0),6),[5]設定!$H37))</f>
        <v>11.2</v>
      </c>
      <c r="K23" s="14"/>
    </row>
    <row r="24" spans="2:11" s="5" customFormat="1" ht="17.25" customHeight="1" x14ac:dyDescent="0.2">
      <c r="B24" s="43" t="str">
        <f>IF([5]設定!$B38="","",[5]設定!$B38)</f>
        <v>R</v>
      </c>
      <c r="C24" s="44"/>
      <c r="D24" s="51" t="str">
        <f>IF([5]設定!$F38="","",[5]設定!$F38)</f>
        <v>サービス業（他に分類されないもの）</v>
      </c>
      <c r="E24" s="41">
        <f>IF($D24="","",IF([5]設定!$H38="",INDEX([5]第２表!$E$220:$J$276,MATCH([5]設定!$D38,[5]第２表!$C$220:$C$276,0),1),[5]設定!$H38))</f>
        <v>25497</v>
      </c>
      <c r="F24" s="41">
        <f>IF($D24="","",IF([5]設定!$H38="",INDEX([5]第２表!$E$220:$J$276,MATCH([5]設定!$D38,[5]第２表!$C$220:$C$276,0),2),[5]設定!$H38))</f>
        <v>676</v>
      </c>
      <c r="G24" s="41">
        <f>IF($D24="","",IF([5]設定!$H38="",INDEX([5]第２表!$E$220:$J$276,MATCH([5]設定!$D38,[5]第２表!$C$220:$C$276,0),3),[5]設定!$H38))</f>
        <v>992</v>
      </c>
      <c r="H24" s="41">
        <f>IF($D24="","",IF([5]設定!$H38="",INDEX([5]第２表!$E$220:$J$276,MATCH([5]設定!$D38,[5]第２表!$C$220:$C$276,0),4),[5]設定!$H38))</f>
        <v>25181</v>
      </c>
      <c r="I24" s="41">
        <f>IF($D24="","",IF([5]設定!$H38="",INDEX([5]第２表!$E$220:$J$276,MATCH([5]設定!$D38,[5]第２表!$C$220:$C$276,0),5),[5]設定!$H38))</f>
        <v>6826</v>
      </c>
      <c r="J24" s="46">
        <f>IF($D24="","",IF([5]設定!$H38="",INDEX([5]第２表!$E$220:$J$276,MATCH([5]設定!$D38,[5]第２表!$C$220:$C$276,0),6),[5]設定!$H38))</f>
        <v>27.1</v>
      </c>
      <c r="K24" s="14"/>
    </row>
    <row r="25" spans="2:11" s="5" customFormat="1" ht="17.25" customHeight="1" x14ac:dyDescent="0.2">
      <c r="B25" s="38" t="str">
        <f>IF([5]設定!$B39="","",[5]設定!$B39)</f>
        <v>E09,10</v>
      </c>
      <c r="C25" s="39"/>
      <c r="D25" s="52" t="str">
        <f>IF([5]設定!$F39="","",[5]設定!$F39)</f>
        <v>食料品・たばこ</v>
      </c>
      <c r="E25" s="53">
        <f>IF($D25="","",IF([5]設定!$H39="",INDEX([5]第２表!$E$220:$J$276,MATCH([5]設定!$D39,[5]第２表!$C$220:$C$276,0),1),[5]設定!$H39))</f>
        <v>17587</v>
      </c>
      <c r="F25" s="53">
        <f>IF($D25="","",IF([5]設定!$H39="",INDEX([5]第２表!$E$220:$J$276,MATCH([5]設定!$D39,[5]第２表!$C$220:$C$276,0),2),[5]設定!$H39))</f>
        <v>252</v>
      </c>
      <c r="G25" s="53">
        <f>IF($D25="","",IF([5]設定!$H39="",INDEX([5]第２表!$E$220:$J$276,MATCH([5]設定!$D39,[5]第２表!$C$220:$C$276,0),3),[5]設定!$H39))</f>
        <v>344</v>
      </c>
      <c r="H25" s="53">
        <f>IF($D25="","",IF([5]設定!$H39="",INDEX([5]第２表!$E$220:$J$276,MATCH([5]設定!$D39,[5]第２表!$C$220:$C$276,0),4),[5]設定!$H39))</f>
        <v>17495</v>
      </c>
      <c r="I25" s="53">
        <f>IF($D25="","",IF([5]設定!$H39="",INDEX([5]第２表!$E$220:$J$276,MATCH([5]設定!$D39,[5]第２表!$C$220:$C$276,0),5),[5]設定!$H39))</f>
        <v>5192</v>
      </c>
      <c r="J25" s="42">
        <f>IF($D25="","",IF([5]設定!$H39="",INDEX([5]第２表!$E$220:$J$276,MATCH([5]設定!$D39,[5]第２表!$C$220:$C$276,0),6),[5]設定!$H39))</f>
        <v>29.7</v>
      </c>
    </row>
    <row r="26" spans="2:11" s="5" customFormat="1" ht="17.25" customHeight="1" x14ac:dyDescent="0.2">
      <c r="B26" s="43" t="str">
        <f>IF([5]設定!$B40="","",[5]設定!$B40)</f>
        <v>E11</v>
      </c>
      <c r="C26" s="44"/>
      <c r="D26" s="54" t="str">
        <f>IF([5]設定!$F40="","",[5]設定!$F40)</f>
        <v>繊維工業</v>
      </c>
      <c r="E26" s="41">
        <f>IF($D26="","",IF([5]設定!$H40="",INDEX([5]第２表!$E$220:$J$276,MATCH([5]設定!$D40,[5]第２表!$C$220:$C$276,0),1),[5]設定!$H40))</f>
        <v>3971</v>
      </c>
      <c r="F26" s="41">
        <f>IF($D26="","",IF([5]設定!$H40="",INDEX([5]第２表!$E$220:$J$276,MATCH([5]設定!$D40,[5]第２表!$C$220:$C$276,0),2),[5]設定!$H40))</f>
        <v>10</v>
      </c>
      <c r="G26" s="41">
        <f>IF($D26="","",IF([5]設定!$H40="",INDEX([5]第２表!$E$220:$J$276,MATCH([5]設定!$D40,[5]第２表!$C$220:$C$276,0),3),[5]設定!$H40))</f>
        <v>67</v>
      </c>
      <c r="H26" s="41">
        <f>IF($D26="","",IF([5]設定!$H40="",INDEX([5]第２表!$E$220:$J$276,MATCH([5]設定!$D40,[5]第２表!$C$220:$C$276,0),4),[5]設定!$H40))</f>
        <v>3914</v>
      </c>
      <c r="I26" s="41">
        <f>IF($D26="","",IF([5]設定!$H40="",INDEX([5]第２表!$E$220:$J$276,MATCH([5]設定!$D40,[5]第２表!$C$220:$C$276,0),5),[5]設定!$H40))</f>
        <v>309</v>
      </c>
      <c r="J26" s="46">
        <f>IF($D26="","",IF([5]設定!$H40="",INDEX([5]第２表!$E$220:$J$276,MATCH([5]設定!$D40,[5]第２表!$C$220:$C$276,0),6),[5]設定!$H40))</f>
        <v>7.9</v>
      </c>
    </row>
    <row r="27" spans="2:11" s="5" customFormat="1" ht="17.25" customHeight="1" x14ac:dyDescent="0.2">
      <c r="B27" s="43" t="str">
        <f>IF([5]設定!$B41="","",[5]設定!$B41)</f>
        <v>E12</v>
      </c>
      <c r="C27" s="44"/>
      <c r="D27" s="54" t="str">
        <f>IF([5]設定!$F41="","",[5]設定!$F41)</f>
        <v>木材・木製品</v>
      </c>
      <c r="E27" s="41">
        <f>IF($D27="","",IF([5]設定!$H41="",INDEX([5]第２表!$E$220:$J$276,MATCH([5]設定!$D41,[5]第２表!$C$220:$C$276,0),1),[5]設定!$H41))</f>
        <v>2697</v>
      </c>
      <c r="F27" s="41">
        <f>IF($D27="","",IF([5]設定!$H41="",INDEX([5]第２表!$E$220:$J$276,MATCH([5]設定!$D41,[5]第２表!$C$220:$C$276,0),2),[5]設定!$H41))</f>
        <v>20</v>
      </c>
      <c r="G27" s="41">
        <f>IF($D27="","",IF([5]設定!$H41="",INDEX([5]第２表!$E$220:$J$276,MATCH([5]設定!$D41,[5]第２表!$C$220:$C$276,0),3),[5]設定!$H41))</f>
        <v>8</v>
      </c>
      <c r="H27" s="41">
        <f>IF($D27="","",IF([5]設定!$H41="",INDEX([5]第２表!$E$220:$J$276,MATCH([5]設定!$D41,[5]第２表!$C$220:$C$276,0),4),[5]設定!$H41))</f>
        <v>2709</v>
      </c>
      <c r="I27" s="41">
        <f>IF($D27="","",IF([5]設定!$H41="",INDEX([5]第２表!$E$220:$J$276,MATCH([5]設定!$D41,[5]第２表!$C$220:$C$276,0),5),[5]設定!$H41))</f>
        <v>675</v>
      </c>
      <c r="J27" s="46">
        <f>IF($D27="","",IF([5]設定!$H41="",INDEX([5]第２表!$E$220:$J$276,MATCH([5]設定!$D41,[5]第２表!$C$220:$C$276,0),6),[5]設定!$H41))</f>
        <v>24.9</v>
      </c>
    </row>
    <row r="28" spans="2:11" s="5" customFormat="1" ht="17.25" customHeight="1" x14ac:dyDescent="0.2">
      <c r="B28" s="43" t="str">
        <f>IF([5]設定!$B42="","",[5]設定!$B42)</f>
        <v>E13</v>
      </c>
      <c r="C28" s="44"/>
      <c r="D28" s="54" t="str">
        <f>IF([5]設定!$F42="","",[5]設定!$F42)</f>
        <v>家具・装備品</v>
      </c>
      <c r="E28" s="41" t="str">
        <f>IF($D28="","",IF([5]設定!$H42="",INDEX([5]第２表!$E$220:$J$276,MATCH([5]設定!$D42,[5]第２表!$C$220:$C$276,0),1),[5]設定!$H42))</f>
        <v>x</v>
      </c>
      <c r="F28" s="41" t="str">
        <f>IF($D28="","",IF([5]設定!$H42="",INDEX([5]第２表!$E$220:$J$276,MATCH([5]設定!$D42,[5]第２表!$C$220:$C$276,0),2),[5]設定!$H42))</f>
        <v>x</v>
      </c>
      <c r="G28" s="41" t="str">
        <f>IF($D28="","",IF([5]設定!$H42="",INDEX([5]第２表!$E$220:$J$276,MATCH([5]設定!$D42,[5]第２表!$C$220:$C$276,0),3),[5]設定!$H42))</f>
        <v>x</v>
      </c>
      <c r="H28" s="41" t="str">
        <f>IF($D28="","",IF([5]設定!$H42="",INDEX([5]第２表!$E$220:$J$276,MATCH([5]設定!$D42,[5]第２表!$C$220:$C$276,0),4),[5]設定!$H42))</f>
        <v>x</v>
      </c>
      <c r="I28" s="41" t="str">
        <f>IF($D28="","",IF([5]設定!$H42="",INDEX([5]第２表!$E$220:$J$276,MATCH([5]設定!$D42,[5]第２表!$C$220:$C$276,0),5),[5]設定!$H42))</f>
        <v>x</v>
      </c>
      <c r="J28" s="46" t="str">
        <f>IF($D28="","",IF([5]設定!$H42="",INDEX([5]第２表!$E$220:$J$276,MATCH([5]設定!$D42,[5]第２表!$C$220:$C$276,0),6),[5]設定!$H42))</f>
        <v>x</v>
      </c>
    </row>
    <row r="29" spans="2:11" s="5" customFormat="1" ht="17.25" customHeight="1" x14ac:dyDescent="0.2">
      <c r="B29" s="43" t="str">
        <f>IF([5]設定!$B43="","",[5]設定!$B43)</f>
        <v>E15</v>
      </c>
      <c r="C29" s="44"/>
      <c r="D29" s="54" t="str">
        <f>IF([5]設定!$F43="","",[5]設定!$F43)</f>
        <v>印刷・同関連業</v>
      </c>
      <c r="E29" s="41">
        <f>IF($D29="","",IF([5]設定!$H43="",INDEX([5]第２表!$E$220:$J$276,MATCH([5]設定!$D43,[5]第２表!$C$220:$C$276,0),1),[5]設定!$H43))</f>
        <v>724</v>
      </c>
      <c r="F29" s="41">
        <f>IF($D29="","",IF([5]設定!$H43="",INDEX([5]第２表!$E$220:$J$276,MATCH([5]設定!$D43,[5]第２表!$C$220:$C$276,0),2),[5]設定!$H43))</f>
        <v>4</v>
      </c>
      <c r="G29" s="41">
        <f>IF($D29="","",IF([5]設定!$H43="",INDEX([5]第２表!$E$220:$J$276,MATCH([5]設定!$D43,[5]第２表!$C$220:$C$276,0),3),[5]設定!$H43))</f>
        <v>4</v>
      </c>
      <c r="H29" s="41">
        <f>IF($D29="","",IF([5]設定!$H43="",INDEX([5]第２表!$E$220:$J$276,MATCH([5]設定!$D43,[5]第２表!$C$220:$C$276,0),4),[5]設定!$H43))</f>
        <v>724</v>
      </c>
      <c r="I29" s="41">
        <f>IF($D29="","",IF([5]設定!$H43="",INDEX([5]第２表!$E$220:$J$276,MATCH([5]設定!$D43,[5]第２表!$C$220:$C$276,0),5),[5]設定!$H43))</f>
        <v>49</v>
      </c>
      <c r="J29" s="46">
        <f>IF($D29="","",IF([5]設定!$H43="",INDEX([5]第２表!$E$220:$J$276,MATCH([5]設定!$D43,[5]第２表!$C$220:$C$276,0),6),[5]設定!$H43))</f>
        <v>6.8</v>
      </c>
    </row>
    <row r="30" spans="2:11" s="5" customFormat="1" ht="17.25" customHeight="1" x14ac:dyDescent="0.2">
      <c r="B30" s="43" t="str">
        <f>IF([5]設定!$B44="","",[5]設定!$B44)</f>
        <v>E16,17</v>
      </c>
      <c r="C30" s="44"/>
      <c r="D30" s="54" t="str">
        <f>IF([5]設定!$F44="","",[5]設定!$F44)</f>
        <v>化学、石油・石炭</v>
      </c>
      <c r="E30" s="41">
        <f>IF($D30="","",IF([5]設定!$H44="",INDEX([5]第２表!$E$220:$J$276,MATCH([5]設定!$D44,[5]第２表!$C$220:$C$276,0),1),[5]設定!$H44))</f>
        <v>2604</v>
      </c>
      <c r="F30" s="41">
        <f>IF($D30="","",IF([5]設定!$H44="",INDEX([5]第２表!$E$220:$J$276,MATCH([5]設定!$D44,[5]第２表!$C$220:$C$276,0),2),[5]設定!$H44))</f>
        <v>0</v>
      </c>
      <c r="G30" s="41">
        <f>IF($D30="","",IF([5]設定!$H44="",INDEX([5]第２表!$E$220:$J$276,MATCH([5]設定!$D44,[5]第２表!$C$220:$C$276,0),3),[5]設定!$H44))</f>
        <v>31</v>
      </c>
      <c r="H30" s="41">
        <f>IF($D30="","",IF([5]設定!$H44="",INDEX([5]第２表!$E$220:$J$276,MATCH([5]設定!$D44,[5]第２表!$C$220:$C$276,0),4),[5]設定!$H44))</f>
        <v>2573</v>
      </c>
      <c r="I30" s="41">
        <f>IF($D30="","",IF([5]設定!$H44="",INDEX([5]第２表!$E$220:$J$276,MATCH([5]設定!$D44,[5]第２表!$C$220:$C$276,0),5),[5]設定!$H44))</f>
        <v>41</v>
      </c>
      <c r="J30" s="46">
        <f>IF($D30="","",IF([5]設定!$H44="",INDEX([5]第２表!$E$220:$J$276,MATCH([5]設定!$D44,[5]第２表!$C$220:$C$276,0),6),[5]設定!$H44))</f>
        <v>1.6</v>
      </c>
    </row>
    <row r="31" spans="2:11" s="5" customFormat="1" ht="17.25" customHeight="1" x14ac:dyDescent="0.2">
      <c r="B31" s="43" t="str">
        <f>IF([5]設定!$B45="","",[5]設定!$B45)</f>
        <v>E18</v>
      </c>
      <c r="C31" s="44"/>
      <c r="D31" s="54" t="str">
        <f>IF([5]設定!$F45="","",[5]設定!$F45)</f>
        <v>プラスチック製品</v>
      </c>
      <c r="E31" s="41">
        <f>IF($D31="","",IF([5]設定!$H45="",INDEX([5]第２表!$E$220:$J$276,MATCH([5]設定!$D45,[5]第２表!$C$220:$C$276,0),1),[5]設定!$H45))</f>
        <v>1814</v>
      </c>
      <c r="F31" s="41">
        <f>IF($D31="","",IF([5]設定!$H45="",INDEX([5]第２表!$E$220:$J$276,MATCH([5]設定!$D45,[5]第２表!$C$220:$C$276,0),2),[5]設定!$H45))</f>
        <v>21</v>
      </c>
      <c r="G31" s="41">
        <f>IF($D31="","",IF([5]設定!$H45="",INDEX([5]第２表!$E$220:$J$276,MATCH([5]設定!$D45,[5]第２表!$C$220:$C$276,0),3),[5]設定!$H45))</f>
        <v>29</v>
      </c>
      <c r="H31" s="41">
        <f>IF($D31="","",IF([5]設定!$H45="",INDEX([5]第２表!$E$220:$J$276,MATCH([5]設定!$D45,[5]第２表!$C$220:$C$276,0),4),[5]設定!$H45))</f>
        <v>1806</v>
      </c>
      <c r="I31" s="41">
        <f>IF($D31="","",IF([5]設定!$H45="",INDEX([5]第２表!$E$220:$J$276,MATCH([5]設定!$D45,[5]第２表!$C$220:$C$276,0),5),[5]設定!$H45))</f>
        <v>497</v>
      </c>
      <c r="J31" s="46">
        <f>IF($D31="","",IF([5]設定!$H45="",INDEX([5]第２表!$E$220:$J$276,MATCH([5]設定!$D45,[5]第２表!$C$220:$C$276,0),6),[5]設定!$H45))</f>
        <v>27.5</v>
      </c>
    </row>
    <row r="32" spans="2:11" s="5" customFormat="1" ht="17.25" customHeight="1" x14ac:dyDescent="0.2">
      <c r="B32" s="43" t="str">
        <f>IF([5]設定!$B46="","",[5]設定!$B46)</f>
        <v>E19</v>
      </c>
      <c r="C32" s="44"/>
      <c r="D32" s="54" t="str">
        <f>IF([5]設定!$F46="","",[5]設定!$F46)</f>
        <v>ゴム製品</v>
      </c>
      <c r="E32" s="55">
        <f>IF($D32="","",IF([5]設定!$H46="",INDEX([5]第２表!$E$220:$J$276,MATCH([5]設定!$D46,[5]第２表!$C$220:$C$276,0),1),[5]設定!$H46))</f>
        <v>2068</v>
      </c>
      <c r="F32" s="55">
        <f>IF($D32="","",IF([5]設定!$H46="",INDEX([5]第２表!$E$220:$J$276,MATCH([5]設定!$D46,[5]第２表!$C$220:$C$276,0),2),[5]設定!$H46))</f>
        <v>3</v>
      </c>
      <c r="G32" s="55">
        <f>IF($D32="","",IF([5]設定!$H46="",INDEX([5]第２表!$E$220:$J$276,MATCH([5]設定!$D46,[5]第２表!$C$220:$C$276,0),3),[5]設定!$H46))</f>
        <v>11</v>
      </c>
      <c r="H32" s="55">
        <f>IF($D32="","",IF([5]設定!$H46="",INDEX([5]第２表!$E$220:$J$276,MATCH([5]設定!$D46,[5]第２表!$C$220:$C$276,0),4),[5]設定!$H46))</f>
        <v>2060</v>
      </c>
      <c r="I32" s="55">
        <f>IF($D32="","",IF([5]設定!$H46="",INDEX([5]第２表!$E$220:$J$276,MATCH([5]設定!$D46,[5]第２表!$C$220:$C$276,0),5),[5]設定!$H46))</f>
        <v>32</v>
      </c>
      <c r="J32" s="56">
        <f>IF($D32="","",IF([5]設定!$H46="",INDEX([5]第２表!$E$220:$J$276,MATCH([5]設定!$D46,[5]第２表!$C$220:$C$276,0),6),[5]設定!$H46))</f>
        <v>1.6</v>
      </c>
    </row>
    <row r="33" spans="2:12" s="5" customFormat="1" ht="17.25" customHeight="1" x14ac:dyDescent="0.2">
      <c r="B33" s="43" t="str">
        <f>IF([5]設定!$B47="","",[5]設定!$B47)</f>
        <v>E21</v>
      </c>
      <c r="C33" s="44"/>
      <c r="D33" s="54" t="str">
        <f>IF([5]設定!$F47="","",[5]設定!$F47)</f>
        <v>窯業・土石製品</v>
      </c>
      <c r="E33" s="41">
        <f>IF($D33="","",IF([5]設定!$H47="",INDEX([5]第２表!$E$220:$J$276,MATCH([5]設定!$D47,[5]第２表!$C$220:$C$276,0),1),[5]設定!$H47))</f>
        <v>1772</v>
      </c>
      <c r="F33" s="41">
        <f>IF($D33="","",IF([5]設定!$H47="",INDEX([5]第２表!$E$220:$J$276,MATCH([5]設定!$D47,[5]第２表!$C$220:$C$276,0),2),[5]設定!$H47))</f>
        <v>63</v>
      </c>
      <c r="G33" s="41">
        <f>IF($D33="","",IF([5]設定!$H47="",INDEX([5]第２表!$E$220:$J$276,MATCH([5]設定!$D47,[5]第２表!$C$220:$C$276,0),3),[5]設定!$H47))</f>
        <v>1</v>
      </c>
      <c r="H33" s="41">
        <f>IF($D33="","",IF([5]設定!$H47="",INDEX([5]第２表!$E$220:$J$276,MATCH([5]設定!$D47,[5]第２表!$C$220:$C$276,0),4),[5]設定!$H47))</f>
        <v>1834</v>
      </c>
      <c r="I33" s="41">
        <f>IF($D33="","",IF([5]設定!$H47="",INDEX([5]第２表!$E$220:$J$276,MATCH([5]設定!$D47,[5]第２表!$C$220:$C$276,0),5),[5]設定!$H47))</f>
        <v>48</v>
      </c>
      <c r="J33" s="46">
        <f>IF($D33="","",IF([5]設定!$H47="",INDEX([5]第２表!$E$220:$J$276,MATCH([5]設定!$D47,[5]第２表!$C$220:$C$276,0),6),[5]設定!$H47))</f>
        <v>2.6</v>
      </c>
    </row>
    <row r="34" spans="2:12" s="5" customFormat="1" ht="17.25" customHeight="1" x14ac:dyDescent="0.2">
      <c r="B34" s="43" t="str">
        <f>IF([5]設定!$B48="","",[5]設定!$B48)</f>
        <v>E24</v>
      </c>
      <c r="C34" s="44"/>
      <c r="D34" s="54" t="str">
        <f>IF([5]設定!$F48="","",[5]設定!$F48)</f>
        <v>金属製品製造業</v>
      </c>
      <c r="E34" s="41">
        <f>IF($D34="","",IF([5]設定!$H48="",INDEX([5]第２表!$E$220:$J$276,MATCH([5]設定!$D48,[5]第２表!$C$220:$C$276,0),1),[5]設定!$H48))</f>
        <v>2056</v>
      </c>
      <c r="F34" s="41">
        <f>IF($D34="","",IF([5]設定!$H48="",INDEX([5]第２表!$E$220:$J$276,MATCH([5]設定!$D48,[5]第２表!$C$220:$C$276,0),2),[5]設定!$H48))</f>
        <v>23</v>
      </c>
      <c r="G34" s="41">
        <f>IF($D34="","",IF([5]設定!$H48="",INDEX([5]第２表!$E$220:$J$276,MATCH([5]設定!$D48,[5]第２表!$C$220:$C$276,0),3),[5]設定!$H48))</f>
        <v>41</v>
      </c>
      <c r="H34" s="41">
        <f>IF($D34="","",IF([5]設定!$H48="",INDEX([5]第２表!$E$220:$J$276,MATCH([5]設定!$D48,[5]第２表!$C$220:$C$276,0),4),[5]設定!$H48))</f>
        <v>2038</v>
      </c>
      <c r="I34" s="41">
        <f>IF($D34="","",IF([5]設定!$H48="",INDEX([5]第２表!$E$220:$J$276,MATCH([5]設定!$D48,[5]第２表!$C$220:$C$276,0),5),[5]設定!$H48))</f>
        <v>479</v>
      </c>
      <c r="J34" s="46">
        <f>IF($D34="","",IF([5]設定!$H48="",INDEX([5]第２表!$E$220:$J$276,MATCH([5]設定!$D48,[5]第２表!$C$220:$C$276,0),6),[5]設定!$H48))</f>
        <v>23.5</v>
      </c>
    </row>
    <row r="35" spans="2:12" s="5" customFormat="1" ht="17.25" customHeight="1" x14ac:dyDescent="0.2">
      <c r="B35" s="43" t="str">
        <f>IF([5]設定!$B49="","",[5]設定!$B49)</f>
        <v>E27</v>
      </c>
      <c r="C35" s="44"/>
      <c r="D35" s="54" t="str">
        <f>IF([5]設定!$F49="","",[5]設定!$F49)</f>
        <v>業務用機械器具</v>
      </c>
      <c r="E35" s="41">
        <f>IF($D35="","",IF([5]設定!$H49="",INDEX([5]第２表!$E$220:$J$276,MATCH([5]設定!$D49,[5]第２表!$C$220:$C$276,0),1),[5]設定!$H49))</f>
        <v>1811</v>
      </c>
      <c r="F35" s="41">
        <f>IF($D35="","",IF([5]設定!$H49="",INDEX([5]第２表!$E$220:$J$276,MATCH([5]設定!$D49,[5]第２表!$C$220:$C$276,0),2),[5]設定!$H49))</f>
        <v>7</v>
      </c>
      <c r="G35" s="41">
        <f>IF($D35="","",IF([5]設定!$H49="",INDEX([5]第２表!$E$220:$J$276,MATCH([5]設定!$D49,[5]第２表!$C$220:$C$276,0),3),[5]設定!$H49))</f>
        <v>10</v>
      </c>
      <c r="H35" s="41">
        <f>IF($D35="","",IF([5]設定!$H49="",INDEX([5]第２表!$E$220:$J$276,MATCH([5]設定!$D49,[5]第２表!$C$220:$C$276,0),4),[5]設定!$H49))</f>
        <v>1808</v>
      </c>
      <c r="I35" s="41">
        <f>IF($D35="","",IF([5]設定!$H49="",INDEX([5]第２表!$E$220:$J$276,MATCH([5]設定!$D49,[5]第２表!$C$220:$C$276,0),5),[5]設定!$H49))</f>
        <v>46</v>
      </c>
      <c r="J35" s="46">
        <f>IF($D35="","",IF([5]設定!$H49="",INDEX([5]第２表!$E$220:$J$276,MATCH([5]設定!$D49,[5]第２表!$C$220:$C$276,0),6),[5]設定!$H49))</f>
        <v>2.5</v>
      </c>
    </row>
    <row r="36" spans="2:12" s="5" customFormat="1" ht="17.25" customHeight="1" x14ac:dyDescent="0.2">
      <c r="B36" s="43" t="str">
        <f>IF([5]設定!$B50="","",[5]設定!$B50)</f>
        <v>E28</v>
      </c>
      <c r="C36" s="44"/>
      <c r="D36" s="54" t="str">
        <f>IF([5]設定!$F50="","",[5]設定!$F50)</f>
        <v>電子・デバイス</v>
      </c>
      <c r="E36" s="41">
        <f>IF($D36="","",IF([5]設定!$H50="",INDEX([5]第２表!$E$220:$J$276,MATCH([5]設定!$D50,[5]第２表!$C$220:$C$276,0),1),[5]設定!$H50))</f>
        <v>3441</v>
      </c>
      <c r="F36" s="41">
        <f>IF($D36="","",IF([5]設定!$H50="",INDEX([5]第２表!$E$220:$J$276,MATCH([5]設定!$D50,[5]第２表!$C$220:$C$276,0),2),[5]設定!$H50))</f>
        <v>6</v>
      </c>
      <c r="G36" s="41">
        <f>IF($D36="","",IF([5]設定!$H50="",INDEX([5]第２表!$E$220:$J$276,MATCH([5]設定!$D50,[5]第２表!$C$220:$C$276,0),3),[5]設定!$H50))</f>
        <v>25</v>
      </c>
      <c r="H36" s="41">
        <f>IF($D36="","",IF([5]設定!$H50="",INDEX([5]第２表!$E$220:$J$276,MATCH([5]設定!$D50,[5]第２表!$C$220:$C$276,0),4),[5]設定!$H50))</f>
        <v>3422</v>
      </c>
      <c r="I36" s="41">
        <f>IF($D36="","",IF([5]設定!$H50="",INDEX([5]第２表!$E$220:$J$276,MATCH([5]設定!$D50,[5]第２表!$C$220:$C$276,0),5),[5]設定!$H50))</f>
        <v>210</v>
      </c>
      <c r="J36" s="46">
        <f>IF($D36="","",IF([5]設定!$H50="",INDEX([5]第２表!$E$220:$J$276,MATCH([5]設定!$D50,[5]第２表!$C$220:$C$276,0),6),[5]設定!$H50))</f>
        <v>6.1</v>
      </c>
    </row>
    <row r="37" spans="2:12" s="5" customFormat="1" ht="17.25" customHeight="1" x14ac:dyDescent="0.2">
      <c r="B37" s="43" t="str">
        <f>IF([5]設定!$B51="","",[5]設定!$B51)</f>
        <v>E29</v>
      </c>
      <c r="C37" s="44"/>
      <c r="D37" s="54" t="str">
        <f>IF([5]設定!$F51="","",[5]設定!$F51)</f>
        <v>電気機械器具</v>
      </c>
      <c r="E37" s="41">
        <f>IF($D37="","",IF([5]設定!$H51="",INDEX([5]第２表!$E$220:$J$276,MATCH([5]設定!$D51,[5]第２表!$C$220:$C$276,0),1),[5]設定!$H51))</f>
        <v>1031</v>
      </c>
      <c r="F37" s="41">
        <f>IF($D37="","",IF([5]設定!$H51="",INDEX([5]第２表!$E$220:$J$276,MATCH([5]設定!$D51,[5]第２表!$C$220:$C$276,0),2),[5]設定!$H51))</f>
        <v>10</v>
      </c>
      <c r="G37" s="41">
        <f>IF($D37="","",IF([5]設定!$H51="",INDEX([5]第２表!$E$220:$J$276,MATCH([5]設定!$D51,[5]第２表!$C$220:$C$276,0),3),[5]設定!$H51))</f>
        <v>17</v>
      </c>
      <c r="H37" s="41">
        <f>IF($D37="","",IF([5]設定!$H51="",INDEX([5]第２表!$E$220:$J$276,MATCH([5]設定!$D51,[5]第２表!$C$220:$C$276,0),4),[5]設定!$H51))</f>
        <v>1024</v>
      </c>
      <c r="I37" s="41">
        <f>IF($D37="","",IF([5]設定!$H51="",INDEX([5]第２表!$E$220:$J$276,MATCH([5]設定!$D51,[5]第２表!$C$220:$C$276,0),5),[5]設定!$H51))</f>
        <v>40</v>
      </c>
      <c r="J37" s="46">
        <f>IF($D37="","",IF([5]設定!$H51="",INDEX([5]第２表!$E$220:$J$276,MATCH([5]設定!$D51,[5]第２表!$C$220:$C$276,0),6),[5]設定!$H51))</f>
        <v>3.9</v>
      </c>
    </row>
    <row r="38" spans="2:12" s="5" customFormat="1" ht="17.25" customHeight="1" x14ac:dyDescent="0.2">
      <c r="B38" s="43" t="str">
        <f>IF([5]設定!$B52="","",[5]設定!$B52)</f>
        <v>E31</v>
      </c>
      <c r="C38" s="44"/>
      <c r="D38" s="54" t="str">
        <f>IF([5]設定!$F52="","",[5]設定!$F52)</f>
        <v>輸送用機械器具</v>
      </c>
      <c r="E38" s="41">
        <f>IF($D38="","",IF([5]設定!$H52="",INDEX([5]第２表!$E$220:$J$276,MATCH([5]設定!$D52,[5]第２表!$C$220:$C$276,0),1),[5]設定!$H52))</f>
        <v>2198</v>
      </c>
      <c r="F38" s="41">
        <f>IF($D38="","",IF([5]設定!$H52="",INDEX([5]第２表!$E$220:$J$276,MATCH([5]設定!$D52,[5]第２表!$C$220:$C$276,0),2),[5]設定!$H52))</f>
        <v>11</v>
      </c>
      <c r="G38" s="41">
        <f>IF($D38="","",IF([5]設定!$H52="",INDEX([5]第２表!$E$220:$J$276,MATCH([5]設定!$D52,[5]第２表!$C$220:$C$276,0),3),[5]設定!$H52))</f>
        <v>57</v>
      </c>
      <c r="H38" s="41">
        <f>IF($D38="","",IF([5]設定!$H52="",INDEX([5]第２表!$E$220:$J$276,MATCH([5]設定!$D52,[5]第２表!$C$220:$C$276,0),4),[5]設定!$H52))</f>
        <v>2152</v>
      </c>
      <c r="I38" s="41">
        <f>IF($D38="","",IF([5]設定!$H52="",INDEX([5]第２表!$E$220:$J$276,MATCH([5]設定!$D52,[5]第２表!$C$220:$C$276,0),5),[5]設定!$H52))</f>
        <v>6</v>
      </c>
      <c r="J38" s="46">
        <f>IF($D38="","",IF([5]設定!$H52="",INDEX([5]第２表!$E$220:$J$276,MATCH([5]設定!$D52,[5]第２表!$C$220:$C$276,0),6),[5]設定!$H52))</f>
        <v>0.3</v>
      </c>
    </row>
    <row r="39" spans="2:12" s="5" customFormat="1" ht="17.25" customHeight="1" x14ac:dyDescent="0.2">
      <c r="B39" s="57" t="str">
        <f>IF([5]設定!$B53="","",[5]設定!$B53)</f>
        <v>ES</v>
      </c>
      <c r="C39" s="58"/>
      <c r="D39" s="59" t="str">
        <f>IF([5]設定!$F53="","",[5]設定!$F53)</f>
        <v>はん用・生産用機械器具</v>
      </c>
      <c r="E39" s="60">
        <f>IF($D39="","",IF([5]設定!$H53="",INDEX([5]第２表!$E$220:$J$276,MATCH([5]設定!$D53,[5]第２表!$C$220:$C$276,0),1),[5]設定!$H53))</f>
        <v>2374</v>
      </c>
      <c r="F39" s="60">
        <f>IF($D39="","",IF([5]設定!$H53="",INDEX([5]第２表!$E$220:$J$276,MATCH([5]設定!$D53,[5]第２表!$C$220:$C$276,0),2),[5]設定!$H53))</f>
        <v>118</v>
      </c>
      <c r="G39" s="60">
        <f>IF($D39="","",IF([5]設定!$H53="",INDEX([5]第２表!$E$220:$J$276,MATCH([5]設定!$D53,[5]第２表!$C$220:$C$276,0),3),[5]設定!$H53))</f>
        <v>0</v>
      </c>
      <c r="H39" s="60">
        <f>IF($D39="","",IF([5]設定!$H53="",INDEX([5]第２表!$E$220:$J$276,MATCH([5]設定!$D53,[5]第２表!$C$220:$C$276,0),4),[5]設定!$H53))</f>
        <v>2492</v>
      </c>
      <c r="I39" s="60">
        <f>IF($D39="","",IF([5]設定!$H53="",INDEX([5]第２表!$E$220:$J$276,MATCH([5]設定!$D53,[5]第２表!$C$220:$C$276,0),5),[5]設定!$H53))</f>
        <v>31</v>
      </c>
      <c r="J39" s="61">
        <f>IF($D39="","",IF([5]設定!$H53="",INDEX([5]第２表!$E$220:$J$276,MATCH([5]設定!$D53,[5]第２表!$C$220:$C$276,0),6),[5]設定!$H53))</f>
        <v>1.2</v>
      </c>
    </row>
    <row r="40" spans="2:12" s="5" customFormat="1" ht="17.25" customHeight="1" x14ac:dyDescent="0.2">
      <c r="B40" s="62" t="str">
        <f>IF([5]設定!$B54="","",[5]設定!$B54)</f>
        <v>R91</v>
      </c>
      <c r="C40" s="63"/>
      <c r="D40" s="64" t="str">
        <f>IF([5]設定!$F54="","",[5]設定!$F54)</f>
        <v>職業紹介・労働者派遣業</v>
      </c>
      <c r="E40" s="65">
        <f>IF($D40="","",IF([5]設定!$H54="",INDEX([5]第２表!$E$220:$J$276,MATCH([5]設定!$D54,[5]第２表!$C$220:$C$276,0),1),[5]設定!$H54))</f>
        <v>4076</v>
      </c>
      <c r="F40" s="65">
        <f>IF($D40="","",IF([5]設定!$H54="",INDEX([5]第２表!$E$220:$J$276,MATCH([5]設定!$D54,[5]第２表!$C$220:$C$276,0),2),[5]設定!$H54))</f>
        <v>234</v>
      </c>
      <c r="G40" s="65">
        <f>IF($D40="","",IF([5]設定!$H54="",INDEX([5]第２表!$E$220:$J$276,MATCH([5]設定!$D54,[5]第２表!$C$220:$C$276,0),3),[5]設定!$H54))</f>
        <v>288</v>
      </c>
      <c r="H40" s="65">
        <f>IF($D40="","",IF([5]設定!$H54="",INDEX([5]第２表!$E$220:$J$276,MATCH([5]設定!$D54,[5]第２表!$C$220:$C$276,0),4),[5]設定!$H54))</f>
        <v>4022</v>
      </c>
      <c r="I40" s="65">
        <f>IF($D40="","",IF([5]設定!$H54="",INDEX([5]第２表!$E$220:$J$276,MATCH([5]設定!$D54,[5]第２表!$C$220:$C$276,0),5),[5]設定!$H54))</f>
        <v>623</v>
      </c>
      <c r="J40" s="66">
        <f>IF($D40="","",IF([5]設定!$H54="",INDEX([5]第２表!$E$220:$J$276,MATCH([5]設定!$D54,[5]第２表!$C$220:$C$276,0),6),[5]設定!$H54))</f>
        <v>15.5</v>
      </c>
    </row>
    <row r="41" spans="2:12" s="5" customFormat="1" ht="10.5" customHeight="1" x14ac:dyDescent="0.2">
      <c r="D41" s="14"/>
      <c r="E41" s="14"/>
      <c r="F41" s="14"/>
      <c r="G41" s="14"/>
      <c r="H41" s="14"/>
      <c r="I41" s="14"/>
      <c r="J41" s="14"/>
      <c r="K41" s="14"/>
      <c r="L41" s="14"/>
    </row>
    <row r="42" spans="2:12" ht="10.5" customHeight="1" x14ac:dyDescent="0.2"/>
    <row r="43" spans="2:12" s="5" customFormat="1" ht="21" customHeight="1" x14ac:dyDescent="0.2">
      <c r="B43" s="67" t="s">
        <v>13</v>
      </c>
      <c r="C43" s="67"/>
      <c r="D43" s="67"/>
      <c r="E43" s="68"/>
      <c r="F43" s="68"/>
      <c r="G43" s="68"/>
      <c r="I43" s="13"/>
      <c r="J43" s="13" t="s">
        <v>2</v>
      </c>
      <c r="L43" s="69"/>
    </row>
    <row r="44" spans="2:12" s="5" customFormat="1" ht="15" customHeight="1" x14ac:dyDescent="0.2">
      <c r="B44" s="15"/>
      <c r="C44" s="16"/>
      <c r="D44" s="17"/>
      <c r="E44" s="18" t="s">
        <v>3</v>
      </c>
      <c r="F44" s="18" t="s">
        <v>4</v>
      </c>
      <c r="G44" s="18" t="s">
        <v>5</v>
      </c>
      <c r="H44" s="20" t="s">
        <v>6</v>
      </c>
      <c r="I44" s="21"/>
      <c r="J44" s="22"/>
      <c r="L44" s="69"/>
    </row>
    <row r="45" spans="2:12" s="5" customFormat="1" ht="15" customHeight="1" x14ac:dyDescent="0.2">
      <c r="B45" s="24"/>
      <c r="C45" s="25"/>
      <c r="D45" s="26" t="s">
        <v>7</v>
      </c>
      <c r="E45" s="70"/>
      <c r="F45" s="70"/>
      <c r="G45" s="70"/>
      <c r="H45" s="71"/>
      <c r="I45" s="30" t="s">
        <v>8</v>
      </c>
      <c r="J45" s="31" t="s">
        <v>9</v>
      </c>
      <c r="L45" s="69"/>
    </row>
    <row r="46" spans="2:12" s="5" customFormat="1" ht="15" customHeight="1" x14ac:dyDescent="0.2">
      <c r="B46" s="32"/>
      <c r="C46" s="33"/>
      <c r="D46" s="34"/>
      <c r="E46" s="72" t="s">
        <v>10</v>
      </c>
      <c r="F46" s="72" t="s">
        <v>10</v>
      </c>
      <c r="G46" s="72" t="s">
        <v>10</v>
      </c>
      <c r="H46" s="73" t="s">
        <v>10</v>
      </c>
      <c r="I46" s="36" t="s">
        <v>11</v>
      </c>
      <c r="J46" s="37" t="s">
        <v>12</v>
      </c>
      <c r="L46" s="69"/>
    </row>
    <row r="47" spans="2:12" s="5" customFormat="1" ht="18" customHeight="1" x14ac:dyDescent="0.2">
      <c r="B47" s="38" t="str">
        <f t="shared" ref="B47:B78" si="0">+B9</f>
        <v>TL</v>
      </c>
      <c r="C47" s="39"/>
      <c r="D47" s="40" t="str">
        <f t="shared" ref="D47:D78" si="1">+D9</f>
        <v>調査産業計</v>
      </c>
      <c r="E47" s="41">
        <f>IF($D47="","",IF([5]設定!$I23="",INDEX([5]第２表!$E$10:$J$66,MATCH([5]設定!$D23,[5]第２表!$C$10:$C$66,0),1),[5]設定!$I23))</f>
        <v>185694</v>
      </c>
      <c r="F47" s="41">
        <f>IF($D47="","",IF([5]設定!$I23="",INDEX([5]第２表!$E$10:$J$66,MATCH([5]設定!$D23,[5]第２表!$C$10:$C$66,0),2),[5]設定!$I23))</f>
        <v>2517</v>
      </c>
      <c r="G47" s="41">
        <f>IF($D47="","",IF([5]設定!$I23="",INDEX([5]第２表!$E$10:$J$66,MATCH([5]設定!$D23,[5]第２表!$C$10:$C$66,0),3),[5]設定!$I23))</f>
        <v>3296</v>
      </c>
      <c r="H47" s="41">
        <f>IF($D47="","",IF([5]設定!$I23="",INDEX([5]第２表!$E$10:$J$66,MATCH([5]設定!$D23,[5]第２表!$C$10:$C$66,0),4),[5]設定!$I23))</f>
        <v>184915</v>
      </c>
      <c r="I47" s="41">
        <f>IF($D47="","",IF([5]設定!$I23="",INDEX([5]第２表!$E$10:$J$66,MATCH([5]設定!$D23,[5]第２表!$C$10:$C$66,0),5),[5]設定!$I23))</f>
        <v>46011</v>
      </c>
      <c r="J47" s="42">
        <f>IF($D47="","",IF([5]設定!$I23="",INDEX([5]第２表!$E$10:$J$66,MATCH([5]設定!$D23,[5]第２表!$C$10:$C$66,0),6),[5]設定!$I23))</f>
        <v>24.9</v>
      </c>
      <c r="K47" s="14"/>
    </row>
    <row r="48" spans="2:12" s="5" customFormat="1" ht="18" customHeight="1" x14ac:dyDescent="0.2">
      <c r="B48" s="43" t="str">
        <f t="shared" si="0"/>
        <v>D</v>
      </c>
      <c r="C48" s="44"/>
      <c r="D48" s="45" t="str">
        <f t="shared" si="1"/>
        <v>建設業</v>
      </c>
      <c r="E48" s="41">
        <f>IF($D48="","",IF([5]設定!$I24="",INDEX([5]第２表!$E$10:$J$66,MATCH([5]設定!$D24,[5]第２表!$C$10:$C$66,0),1),[5]設定!$I24))</f>
        <v>6174</v>
      </c>
      <c r="F48" s="41">
        <f>IF($D48="","",IF([5]設定!$I24="",INDEX([5]第２表!$E$10:$J$66,MATCH([5]設定!$D24,[5]第２表!$C$10:$C$66,0),2),[5]設定!$I24))</f>
        <v>77</v>
      </c>
      <c r="G48" s="41">
        <f>IF($D48="","",IF([5]設定!$I24="",INDEX([5]第２表!$E$10:$J$66,MATCH([5]設定!$D24,[5]第２表!$C$10:$C$66,0),3),[5]設定!$I24))</f>
        <v>10</v>
      </c>
      <c r="H48" s="41">
        <f>IF($D48="","",IF([5]設定!$I24="",INDEX([5]第２表!$E$10:$J$66,MATCH([5]設定!$D24,[5]第２表!$C$10:$C$66,0),4),[5]設定!$I24))</f>
        <v>6241</v>
      </c>
      <c r="I48" s="41">
        <f>IF($D48="","",IF([5]設定!$I24="",INDEX([5]第２表!$E$10:$J$66,MATCH([5]設定!$D24,[5]第２表!$C$10:$C$66,0),5),[5]設定!$I24))</f>
        <v>137</v>
      </c>
      <c r="J48" s="46">
        <f>IF($D48="","",IF([5]設定!$I24="",INDEX([5]第２表!$E$10:$J$66,MATCH([5]設定!$D24,[5]第２表!$C$10:$C$66,0),6),[5]設定!$I24))</f>
        <v>2.2000000000000002</v>
      </c>
      <c r="K48" s="14"/>
    </row>
    <row r="49" spans="2:12" s="5" customFormat="1" ht="18" customHeight="1" x14ac:dyDescent="0.2">
      <c r="B49" s="43" t="str">
        <f t="shared" si="0"/>
        <v>E</v>
      </c>
      <c r="C49" s="44"/>
      <c r="D49" s="45" t="str">
        <f t="shared" si="1"/>
        <v>製造業</v>
      </c>
      <c r="E49" s="41">
        <f>IF($D49="","",IF([5]設定!$I25="",INDEX([5]第２表!$E$10:$J$66,MATCH([5]設定!$D25,[5]第２表!$C$10:$C$66,0),1),[5]設定!$I25))</f>
        <v>36702</v>
      </c>
      <c r="F49" s="41">
        <f>IF($D49="","",IF([5]設定!$I25="",INDEX([5]第２表!$E$10:$J$66,MATCH([5]設定!$D25,[5]第２表!$C$10:$C$66,0),2),[5]設定!$I25))</f>
        <v>231</v>
      </c>
      <c r="G49" s="41">
        <f>IF($D49="","",IF([5]設定!$I25="",INDEX([5]第２表!$E$10:$J$66,MATCH([5]設定!$D25,[5]第２表!$C$10:$C$66,0),3),[5]設定!$I25))</f>
        <v>506</v>
      </c>
      <c r="H49" s="41">
        <f>IF($D49="","",IF([5]設定!$I25="",INDEX([5]第２表!$E$10:$J$66,MATCH([5]設定!$D25,[5]第２表!$C$10:$C$66,0),4),[5]設定!$I25))</f>
        <v>36427</v>
      </c>
      <c r="I49" s="41">
        <f>IF($D49="","",IF([5]設定!$I25="",INDEX([5]第２表!$E$10:$J$66,MATCH([5]設定!$D25,[5]第２表!$C$10:$C$66,0),5),[5]設定!$I25))</f>
        <v>3394</v>
      </c>
      <c r="J49" s="46">
        <f>IF($D49="","",IF([5]設定!$I25="",INDEX([5]第２表!$E$10:$J$66,MATCH([5]設定!$D25,[5]第２表!$C$10:$C$66,0),6),[5]設定!$I25))</f>
        <v>9.3000000000000007</v>
      </c>
      <c r="K49" s="14"/>
    </row>
    <row r="50" spans="2:12" s="5" customFormat="1" ht="18" customHeight="1" x14ac:dyDescent="0.2">
      <c r="B50" s="43" t="str">
        <f t="shared" si="0"/>
        <v>F</v>
      </c>
      <c r="C50" s="44"/>
      <c r="D50" s="47" t="str">
        <f t="shared" si="1"/>
        <v>電気・ガス・熱供給・水道業</v>
      </c>
      <c r="E50" s="41">
        <f>IF($D50="","",IF([5]設定!$I26="",INDEX([5]第２表!$E$10:$J$66,MATCH([5]設定!$D26,[5]第２表!$C$10:$C$66,0),1),[5]設定!$I26))</f>
        <v>2193</v>
      </c>
      <c r="F50" s="41">
        <f>IF($D50="","",IF([5]設定!$I26="",INDEX([5]第２表!$E$10:$J$66,MATCH([5]設定!$D26,[5]第２表!$C$10:$C$66,0),2),[5]設定!$I26))</f>
        <v>4</v>
      </c>
      <c r="G50" s="41">
        <f>IF($D50="","",IF([5]設定!$I26="",INDEX([5]第２表!$E$10:$J$66,MATCH([5]設定!$D26,[5]第２表!$C$10:$C$66,0),3),[5]設定!$I26))</f>
        <v>8</v>
      </c>
      <c r="H50" s="41">
        <f>IF($D50="","",IF([5]設定!$I26="",INDEX([5]第２表!$E$10:$J$66,MATCH([5]設定!$D26,[5]第２表!$C$10:$C$66,0),4),[5]設定!$I26))</f>
        <v>2189</v>
      </c>
      <c r="I50" s="41">
        <f>IF($D50="","",IF([5]設定!$I26="",INDEX([5]第２表!$E$10:$J$66,MATCH([5]設定!$D26,[5]第２表!$C$10:$C$66,0),5),[5]設定!$I26))</f>
        <v>158</v>
      </c>
      <c r="J50" s="46">
        <f>IF($D50="","",IF([5]設定!$I26="",INDEX([5]第２表!$E$10:$J$66,MATCH([5]設定!$D26,[5]第２表!$C$10:$C$66,0),6),[5]設定!$I26))</f>
        <v>7.2</v>
      </c>
      <c r="K50" s="14"/>
    </row>
    <row r="51" spans="2:12" s="5" customFormat="1" ht="18" customHeight="1" x14ac:dyDescent="0.2">
      <c r="B51" s="43" t="str">
        <f t="shared" si="0"/>
        <v>G</v>
      </c>
      <c r="C51" s="44"/>
      <c r="D51" s="45" t="str">
        <f t="shared" si="1"/>
        <v>情報通信業</v>
      </c>
      <c r="E51" s="41">
        <f>IF($D51="","",IF([5]設定!$I27="",INDEX([5]第２表!$E$10:$J$66,MATCH([5]設定!$D27,[5]第２表!$C$10:$C$66,0),1),[5]設定!$I27))</f>
        <v>3829</v>
      </c>
      <c r="F51" s="41">
        <f>IF($D51="","",IF([5]設定!$I27="",INDEX([5]第２表!$E$10:$J$66,MATCH([5]設定!$D27,[5]第２表!$C$10:$C$66,0),2),[5]設定!$I27))</f>
        <v>46</v>
      </c>
      <c r="G51" s="41">
        <f>IF($D51="","",IF([5]設定!$I27="",INDEX([5]第２表!$E$10:$J$66,MATCH([5]設定!$D27,[5]第２表!$C$10:$C$66,0),3),[5]設定!$I27))</f>
        <v>56</v>
      </c>
      <c r="H51" s="41">
        <f>IF($D51="","",IF([5]設定!$I27="",INDEX([5]第２表!$E$10:$J$66,MATCH([5]設定!$D27,[5]第２表!$C$10:$C$66,0),4),[5]設定!$I27))</f>
        <v>3819</v>
      </c>
      <c r="I51" s="41">
        <f>IF($D51="","",IF([5]設定!$I27="",INDEX([5]第２表!$E$10:$J$66,MATCH([5]設定!$D27,[5]第２表!$C$10:$C$66,0),5),[5]設定!$I27))</f>
        <v>125</v>
      </c>
      <c r="J51" s="46">
        <f>IF($D51="","",IF([5]設定!$I27="",INDEX([5]第２表!$E$10:$J$66,MATCH([5]設定!$D27,[5]第２表!$C$10:$C$66,0),6),[5]設定!$I27))</f>
        <v>3.3</v>
      </c>
      <c r="K51" s="14"/>
    </row>
    <row r="52" spans="2:12" s="5" customFormat="1" ht="18" customHeight="1" x14ac:dyDescent="0.2">
      <c r="B52" s="43" t="str">
        <f t="shared" si="0"/>
        <v>H</v>
      </c>
      <c r="C52" s="44"/>
      <c r="D52" s="45" t="str">
        <f t="shared" si="1"/>
        <v>運輸業，郵便業</v>
      </c>
      <c r="E52" s="41">
        <f>IF($D52="","",IF([5]設定!$I28="",INDEX([5]第２表!$E$10:$J$66,MATCH([5]設定!$D28,[5]第２表!$C$10:$C$66,0),1),[5]設定!$I28))</f>
        <v>10846</v>
      </c>
      <c r="F52" s="41">
        <f>IF($D52="","",IF([5]設定!$I28="",INDEX([5]第２表!$E$10:$J$66,MATCH([5]設定!$D28,[5]第２表!$C$10:$C$66,0),2),[5]設定!$I28))</f>
        <v>54</v>
      </c>
      <c r="G52" s="41">
        <f>IF($D52="","",IF([5]設定!$I28="",INDEX([5]第２表!$E$10:$J$66,MATCH([5]設定!$D28,[5]第２表!$C$10:$C$66,0),3),[5]設定!$I28))</f>
        <v>108</v>
      </c>
      <c r="H52" s="41">
        <f>IF($D52="","",IF([5]設定!$I28="",INDEX([5]第２表!$E$10:$J$66,MATCH([5]設定!$D28,[5]第２表!$C$10:$C$66,0),4),[5]設定!$I28))</f>
        <v>10792</v>
      </c>
      <c r="I52" s="41">
        <f>IF($D52="","",IF([5]設定!$I28="",INDEX([5]第２表!$E$10:$J$66,MATCH([5]設定!$D28,[5]第２表!$C$10:$C$66,0),5),[5]設定!$I28))</f>
        <v>1169</v>
      </c>
      <c r="J52" s="46">
        <f>IF($D52="","",IF([5]設定!$I28="",INDEX([5]第２表!$E$10:$J$66,MATCH([5]設定!$D28,[5]第２表!$C$10:$C$66,0),6),[5]設定!$I28))</f>
        <v>10.8</v>
      </c>
      <c r="K52" s="14"/>
    </row>
    <row r="53" spans="2:12" s="5" customFormat="1" ht="18" customHeight="1" x14ac:dyDescent="0.2">
      <c r="B53" s="43" t="str">
        <f t="shared" si="0"/>
        <v>I</v>
      </c>
      <c r="C53" s="44"/>
      <c r="D53" s="45" t="str">
        <f t="shared" si="1"/>
        <v>卸売業，小売業</v>
      </c>
      <c r="E53" s="41">
        <f>IF($D53="","",IF([5]設定!$I29="",INDEX([5]第２表!$E$10:$J$66,MATCH([5]設定!$D29,[5]第２表!$C$10:$C$66,0),1),[5]設定!$I29))</f>
        <v>22599</v>
      </c>
      <c r="F53" s="41">
        <f>IF($D53="","",IF([5]設定!$I29="",INDEX([5]第２表!$E$10:$J$66,MATCH([5]設定!$D29,[5]第２表!$C$10:$C$66,0),2),[5]設定!$I29))</f>
        <v>294</v>
      </c>
      <c r="G53" s="41">
        <f>IF($D53="","",IF([5]設定!$I29="",INDEX([5]第２表!$E$10:$J$66,MATCH([5]設定!$D29,[5]第２表!$C$10:$C$66,0),3),[5]設定!$I29))</f>
        <v>432</v>
      </c>
      <c r="H53" s="41">
        <f>IF($D53="","",IF([5]設定!$I29="",INDEX([5]第２表!$E$10:$J$66,MATCH([5]設定!$D29,[5]第２表!$C$10:$C$66,0),4),[5]設定!$I29))</f>
        <v>22461</v>
      </c>
      <c r="I53" s="41">
        <f>IF($D53="","",IF([5]設定!$I29="",INDEX([5]第２表!$E$10:$J$66,MATCH([5]設定!$D29,[5]第２表!$C$10:$C$66,0),5),[5]設定!$I29))</f>
        <v>13612</v>
      </c>
      <c r="J53" s="46">
        <f>IF($D53="","",IF([5]設定!$I29="",INDEX([5]第２表!$E$10:$J$66,MATCH([5]設定!$D29,[5]第２表!$C$10:$C$66,0),6),[5]設定!$I29))</f>
        <v>60.6</v>
      </c>
      <c r="K53" s="14"/>
    </row>
    <row r="54" spans="2:12" s="5" customFormat="1" ht="18" customHeight="1" x14ac:dyDescent="0.2">
      <c r="B54" s="43" t="str">
        <f t="shared" si="0"/>
        <v>J</v>
      </c>
      <c r="C54" s="44"/>
      <c r="D54" s="45" t="str">
        <f t="shared" si="1"/>
        <v>金融業，保険業</v>
      </c>
      <c r="E54" s="41" t="str">
        <f>IF($D54="","",IF([5]設定!$I30="",INDEX([5]第２表!$E$10:$J$66,MATCH([5]設定!$D30,[5]第２表!$C$10:$C$66,0),1),[5]設定!$I30))</f>
        <v>x</v>
      </c>
      <c r="F54" s="41" t="str">
        <f>IF($D54="","",IF([5]設定!$I30="",INDEX([5]第２表!$E$10:$J$66,MATCH([5]設定!$D30,[5]第２表!$C$10:$C$66,0),2),[5]設定!$I30))</f>
        <v>x</v>
      </c>
      <c r="G54" s="41" t="str">
        <f>IF($D54="","",IF([5]設定!$I30="",INDEX([5]第２表!$E$10:$J$66,MATCH([5]設定!$D30,[5]第２表!$C$10:$C$66,0),3),[5]設定!$I30))</f>
        <v>x</v>
      </c>
      <c r="H54" s="41" t="str">
        <f>IF($D54="","",IF([5]設定!$I30="",INDEX([5]第２表!$E$10:$J$66,MATCH([5]設定!$D30,[5]第２表!$C$10:$C$66,0),4),[5]設定!$I30))</f>
        <v>x</v>
      </c>
      <c r="I54" s="41" t="str">
        <f>IF($D54="","",IF([5]設定!$I30="",INDEX([5]第２表!$E$10:$J$66,MATCH([5]設定!$D30,[5]第２表!$C$10:$C$66,0),5),[5]設定!$I30))</f>
        <v>x</v>
      </c>
      <c r="J54" s="46" t="str">
        <f>IF($D54="","",IF([5]設定!$I30="",INDEX([5]第２表!$E$10:$J$66,MATCH([5]設定!$D30,[5]第２表!$C$10:$C$66,0),6),[5]設定!$I30))</f>
        <v>x</v>
      </c>
      <c r="K54" s="14"/>
    </row>
    <row r="55" spans="2:12" s="5" customFormat="1" ht="18" customHeight="1" x14ac:dyDescent="0.2">
      <c r="B55" s="43" t="str">
        <f t="shared" si="0"/>
        <v>K</v>
      </c>
      <c r="C55" s="44"/>
      <c r="D55" s="45" t="str">
        <f t="shared" si="1"/>
        <v>不動産業，物品賃貸業</v>
      </c>
      <c r="E55" s="41">
        <f>IF($D55="","",IF([5]設定!$I31="",INDEX([5]第２表!$E$10:$J$66,MATCH([5]設定!$D31,[5]第２表!$C$10:$C$66,0),1),[5]設定!$I31))</f>
        <v>1153</v>
      </c>
      <c r="F55" s="41">
        <f>IF($D55="","",IF([5]設定!$I31="",INDEX([5]第２表!$E$10:$J$66,MATCH([5]設定!$D31,[5]第２表!$C$10:$C$66,0),2),[5]設定!$I31))</f>
        <v>0</v>
      </c>
      <c r="G55" s="41">
        <f>IF($D55="","",IF([5]設定!$I31="",INDEX([5]第２表!$E$10:$J$66,MATCH([5]設定!$D31,[5]第２表!$C$10:$C$66,0),3),[5]設定!$I31))</f>
        <v>8</v>
      </c>
      <c r="H55" s="41">
        <f>IF($D55="","",IF([5]設定!$I31="",INDEX([5]第２表!$E$10:$J$66,MATCH([5]設定!$D31,[5]第２表!$C$10:$C$66,0),4),[5]設定!$I31))</f>
        <v>1145</v>
      </c>
      <c r="I55" s="41">
        <f>IF($D55="","",IF([5]設定!$I31="",INDEX([5]第２表!$E$10:$J$66,MATCH([5]設定!$D31,[5]第２表!$C$10:$C$66,0),5),[5]設定!$I31))</f>
        <v>287</v>
      </c>
      <c r="J55" s="46">
        <f>IF($D55="","",IF([5]設定!$I31="",INDEX([5]第２表!$E$10:$J$66,MATCH([5]設定!$D31,[5]第２表!$C$10:$C$66,0),6),[5]設定!$I31))</f>
        <v>25.1</v>
      </c>
      <c r="K55" s="14"/>
    </row>
    <row r="56" spans="2:12" s="5" customFormat="1" ht="18" customHeight="1" x14ac:dyDescent="0.2">
      <c r="B56" s="43" t="str">
        <f t="shared" si="0"/>
        <v>L</v>
      </c>
      <c r="C56" s="44"/>
      <c r="D56" s="48" t="str">
        <f t="shared" si="1"/>
        <v>学術研究，専門・技術サービス業</v>
      </c>
      <c r="E56" s="41">
        <f>IF($D56="","",IF([5]設定!$I32="",INDEX([5]第２表!$E$10:$J$66,MATCH([5]設定!$D32,[5]第２表!$C$10:$C$66,0),1),[5]設定!$I32))</f>
        <v>1770</v>
      </c>
      <c r="F56" s="41">
        <f>IF($D56="","",IF([5]設定!$I32="",INDEX([5]第２表!$E$10:$J$66,MATCH([5]設定!$D32,[5]第２表!$C$10:$C$66,0),2),[5]設定!$I32))</f>
        <v>11</v>
      </c>
      <c r="G56" s="41">
        <f>IF($D56="","",IF([5]設定!$I32="",INDEX([5]第２表!$E$10:$J$66,MATCH([5]設定!$D32,[5]第２表!$C$10:$C$66,0),3),[5]設定!$I32))</f>
        <v>1</v>
      </c>
      <c r="H56" s="41">
        <f>IF($D56="","",IF([5]設定!$I32="",INDEX([5]第２表!$E$10:$J$66,MATCH([5]設定!$D32,[5]第２表!$C$10:$C$66,0),4),[5]設定!$I32))</f>
        <v>1780</v>
      </c>
      <c r="I56" s="41">
        <f>IF($D56="","",IF([5]設定!$I32="",INDEX([5]第２表!$E$10:$J$66,MATCH([5]設定!$D32,[5]第２表!$C$10:$C$66,0),5),[5]設定!$I32))</f>
        <v>112</v>
      </c>
      <c r="J56" s="46">
        <f>IF($D56="","",IF([5]設定!$I32="",INDEX([5]第２表!$E$10:$J$66,MATCH([5]設定!$D32,[5]第２表!$C$10:$C$66,0),6),[5]設定!$I32))</f>
        <v>6.3</v>
      </c>
      <c r="K56" s="14"/>
      <c r="L56" s="23"/>
    </row>
    <row r="57" spans="2:12" s="5" customFormat="1" ht="18" customHeight="1" x14ac:dyDescent="0.2">
      <c r="B57" s="43" t="str">
        <f t="shared" si="0"/>
        <v>M</v>
      </c>
      <c r="C57" s="44"/>
      <c r="D57" s="49" t="str">
        <f t="shared" si="1"/>
        <v>宿泊業，飲食サービス業</v>
      </c>
      <c r="E57" s="41">
        <f>IF($D57="","",IF([5]設定!$I33="",INDEX([5]第２表!$E$10:$J$66,MATCH([5]設定!$D33,[5]第２表!$C$10:$C$66,0),1),[5]設定!$I33))</f>
        <v>7173</v>
      </c>
      <c r="F57" s="41">
        <f>IF($D57="","",IF([5]設定!$I33="",INDEX([5]第２表!$E$10:$J$66,MATCH([5]設定!$D33,[5]第２表!$C$10:$C$66,0),2),[5]設定!$I33))</f>
        <v>214</v>
      </c>
      <c r="G57" s="41">
        <f>IF($D57="","",IF([5]設定!$I33="",INDEX([5]第２表!$E$10:$J$66,MATCH([5]設定!$D33,[5]第２表!$C$10:$C$66,0),3),[5]設定!$I33))</f>
        <v>165</v>
      </c>
      <c r="H57" s="41">
        <f>IF($D57="","",IF([5]設定!$I33="",INDEX([5]第２表!$E$10:$J$66,MATCH([5]設定!$D33,[5]第２表!$C$10:$C$66,0),4),[5]設定!$I33))</f>
        <v>7222</v>
      </c>
      <c r="I57" s="41">
        <f>IF($D57="","",IF([5]設定!$I33="",INDEX([5]第２表!$E$10:$J$66,MATCH([5]設定!$D33,[5]第２表!$C$10:$C$66,0),5),[5]設定!$I33))</f>
        <v>5626</v>
      </c>
      <c r="J57" s="46">
        <f>IF($D57="","",IF([5]設定!$I33="",INDEX([5]第２表!$E$10:$J$66,MATCH([5]設定!$D33,[5]第２表!$C$10:$C$66,0),6),[5]設定!$I33))</f>
        <v>77.900000000000006</v>
      </c>
      <c r="K57" s="14"/>
      <c r="L57" s="74"/>
    </row>
    <row r="58" spans="2:12" s="5" customFormat="1" ht="18" customHeight="1" x14ac:dyDescent="0.2">
      <c r="B58" s="43" t="str">
        <f t="shared" si="0"/>
        <v>N</v>
      </c>
      <c r="C58" s="44"/>
      <c r="D58" s="50" t="str">
        <f t="shared" si="1"/>
        <v>生活関連サービス業，娯楽業</v>
      </c>
      <c r="E58" s="41">
        <f>IF($D58="","",IF([5]設定!$I34="",INDEX([5]第２表!$E$10:$J$66,MATCH([5]設定!$D34,[5]第２表!$C$10:$C$66,0),1),[5]設定!$I34))</f>
        <v>4187</v>
      </c>
      <c r="F58" s="41">
        <f>IF($D58="","",IF([5]設定!$I34="",INDEX([5]第２表!$E$10:$J$66,MATCH([5]設定!$D34,[5]第２表!$C$10:$C$66,0),2),[5]設定!$I34))</f>
        <v>49</v>
      </c>
      <c r="G58" s="41">
        <f>IF($D58="","",IF([5]設定!$I34="",INDEX([5]第２表!$E$10:$J$66,MATCH([5]設定!$D34,[5]第２表!$C$10:$C$66,0),3),[5]設定!$I34))</f>
        <v>72</v>
      </c>
      <c r="H58" s="41">
        <f>IF($D58="","",IF([5]設定!$I34="",INDEX([5]第２表!$E$10:$J$66,MATCH([5]設定!$D34,[5]第２表!$C$10:$C$66,0),4),[5]設定!$I34))</f>
        <v>4164</v>
      </c>
      <c r="I58" s="41">
        <f>IF($D58="","",IF([5]設定!$I34="",INDEX([5]第２表!$E$10:$J$66,MATCH([5]設定!$D34,[5]第２表!$C$10:$C$66,0),5),[5]設定!$I34))</f>
        <v>1050</v>
      </c>
      <c r="J58" s="46">
        <f>IF($D58="","",IF([5]設定!$I34="",INDEX([5]第２表!$E$10:$J$66,MATCH([5]設定!$D34,[5]第２表!$C$10:$C$66,0),6),[5]設定!$I34))</f>
        <v>25.2</v>
      </c>
      <c r="K58" s="14"/>
    </row>
    <row r="59" spans="2:12" s="5" customFormat="1" ht="18" customHeight="1" x14ac:dyDescent="0.2">
      <c r="B59" s="43" t="str">
        <f t="shared" si="0"/>
        <v>O</v>
      </c>
      <c r="C59" s="44"/>
      <c r="D59" s="45" t="str">
        <f t="shared" si="1"/>
        <v>教育，学習支援業</v>
      </c>
      <c r="E59" s="41">
        <f>IF($D59="","",IF([5]設定!$I35="",INDEX([5]第２表!$E$10:$J$66,MATCH([5]設定!$D35,[5]第２表!$C$10:$C$66,0),1),[5]設定!$I35))</f>
        <v>16139</v>
      </c>
      <c r="F59" s="41">
        <f>IF($D59="","",IF([5]設定!$I35="",INDEX([5]第２表!$E$10:$J$66,MATCH([5]設定!$D35,[5]第２表!$C$10:$C$66,0),2),[5]設定!$I35))</f>
        <v>333</v>
      </c>
      <c r="G59" s="41">
        <f>IF($D59="","",IF([5]設定!$I35="",INDEX([5]第２表!$E$10:$J$66,MATCH([5]設定!$D35,[5]第２表!$C$10:$C$66,0),3),[5]設定!$I35))</f>
        <v>190</v>
      </c>
      <c r="H59" s="41">
        <f>IF($D59="","",IF([5]設定!$I35="",INDEX([5]第２表!$E$10:$J$66,MATCH([5]設定!$D35,[5]第２表!$C$10:$C$66,0),4),[5]設定!$I35))</f>
        <v>16282</v>
      </c>
      <c r="I59" s="41">
        <f>IF($D59="","",IF([5]設定!$I35="",INDEX([5]第２表!$E$10:$J$66,MATCH([5]設定!$D35,[5]第２表!$C$10:$C$66,0),5),[5]設定!$I35))</f>
        <v>2784</v>
      </c>
      <c r="J59" s="46">
        <f>IF($D59="","",IF([5]設定!$I35="",INDEX([5]第２表!$E$10:$J$66,MATCH([5]設定!$D35,[5]第２表!$C$10:$C$66,0),6),[5]設定!$I35))</f>
        <v>17.100000000000001</v>
      </c>
      <c r="K59" s="14"/>
    </row>
    <row r="60" spans="2:12" s="5" customFormat="1" ht="18" customHeight="1" x14ac:dyDescent="0.2">
      <c r="B60" s="43" t="str">
        <f t="shared" si="0"/>
        <v>P</v>
      </c>
      <c r="C60" s="44"/>
      <c r="D60" s="45" t="str">
        <f t="shared" si="1"/>
        <v>医療，福祉</v>
      </c>
      <c r="E60" s="41">
        <f>IF($D60="","",IF([5]設定!$I36="",INDEX([5]第２表!$E$10:$J$66,MATCH([5]設定!$D36,[5]第２表!$C$10:$C$66,0),1),[5]設定!$I36))</f>
        <v>49689</v>
      </c>
      <c r="F60" s="41">
        <f>IF($D60="","",IF([5]設定!$I36="",INDEX([5]第２表!$E$10:$J$66,MATCH([5]設定!$D36,[5]第２表!$C$10:$C$66,0),2),[5]設定!$I36))</f>
        <v>494</v>
      </c>
      <c r="G60" s="41">
        <f>IF($D60="","",IF([5]設定!$I36="",INDEX([5]第２表!$E$10:$J$66,MATCH([5]設定!$D36,[5]第２表!$C$10:$C$66,0),3),[5]設定!$I36))</f>
        <v>1015</v>
      </c>
      <c r="H60" s="41">
        <f>IF($D60="","",IF([5]設定!$I36="",INDEX([5]第２表!$E$10:$J$66,MATCH([5]設定!$D36,[5]第２表!$C$10:$C$66,0),4),[5]設定!$I36))</f>
        <v>49168</v>
      </c>
      <c r="I60" s="41">
        <f>IF($D60="","",IF([5]設定!$I36="",INDEX([5]第２表!$E$10:$J$66,MATCH([5]設定!$D36,[5]第２表!$C$10:$C$66,0),5),[5]設定!$I36))</f>
        <v>11838</v>
      </c>
      <c r="J60" s="46">
        <f>IF($D60="","",IF([5]設定!$I36="",INDEX([5]第２表!$E$10:$J$66,MATCH([5]設定!$D36,[5]第２表!$C$10:$C$66,0),6),[5]設定!$I36))</f>
        <v>24.1</v>
      </c>
      <c r="K60" s="14"/>
    </row>
    <row r="61" spans="2:12" s="5" customFormat="1" ht="18" customHeight="1" x14ac:dyDescent="0.2">
      <c r="B61" s="43" t="str">
        <f t="shared" si="0"/>
        <v>Q</v>
      </c>
      <c r="C61" s="44"/>
      <c r="D61" s="45" t="str">
        <f t="shared" si="1"/>
        <v>複合サービス事業</v>
      </c>
      <c r="E61" s="41">
        <f>IF($D61="","",IF([5]設定!$I37="",INDEX([5]第２表!$E$10:$J$66,MATCH([5]設定!$D37,[5]第２表!$C$10:$C$66,0),1),[5]設定!$I37))</f>
        <v>2862</v>
      </c>
      <c r="F61" s="41">
        <f>IF($D61="","",IF([5]設定!$I37="",INDEX([5]第２表!$E$10:$J$66,MATCH([5]設定!$D37,[5]第２表!$C$10:$C$66,0),2),[5]設定!$I37))</f>
        <v>101</v>
      </c>
      <c r="G61" s="41">
        <f>IF($D61="","",IF([5]設定!$I37="",INDEX([5]第２表!$E$10:$J$66,MATCH([5]設定!$D37,[5]第２表!$C$10:$C$66,0),3),[5]設定!$I37))</f>
        <v>17</v>
      </c>
      <c r="H61" s="41">
        <f>IF($D61="","",IF([5]設定!$I37="",INDEX([5]第２表!$E$10:$J$66,MATCH([5]設定!$D37,[5]第２表!$C$10:$C$66,0),4),[5]設定!$I37))</f>
        <v>2946</v>
      </c>
      <c r="I61" s="41">
        <f>IF($D61="","",IF([5]設定!$I37="",INDEX([5]第２表!$E$10:$J$66,MATCH([5]設定!$D37,[5]第２表!$C$10:$C$66,0),5),[5]設定!$I37))</f>
        <v>157</v>
      </c>
      <c r="J61" s="46">
        <f>IF($D61="","",IF([5]設定!$I37="",INDEX([5]第２表!$E$10:$J$66,MATCH([5]設定!$D37,[5]第２表!$C$10:$C$66,0),6),[5]設定!$I37))</f>
        <v>5.3</v>
      </c>
    </row>
    <row r="62" spans="2:12" s="5" customFormat="1" ht="18" customHeight="1" x14ac:dyDescent="0.2">
      <c r="B62" s="43" t="str">
        <f t="shared" si="0"/>
        <v>R</v>
      </c>
      <c r="C62" s="44"/>
      <c r="D62" s="51" t="str">
        <f t="shared" si="1"/>
        <v>サービス業（他に分類されないもの）</v>
      </c>
      <c r="E62" s="41">
        <f>IF($D62="","",IF([5]設定!$I38="",INDEX([5]第２表!$E$10:$J$66,MATCH([5]設定!$D38,[5]第２表!$C$10:$C$66,0),1),[5]設定!$I38))</f>
        <v>17491</v>
      </c>
      <c r="F62" s="41">
        <f>IF($D62="","",IF([5]設定!$I38="",INDEX([5]第２表!$E$10:$J$66,MATCH([5]設定!$D38,[5]第２表!$C$10:$C$66,0),2),[5]設定!$I38))</f>
        <v>609</v>
      </c>
      <c r="G62" s="41">
        <f>IF($D62="","",IF([5]設定!$I38="",INDEX([5]第２表!$E$10:$J$66,MATCH([5]設定!$D38,[5]第２表!$C$10:$C$66,0),3),[5]設定!$I38))</f>
        <v>708</v>
      </c>
      <c r="H62" s="41">
        <f>IF($D62="","",IF([5]設定!$I38="",INDEX([5]第２表!$E$10:$J$66,MATCH([5]設定!$D38,[5]第２表!$C$10:$C$66,0),4),[5]設定!$I38))</f>
        <v>17392</v>
      </c>
      <c r="I62" s="41">
        <f>IF($D62="","",IF([5]設定!$I38="",INDEX([5]第２表!$E$10:$J$66,MATCH([5]設定!$D38,[5]第２表!$C$10:$C$66,0),5),[5]設定!$I38))</f>
        <v>5562</v>
      </c>
      <c r="J62" s="46">
        <f>IF($D62="","",IF([5]設定!$I38="",INDEX([5]第２表!$E$10:$J$66,MATCH([5]設定!$D38,[5]第２表!$C$10:$C$66,0),6),[5]設定!$I38))</f>
        <v>32</v>
      </c>
    </row>
    <row r="63" spans="2:12" s="5" customFormat="1" ht="18" customHeight="1" x14ac:dyDescent="0.2">
      <c r="B63" s="38" t="str">
        <f t="shared" si="0"/>
        <v>E09,10</v>
      </c>
      <c r="C63" s="39"/>
      <c r="D63" s="52" t="str">
        <f t="shared" si="1"/>
        <v>食料品・たばこ</v>
      </c>
      <c r="E63" s="53">
        <f>IF($D63="","",IF([5]設定!$I39="",INDEX([5]第２表!$E$10:$J$66,MATCH([5]設定!$D39,[5]第２表!$C$10:$C$66,0),1),[5]設定!$I39))</f>
        <v>11827</v>
      </c>
      <c r="F63" s="53">
        <f>IF($D63="","",IF([5]設定!$I39="",INDEX([5]第２表!$E$10:$J$66,MATCH([5]設定!$D39,[5]第２表!$C$10:$C$66,0),2),[5]設定!$I39))</f>
        <v>95</v>
      </c>
      <c r="G63" s="53">
        <f>IF($D63="","",IF([5]設定!$I39="",INDEX([5]第２表!$E$10:$J$66,MATCH([5]設定!$D39,[5]第２表!$C$10:$C$66,0),3),[5]設定!$I39))</f>
        <v>192</v>
      </c>
      <c r="H63" s="53">
        <f>IF($D63="","",IF([5]設定!$I39="",INDEX([5]第２表!$E$10:$J$66,MATCH([5]設定!$D39,[5]第２表!$C$10:$C$66,0),4),[5]設定!$I39))</f>
        <v>11730</v>
      </c>
      <c r="I63" s="53">
        <f>IF($D63="","",IF([5]設定!$I39="",INDEX([5]第２表!$E$10:$J$66,MATCH([5]設定!$D39,[5]第２表!$C$10:$C$66,0),5),[5]設定!$I39))</f>
        <v>1827</v>
      </c>
      <c r="J63" s="42">
        <f>IF($D63="","",IF([5]設定!$I39="",INDEX([5]第２表!$E$10:$J$66,MATCH([5]設定!$D39,[5]第２表!$C$10:$C$66,0),6),[5]設定!$I39))</f>
        <v>15.6</v>
      </c>
    </row>
    <row r="64" spans="2:12" s="5" customFormat="1" ht="18" customHeight="1" x14ac:dyDescent="0.2">
      <c r="B64" s="43" t="str">
        <f t="shared" si="0"/>
        <v>E11</v>
      </c>
      <c r="C64" s="44"/>
      <c r="D64" s="54" t="str">
        <f t="shared" si="1"/>
        <v>繊維工業</v>
      </c>
      <c r="E64" s="41">
        <f>IF($D64="","",IF([5]設定!$I40="",INDEX([5]第２表!$E$10:$J$66,MATCH([5]設定!$D40,[5]第２表!$C$10:$C$66,0),1),[5]設定!$I40))</f>
        <v>3349</v>
      </c>
      <c r="F64" s="41">
        <f>IF($D64="","",IF([5]設定!$I40="",INDEX([5]第２表!$E$10:$J$66,MATCH([5]設定!$D40,[5]第２表!$C$10:$C$66,0),2),[5]設定!$I40))</f>
        <v>10</v>
      </c>
      <c r="G64" s="41">
        <f>IF($D64="","",IF([5]設定!$I40="",INDEX([5]第２表!$E$10:$J$66,MATCH([5]設定!$D40,[5]第２表!$C$10:$C$66,0),3),[5]設定!$I40))</f>
        <v>67</v>
      </c>
      <c r="H64" s="41">
        <f>IF($D64="","",IF([5]設定!$I40="",INDEX([5]第２表!$E$10:$J$66,MATCH([5]設定!$D40,[5]第２表!$C$10:$C$66,0),4),[5]設定!$I40))</f>
        <v>3292</v>
      </c>
      <c r="I64" s="41">
        <f>IF($D64="","",IF([5]設定!$I40="",INDEX([5]第２表!$E$10:$J$66,MATCH([5]設定!$D40,[5]第２表!$C$10:$C$66,0),5),[5]設定!$I40))</f>
        <v>134</v>
      </c>
      <c r="J64" s="46">
        <f>IF($D64="","",IF([5]設定!$I40="",INDEX([5]第２表!$E$10:$J$66,MATCH([5]設定!$D40,[5]第２表!$C$10:$C$66,0),6),[5]設定!$I40))</f>
        <v>4.0999999999999996</v>
      </c>
    </row>
    <row r="65" spans="2:10" s="5" customFormat="1" ht="18" customHeight="1" x14ac:dyDescent="0.2">
      <c r="B65" s="43" t="str">
        <f t="shared" si="0"/>
        <v>E12</v>
      </c>
      <c r="C65" s="44"/>
      <c r="D65" s="54" t="str">
        <f t="shared" si="1"/>
        <v>木材・木製品</v>
      </c>
      <c r="E65" s="41">
        <f>IF($D65="","",IF([5]設定!$I41="",INDEX([5]第２表!$E$10:$J$66,MATCH([5]設定!$D41,[5]第２表!$C$10:$C$66,0),1),[5]設定!$I41))</f>
        <v>1312</v>
      </c>
      <c r="F65" s="41">
        <f>IF($D65="","",IF([5]設定!$I41="",INDEX([5]第２表!$E$10:$J$66,MATCH([5]設定!$D41,[5]第２表!$C$10:$C$66,0),2),[5]設定!$I41))</f>
        <v>20</v>
      </c>
      <c r="G65" s="41">
        <f>IF($D65="","",IF([5]設定!$I41="",INDEX([5]第２表!$E$10:$J$66,MATCH([5]設定!$D41,[5]第２表!$C$10:$C$66,0),3),[5]設定!$I41))</f>
        <v>8</v>
      </c>
      <c r="H65" s="41">
        <f>IF($D65="","",IF([5]設定!$I41="",INDEX([5]第２表!$E$10:$J$66,MATCH([5]設定!$D41,[5]第２表!$C$10:$C$66,0),4),[5]設定!$I41))</f>
        <v>1324</v>
      </c>
      <c r="I65" s="41">
        <f>IF($D65="","",IF([5]設定!$I41="",INDEX([5]第２表!$E$10:$J$66,MATCH([5]設定!$D41,[5]第２表!$C$10:$C$66,0),5),[5]設定!$I41))</f>
        <v>171</v>
      </c>
      <c r="J65" s="46">
        <f>IF($D65="","",IF([5]設定!$I41="",INDEX([5]第２表!$E$10:$J$66,MATCH([5]設定!$D41,[5]第２表!$C$10:$C$66,0),6),[5]設定!$I41))</f>
        <v>12.9</v>
      </c>
    </row>
    <row r="66" spans="2:10" s="5" customFormat="1" ht="18" customHeight="1" x14ac:dyDescent="0.2">
      <c r="B66" s="43" t="str">
        <f t="shared" si="0"/>
        <v>E13</v>
      </c>
      <c r="C66" s="44"/>
      <c r="D66" s="54" t="str">
        <f t="shared" si="1"/>
        <v>家具・装備品</v>
      </c>
      <c r="E66" s="41" t="str">
        <f>IF($D66="","",IF([5]設定!$I42="",INDEX([5]第２表!$E$10:$J$66,MATCH([5]設定!$D42,[5]第２表!$C$10:$C$66,0),1),[5]設定!$I42))</f>
        <v>x</v>
      </c>
      <c r="F66" s="41" t="str">
        <f>IF($D66="","",IF([5]設定!$I42="",INDEX([5]第２表!$E$10:$J$66,MATCH([5]設定!$D42,[5]第２表!$C$10:$C$66,0),2),[5]設定!$I42))</f>
        <v>x</v>
      </c>
      <c r="G66" s="41" t="str">
        <f>IF($D66="","",IF([5]設定!$I42="",INDEX([5]第２表!$E$10:$J$66,MATCH([5]設定!$D42,[5]第２表!$C$10:$C$66,0),3),[5]設定!$I42))</f>
        <v>x</v>
      </c>
      <c r="H66" s="41" t="str">
        <f>IF($D66="","",IF([5]設定!$I42="",INDEX([5]第２表!$E$10:$J$66,MATCH([5]設定!$D42,[5]第２表!$C$10:$C$66,0),4),[5]設定!$I42))</f>
        <v>x</v>
      </c>
      <c r="I66" s="41" t="str">
        <f>IF($D66="","",IF([5]設定!$I42="",INDEX([5]第２表!$E$10:$J$66,MATCH([5]設定!$D42,[5]第２表!$C$10:$C$66,0),5),[5]設定!$I42))</f>
        <v>x</v>
      </c>
      <c r="J66" s="46" t="str">
        <f>IF($D66="","",IF([5]設定!$I42="",INDEX([5]第２表!$E$10:$J$66,MATCH([5]設定!$D42,[5]第２表!$C$10:$C$66,0),6),[5]設定!$I42))</f>
        <v>x</v>
      </c>
    </row>
    <row r="67" spans="2:10" ht="16.2" x14ac:dyDescent="0.2">
      <c r="B67" s="43" t="str">
        <f t="shared" si="0"/>
        <v>E15</v>
      </c>
      <c r="C67" s="44"/>
      <c r="D67" s="54" t="str">
        <f t="shared" si="1"/>
        <v>印刷・同関連業</v>
      </c>
      <c r="E67" s="41" t="str">
        <f>IF($D67="","",IF([5]設定!$I43="",INDEX([5]第２表!$E$10:$J$66,MATCH([5]設定!$D43,[5]第２表!$C$10:$C$66,0),1),[5]設定!$I43))</f>
        <v>x</v>
      </c>
      <c r="F67" s="41" t="str">
        <f>IF($D67="","",IF([5]設定!$I43="",INDEX([5]第２表!$E$10:$J$66,MATCH([5]設定!$D43,[5]第２表!$C$10:$C$66,0),2),[5]設定!$I43))</f>
        <v>x</v>
      </c>
      <c r="G67" s="41" t="str">
        <f>IF($D67="","",IF([5]設定!$I43="",INDEX([5]第２表!$E$10:$J$66,MATCH([5]設定!$D43,[5]第２表!$C$10:$C$66,0),3),[5]設定!$I43))</f>
        <v>x</v>
      </c>
      <c r="H67" s="41" t="str">
        <f>IF($D67="","",IF([5]設定!$I43="",INDEX([5]第２表!$E$10:$J$66,MATCH([5]設定!$D43,[5]第２表!$C$10:$C$66,0),4),[5]設定!$I43))</f>
        <v>x</v>
      </c>
      <c r="I67" s="41" t="str">
        <f>IF($D67="","",IF([5]設定!$I43="",INDEX([5]第２表!$E$10:$J$66,MATCH([5]設定!$D43,[5]第２表!$C$10:$C$66,0),5),[5]設定!$I43))</f>
        <v>x</v>
      </c>
      <c r="J67" s="46" t="str">
        <f>IF($D67="","",IF([5]設定!$I43="",INDEX([5]第２表!$E$10:$J$66,MATCH([5]設定!$D43,[5]第２表!$C$10:$C$66,0),6),[5]設定!$I43))</f>
        <v>x</v>
      </c>
    </row>
    <row r="68" spans="2:10" ht="16.2" x14ac:dyDescent="0.2">
      <c r="B68" s="43" t="str">
        <f t="shared" si="0"/>
        <v>E16,17</v>
      </c>
      <c r="C68" s="44"/>
      <c r="D68" s="54" t="str">
        <f t="shared" si="1"/>
        <v>化学、石油・石炭</v>
      </c>
      <c r="E68" s="41">
        <f>IF($D68="","",IF([5]設定!$I44="",INDEX([5]第２表!$E$10:$J$66,MATCH([5]設定!$D44,[5]第２表!$C$10:$C$66,0),1),[5]設定!$I44))</f>
        <v>2604</v>
      </c>
      <c r="F68" s="41">
        <f>IF($D68="","",IF([5]設定!$I44="",INDEX([5]第２表!$E$10:$J$66,MATCH([5]設定!$D44,[5]第２表!$C$10:$C$66,0),2),[5]設定!$I44))</f>
        <v>0</v>
      </c>
      <c r="G68" s="41">
        <f>IF($D68="","",IF([5]設定!$I44="",INDEX([5]第２表!$E$10:$J$66,MATCH([5]設定!$D44,[5]第２表!$C$10:$C$66,0),3),[5]設定!$I44))</f>
        <v>31</v>
      </c>
      <c r="H68" s="41">
        <f>IF($D68="","",IF([5]設定!$I44="",INDEX([5]第２表!$E$10:$J$66,MATCH([5]設定!$D44,[5]第２表!$C$10:$C$66,0),4),[5]設定!$I44))</f>
        <v>2573</v>
      </c>
      <c r="I68" s="41">
        <f>IF($D68="","",IF([5]設定!$I44="",INDEX([5]第２表!$E$10:$J$66,MATCH([5]設定!$D44,[5]第２表!$C$10:$C$66,0),5),[5]設定!$I44))</f>
        <v>41</v>
      </c>
      <c r="J68" s="46">
        <f>IF($D68="","",IF([5]設定!$I44="",INDEX([5]第２表!$E$10:$J$66,MATCH([5]設定!$D44,[5]第２表!$C$10:$C$66,0),6),[5]設定!$I44))</f>
        <v>1.6</v>
      </c>
    </row>
    <row r="69" spans="2:10" ht="16.2" x14ac:dyDescent="0.2">
      <c r="B69" s="43" t="str">
        <f t="shared" si="0"/>
        <v>E18</v>
      </c>
      <c r="C69" s="44"/>
      <c r="D69" s="54" t="str">
        <f t="shared" si="1"/>
        <v>プラスチック製品</v>
      </c>
      <c r="E69" s="41">
        <f>IF($D69="","",IF([5]設定!$I45="",INDEX([5]第２表!$E$10:$J$66,MATCH([5]設定!$D45,[5]第２表!$C$10:$C$66,0),1),[5]設定!$I45))</f>
        <v>1814</v>
      </c>
      <c r="F69" s="41">
        <f>IF($D69="","",IF([5]設定!$I45="",INDEX([5]第２表!$E$10:$J$66,MATCH([5]設定!$D45,[5]第２表!$C$10:$C$66,0),2),[5]設定!$I45))</f>
        <v>21</v>
      </c>
      <c r="G69" s="41">
        <f>IF($D69="","",IF([5]設定!$I45="",INDEX([5]第２表!$E$10:$J$66,MATCH([5]設定!$D45,[5]第２表!$C$10:$C$66,0),3),[5]設定!$I45))</f>
        <v>29</v>
      </c>
      <c r="H69" s="41">
        <f>IF($D69="","",IF([5]設定!$I45="",INDEX([5]第２表!$E$10:$J$66,MATCH([5]設定!$D45,[5]第２表!$C$10:$C$66,0),4),[5]設定!$I45))</f>
        <v>1806</v>
      </c>
      <c r="I69" s="41">
        <f>IF($D69="","",IF([5]設定!$I45="",INDEX([5]第２表!$E$10:$J$66,MATCH([5]設定!$D45,[5]第２表!$C$10:$C$66,0),5),[5]設定!$I45))</f>
        <v>497</v>
      </c>
      <c r="J69" s="46">
        <f>IF($D69="","",IF([5]設定!$I45="",INDEX([5]第２表!$E$10:$J$66,MATCH([5]設定!$D45,[5]第２表!$C$10:$C$66,0),6),[5]設定!$I45))</f>
        <v>27.5</v>
      </c>
    </row>
    <row r="70" spans="2:10" ht="16.2" x14ac:dyDescent="0.2">
      <c r="B70" s="43" t="str">
        <f t="shared" si="0"/>
        <v>E19</v>
      </c>
      <c r="C70" s="44"/>
      <c r="D70" s="54" t="str">
        <f t="shared" si="1"/>
        <v>ゴム製品</v>
      </c>
      <c r="E70" s="55">
        <f>IF($D70="","",IF([5]設定!$I46="",INDEX([5]第２表!$E$10:$J$66,MATCH([5]設定!$D46,[5]第２表!$C$10:$C$66,0),1),[5]設定!$I46))</f>
        <v>2068</v>
      </c>
      <c r="F70" s="55">
        <f>IF($D70="","",IF([5]設定!$I46="",INDEX([5]第２表!$E$10:$J$66,MATCH([5]設定!$D46,[5]第２表!$C$10:$C$66,0),2),[5]設定!$I46))</f>
        <v>3</v>
      </c>
      <c r="G70" s="55">
        <f>IF($D70="","",IF([5]設定!$I46="",INDEX([5]第２表!$E$10:$J$66,MATCH([5]設定!$D46,[5]第２表!$C$10:$C$66,0),3),[5]設定!$I46))</f>
        <v>11</v>
      </c>
      <c r="H70" s="55">
        <f>IF($D70="","",IF([5]設定!$I46="",INDEX([5]第２表!$E$10:$J$66,MATCH([5]設定!$D46,[5]第２表!$C$10:$C$66,0),4),[5]設定!$I46))</f>
        <v>2060</v>
      </c>
      <c r="I70" s="55">
        <f>IF($D70="","",IF([5]設定!$I46="",INDEX([5]第２表!$E$10:$J$66,MATCH([5]設定!$D46,[5]第２表!$C$10:$C$66,0),5),[5]設定!$I46))</f>
        <v>32</v>
      </c>
      <c r="J70" s="56">
        <f>IF($D70="","",IF([5]設定!$I46="",INDEX([5]第２表!$E$10:$J$66,MATCH([5]設定!$D46,[5]第２表!$C$10:$C$66,0),6),[5]設定!$I46))</f>
        <v>1.6</v>
      </c>
    </row>
    <row r="71" spans="2:10" ht="16.2" x14ac:dyDescent="0.2">
      <c r="B71" s="43" t="str">
        <f t="shared" si="0"/>
        <v>E21</v>
      </c>
      <c r="C71" s="44"/>
      <c r="D71" s="54" t="str">
        <f t="shared" si="1"/>
        <v>窯業・土石製品</v>
      </c>
      <c r="E71" s="41">
        <f>IF($D71="","",IF([5]設定!$I47="",INDEX([5]第２表!$E$10:$J$66,MATCH([5]設定!$D47,[5]第２表!$C$10:$C$66,0),1),[5]設定!$I47))</f>
        <v>374</v>
      </c>
      <c r="F71" s="41">
        <f>IF($D71="","",IF([5]設定!$I47="",INDEX([5]第２表!$E$10:$J$66,MATCH([5]設定!$D47,[5]第２表!$C$10:$C$66,0),2),[5]設定!$I47))</f>
        <v>0</v>
      </c>
      <c r="G71" s="41">
        <f>IF($D71="","",IF([5]設定!$I47="",INDEX([5]第２表!$E$10:$J$66,MATCH([5]設定!$D47,[5]第２表!$C$10:$C$66,0),3),[5]設定!$I47))</f>
        <v>1</v>
      </c>
      <c r="H71" s="41">
        <f>IF($D71="","",IF([5]設定!$I47="",INDEX([5]第２表!$E$10:$J$66,MATCH([5]設定!$D47,[5]第２表!$C$10:$C$66,0),4),[5]設定!$I47))</f>
        <v>373</v>
      </c>
      <c r="I71" s="41">
        <f>IF($D71="","",IF([5]設定!$I47="",INDEX([5]第２表!$E$10:$J$66,MATCH([5]設定!$D47,[5]第２表!$C$10:$C$66,0),5),[5]設定!$I47))</f>
        <v>48</v>
      </c>
      <c r="J71" s="46">
        <f>IF($D71="","",IF([5]設定!$I47="",INDEX([5]第２表!$E$10:$J$66,MATCH([5]設定!$D47,[5]第２表!$C$10:$C$66,0),6),[5]設定!$I47))</f>
        <v>12.9</v>
      </c>
    </row>
    <row r="72" spans="2:10" ht="16.2" x14ac:dyDescent="0.2">
      <c r="B72" s="43" t="str">
        <f t="shared" si="0"/>
        <v>E24</v>
      </c>
      <c r="C72" s="44"/>
      <c r="D72" s="54" t="str">
        <f t="shared" si="1"/>
        <v>金属製品製造業</v>
      </c>
      <c r="E72" s="41">
        <f>IF($D72="","",IF([5]設定!$I48="",INDEX([5]第２表!$E$10:$J$66,MATCH([5]設定!$D48,[5]第２表!$C$10:$C$66,0),1),[5]設定!$I48))</f>
        <v>1198</v>
      </c>
      <c r="F72" s="41">
        <f>IF($D72="","",IF([5]設定!$I48="",INDEX([5]第２表!$E$10:$J$66,MATCH([5]設定!$D48,[5]第２表!$C$10:$C$66,0),2),[5]設定!$I48))</f>
        <v>23</v>
      </c>
      <c r="G72" s="41">
        <f>IF($D72="","",IF([5]設定!$I48="",INDEX([5]第２表!$E$10:$J$66,MATCH([5]設定!$D48,[5]第２表!$C$10:$C$66,0),3),[5]設定!$I48))</f>
        <v>24</v>
      </c>
      <c r="H72" s="41">
        <f>IF($D72="","",IF([5]設定!$I48="",INDEX([5]第２表!$E$10:$J$66,MATCH([5]設定!$D48,[5]第２表!$C$10:$C$66,0),4),[5]設定!$I48))</f>
        <v>1197</v>
      </c>
      <c r="I72" s="41">
        <f>IF($D72="","",IF([5]設定!$I48="",INDEX([5]第２表!$E$10:$J$66,MATCH([5]設定!$D48,[5]第２表!$C$10:$C$66,0),5),[5]設定!$I48))</f>
        <v>224</v>
      </c>
      <c r="J72" s="46">
        <f>IF($D72="","",IF([5]設定!$I48="",INDEX([5]第２表!$E$10:$J$66,MATCH([5]設定!$D48,[5]第２表!$C$10:$C$66,0),6),[5]設定!$I48))</f>
        <v>18.7</v>
      </c>
    </row>
    <row r="73" spans="2:10" ht="16.2" x14ac:dyDescent="0.2">
      <c r="B73" s="43" t="str">
        <f t="shared" si="0"/>
        <v>E27</v>
      </c>
      <c r="C73" s="44"/>
      <c r="D73" s="54" t="str">
        <f t="shared" si="1"/>
        <v>業務用機械器具</v>
      </c>
      <c r="E73" s="41">
        <f>IF($D73="","",IF([5]設定!$I49="",INDEX([5]第２表!$E$10:$J$66,MATCH([5]設定!$D49,[5]第２表!$C$10:$C$66,0),1),[5]設定!$I49))</f>
        <v>1811</v>
      </c>
      <c r="F73" s="41">
        <f>IF($D73="","",IF([5]設定!$I49="",INDEX([5]第２表!$E$10:$J$66,MATCH([5]設定!$D49,[5]第２表!$C$10:$C$66,0),2),[5]設定!$I49))</f>
        <v>7</v>
      </c>
      <c r="G73" s="41">
        <f>IF($D73="","",IF([5]設定!$I49="",INDEX([5]第２表!$E$10:$J$66,MATCH([5]設定!$D49,[5]第２表!$C$10:$C$66,0),3),[5]設定!$I49))</f>
        <v>10</v>
      </c>
      <c r="H73" s="41">
        <f>IF($D73="","",IF([5]設定!$I49="",INDEX([5]第２表!$E$10:$J$66,MATCH([5]設定!$D49,[5]第２表!$C$10:$C$66,0),4),[5]設定!$I49))</f>
        <v>1808</v>
      </c>
      <c r="I73" s="41">
        <f>IF($D73="","",IF([5]設定!$I49="",INDEX([5]第２表!$E$10:$J$66,MATCH([5]設定!$D49,[5]第２表!$C$10:$C$66,0),5),[5]設定!$I49))</f>
        <v>46</v>
      </c>
      <c r="J73" s="46">
        <f>IF($D73="","",IF([5]設定!$I49="",INDEX([5]第２表!$E$10:$J$66,MATCH([5]設定!$D49,[5]第２表!$C$10:$C$66,0),6),[5]設定!$I49))</f>
        <v>2.5</v>
      </c>
    </row>
    <row r="74" spans="2:10" ht="16.2" x14ac:dyDescent="0.2">
      <c r="B74" s="43" t="str">
        <f t="shared" si="0"/>
        <v>E28</v>
      </c>
      <c r="C74" s="44"/>
      <c r="D74" s="54" t="str">
        <f t="shared" si="1"/>
        <v>電子・デバイス</v>
      </c>
      <c r="E74" s="41">
        <f>IF($D74="","",IF([5]設定!$I50="",INDEX([5]第２表!$E$10:$J$66,MATCH([5]設定!$D50,[5]第２表!$C$10:$C$66,0),1),[5]設定!$I50))</f>
        <v>3441</v>
      </c>
      <c r="F74" s="41">
        <f>IF($D74="","",IF([5]設定!$I50="",INDEX([5]第２表!$E$10:$J$66,MATCH([5]設定!$D50,[5]第２表!$C$10:$C$66,0),2),[5]設定!$I50))</f>
        <v>6</v>
      </c>
      <c r="G74" s="41">
        <f>IF($D74="","",IF([5]設定!$I50="",INDEX([5]第２表!$E$10:$J$66,MATCH([5]設定!$D50,[5]第２表!$C$10:$C$66,0),3),[5]設定!$I50))</f>
        <v>25</v>
      </c>
      <c r="H74" s="41">
        <f>IF($D74="","",IF([5]設定!$I50="",INDEX([5]第２表!$E$10:$J$66,MATCH([5]設定!$D50,[5]第２表!$C$10:$C$66,0),4),[5]設定!$I50))</f>
        <v>3422</v>
      </c>
      <c r="I74" s="41">
        <f>IF($D74="","",IF([5]設定!$I50="",INDEX([5]第２表!$E$10:$J$66,MATCH([5]設定!$D50,[5]第２表!$C$10:$C$66,0),5),[5]設定!$I50))</f>
        <v>210</v>
      </c>
      <c r="J74" s="46">
        <f>IF($D74="","",IF([5]設定!$I50="",INDEX([5]第２表!$E$10:$J$66,MATCH([5]設定!$D50,[5]第２表!$C$10:$C$66,0),6),[5]設定!$I50))</f>
        <v>6.1</v>
      </c>
    </row>
    <row r="75" spans="2:10" ht="16.2" x14ac:dyDescent="0.2">
      <c r="B75" s="43" t="str">
        <f t="shared" si="0"/>
        <v>E29</v>
      </c>
      <c r="C75" s="44"/>
      <c r="D75" s="54" t="str">
        <f t="shared" si="1"/>
        <v>電気機械器具</v>
      </c>
      <c r="E75" s="41">
        <f>IF($D75="","",IF([5]設定!$I51="",INDEX([5]第２表!$E$10:$J$66,MATCH([5]設定!$D51,[5]第２表!$C$10:$C$66,0),1),[5]設定!$I51))</f>
        <v>1031</v>
      </c>
      <c r="F75" s="41">
        <f>IF($D75="","",IF([5]設定!$I51="",INDEX([5]第２表!$E$10:$J$66,MATCH([5]設定!$D51,[5]第２表!$C$10:$C$66,0),2),[5]設定!$I51))</f>
        <v>10</v>
      </c>
      <c r="G75" s="41">
        <f>IF($D75="","",IF([5]設定!$I51="",INDEX([5]第２表!$E$10:$J$66,MATCH([5]設定!$D51,[5]第２表!$C$10:$C$66,0),3),[5]設定!$I51))</f>
        <v>17</v>
      </c>
      <c r="H75" s="41">
        <f>IF($D75="","",IF([5]設定!$I51="",INDEX([5]第２表!$E$10:$J$66,MATCH([5]設定!$D51,[5]第２表!$C$10:$C$66,0),4),[5]設定!$I51))</f>
        <v>1024</v>
      </c>
      <c r="I75" s="41">
        <f>IF($D75="","",IF([5]設定!$I51="",INDEX([5]第２表!$E$10:$J$66,MATCH([5]設定!$D51,[5]第２表!$C$10:$C$66,0),5),[5]設定!$I51))</f>
        <v>40</v>
      </c>
      <c r="J75" s="46">
        <f>IF($D75="","",IF([5]設定!$I51="",INDEX([5]第２表!$E$10:$J$66,MATCH([5]設定!$D51,[5]第２表!$C$10:$C$66,0),6),[5]設定!$I51))</f>
        <v>3.9</v>
      </c>
    </row>
    <row r="76" spans="2:10" ht="16.2" x14ac:dyDescent="0.2">
      <c r="B76" s="43" t="str">
        <f t="shared" si="0"/>
        <v>E31</v>
      </c>
      <c r="C76" s="44"/>
      <c r="D76" s="54" t="str">
        <f t="shared" si="1"/>
        <v>輸送用機械器具</v>
      </c>
      <c r="E76" s="41">
        <f>IF($D76="","",IF([5]設定!$I52="",INDEX([5]第２表!$E$10:$J$66,MATCH([5]設定!$D52,[5]第２表!$C$10:$C$66,0),1),[5]設定!$I52))</f>
        <v>2198</v>
      </c>
      <c r="F76" s="41">
        <f>IF($D76="","",IF([5]設定!$I52="",INDEX([5]第２表!$E$10:$J$66,MATCH([5]設定!$D52,[5]第２表!$C$10:$C$66,0),2),[5]設定!$I52))</f>
        <v>11</v>
      </c>
      <c r="G76" s="41">
        <f>IF($D76="","",IF([5]設定!$I52="",INDEX([5]第２表!$E$10:$J$66,MATCH([5]設定!$D52,[5]第２表!$C$10:$C$66,0),3),[5]設定!$I52))</f>
        <v>57</v>
      </c>
      <c r="H76" s="41">
        <f>IF($D76="","",IF([5]設定!$I52="",INDEX([5]第２表!$E$10:$J$66,MATCH([5]設定!$D52,[5]第２表!$C$10:$C$66,0),4),[5]設定!$I52))</f>
        <v>2152</v>
      </c>
      <c r="I76" s="41">
        <f>IF($D76="","",IF([5]設定!$I52="",INDEX([5]第２表!$E$10:$J$66,MATCH([5]設定!$D52,[5]第２表!$C$10:$C$66,0),5),[5]設定!$I52))</f>
        <v>6</v>
      </c>
      <c r="J76" s="46">
        <f>IF($D76="","",IF([5]設定!$I52="",INDEX([5]第２表!$E$10:$J$66,MATCH([5]設定!$D52,[5]第２表!$C$10:$C$66,0),6),[5]設定!$I52))</f>
        <v>0.3</v>
      </c>
    </row>
    <row r="77" spans="2:10" ht="16.2" x14ac:dyDescent="0.2">
      <c r="B77" s="57" t="str">
        <f t="shared" si="0"/>
        <v>ES</v>
      </c>
      <c r="C77" s="58"/>
      <c r="D77" s="59" t="str">
        <f t="shared" si="1"/>
        <v>はん用・生産用機械器具</v>
      </c>
      <c r="E77" s="60">
        <f>IF($D77="","",IF([5]設定!$I53="",INDEX([5]第２表!$E$10:$J$66,MATCH([5]設定!$D53,[5]第２表!$C$10:$C$66,0),1),[5]設定!$I53))</f>
        <v>1721</v>
      </c>
      <c r="F77" s="60">
        <f>IF($D77="","",IF([5]設定!$I53="",INDEX([5]第２表!$E$10:$J$66,MATCH([5]設定!$D53,[5]第２表!$C$10:$C$66,0),2),[5]設定!$I53))</f>
        <v>15</v>
      </c>
      <c r="G77" s="60">
        <f>IF($D77="","",IF([5]設定!$I53="",INDEX([5]第２表!$E$10:$J$66,MATCH([5]設定!$D53,[5]第２表!$C$10:$C$66,0),3),[5]設定!$I53))</f>
        <v>0</v>
      </c>
      <c r="H77" s="60">
        <f>IF($D77="","",IF([5]設定!$I53="",INDEX([5]第２表!$E$10:$J$66,MATCH([5]設定!$D53,[5]第２表!$C$10:$C$66,0),4),[5]設定!$I53))</f>
        <v>1736</v>
      </c>
      <c r="I77" s="60">
        <f>IF($D77="","",IF([5]設定!$I53="",INDEX([5]第２表!$E$10:$J$66,MATCH([5]設定!$D53,[5]第２表!$C$10:$C$66,0),5),[5]設定!$I53))</f>
        <v>31</v>
      </c>
      <c r="J77" s="61">
        <f>IF($D77="","",IF([5]設定!$I53="",INDEX([5]第２表!$E$10:$J$66,MATCH([5]設定!$D53,[5]第２表!$C$10:$C$66,0),6),[5]設定!$I53))</f>
        <v>1.8</v>
      </c>
    </row>
    <row r="78" spans="2:10" ht="16.2" x14ac:dyDescent="0.2">
      <c r="B78" s="62" t="str">
        <f t="shared" si="0"/>
        <v>R91</v>
      </c>
      <c r="C78" s="63"/>
      <c r="D78" s="64" t="str">
        <f t="shared" si="1"/>
        <v>職業紹介・労働者派遣業</v>
      </c>
      <c r="E78" s="65">
        <f>IF($D78="","",IF([5]設定!$I54="",INDEX([5]第２表!$E$10:$J$66,MATCH([5]設定!$D54,[5]第２表!$C$10:$C$66,0),1),[5]設定!$I54))</f>
        <v>3676</v>
      </c>
      <c r="F78" s="65">
        <f>IF($D78="","",IF([5]設定!$I54="",INDEX([5]第２表!$E$10:$J$66,MATCH([5]設定!$D54,[5]第２表!$C$10:$C$66,0),2),[5]設定!$I54))</f>
        <v>234</v>
      </c>
      <c r="G78" s="65">
        <f>IF($D78="","",IF([5]設定!$I54="",INDEX([5]第２表!$E$10:$J$66,MATCH([5]設定!$D54,[5]第２表!$C$10:$C$66,0),3),[5]設定!$I54))</f>
        <v>288</v>
      </c>
      <c r="H78" s="65">
        <f>IF($D78="","",IF([5]設定!$I54="",INDEX([5]第２表!$E$10:$J$66,MATCH([5]設定!$D54,[5]第２表!$C$10:$C$66,0),4),[5]設定!$I54))</f>
        <v>3622</v>
      </c>
      <c r="I78" s="65">
        <f>IF($D78="","",IF([5]設定!$I54="",INDEX([5]第２表!$E$10:$J$66,MATCH([5]設定!$D54,[5]第２表!$C$10:$C$66,0),5),[5]設定!$I54))</f>
        <v>623</v>
      </c>
      <c r="J78" s="66">
        <f>IF($D78="","",IF([5]設定!$I54="",INDEX([5]第２表!$E$10:$J$66,MATCH([5]設定!$D54,[5]第２表!$C$10:$C$66,0),6),[5]設定!$I54))</f>
        <v>17.2</v>
      </c>
    </row>
  </sheetData>
  <phoneticPr fontId="2"/>
  <printOptions horizontalCentered="1"/>
  <pageMargins left="0.78740157480314965" right="0.78740157480314965" top="0.59055118110236227" bottom="0.78740157480314965" header="0" footer="0.59055118110236227"/>
  <pageSetup paperSize="9" scale="55" orientation="portrait" blackAndWhite="1" cellComments="atEnd" r:id="rId1"/>
  <headerFooter scaleWithDoc="0" alignWithMargins="0">
    <oddFooter>&amp;C- 13 -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C2C8A-18CB-43F9-BCF1-7D87D41ABF23}">
  <sheetPr codeName="Sheet6">
    <pageSetUpPr fitToPage="1"/>
  </sheetPr>
  <dimension ref="B1:L78"/>
  <sheetViews>
    <sheetView showGridLines="0" zoomScale="80" zoomScaleNormal="80" zoomScaleSheetLayoutView="70" workbookViewId="0">
      <selection activeCell="L22" sqref="L22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296875" style="1" customWidth="1"/>
    <col min="4" max="4" width="23.69921875" style="1" customWidth="1"/>
    <col min="5" max="10" width="15.296875" style="1" customWidth="1"/>
    <col min="11" max="11" width="1.69921875" style="1" customWidth="1"/>
    <col min="12" max="12" width="9.59765625" style="1" customWidth="1"/>
    <col min="13" max="16384" width="9.69921875" style="1"/>
  </cols>
  <sheetData>
    <row r="1" spans="2:12" ht="23.4" x14ac:dyDescent="0.3">
      <c r="E1" s="2"/>
      <c r="F1" s="2"/>
      <c r="G1" s="2"/>
      <c r="H1" s="2"/>
      <c r="I1" s="2"/>
      <c r="J1" s="2"/>
      <c r="K1" s="2"/>
      <c r="L1" s="3"/>
    </row>
    <row r="2" spans="2:12" ht="21" customHeight="1" x14ac:dyDescent="0.25">
      <c r="B2" s="4" t="s">
        <v>0</v>
      </c>
      <c r="C2" s="5"/>
      <c r="D2" s="5"/>
      <c r="E2" s="5"/>
      <c r="F2" s="6"/>
      <c r="G2" s="6"/>
      <c r="H2" s="6"/>
      <c r="I2" s="6"/>
      <c r="J2" s="7"/>
      <c r="K2" s="8"/>
      <c r="L2" s="9"/>
    </row>
    <row r="3" spans="2:12" ht="21" customHeight="1" x14ac:dyDescent="0.2">
      <c r="B3" s="7" t="str">
        <f>"　　　　パートタイム労働者数及びパートタイム労働者比率（"&amp;[6]設定!D8&amp;DBCS([6]設定!E8)&amp;"年"&amp;DBCS([6]設定!F8)&amp;"月）"</f>
        <v>　　　　パートタイム労働者数及びパートタイム労働者比率（令和５年６月）</v>
      </c>
      <c r="C3" s="5"/>
      <c r="D3" s="5"/>
      <c r="E3" s="5"/>
      <c r="F3" s="6"/>
      <c r="G3" s="6"/>
      <c r="H3" s="6"/>
      <c r="I3" s="6"/>
      <c r="J3" s="7"/>
      <c r="K3" s="8"/>
      <c r="L3" s="9"/>
    </row>
    <row r="4" spans="2:12" ht="10.5" customHeight="1" x14ac:dyDescent="0.2">
      <c r="D4" s="9"/>
      <c r="E4" s="10"/>
      <c r="F4" s="10"/>
      <c r="G4" s="10"/>
      <c r="H4" s="10"/>
      <c r="I4" s="10"/>
      <c r="J4" s="11"/>
      <c r="K4" s="8"/>
      <c r="L4" s="9"/>
    </row>
    <row r="5" spans="2:12" s="5" customFormat="1" ht="21" customHeight="1" x14ac:dyDescent="0.2">
      <c r="B5" s="12" t="s">
        <v>1</v>
      </c>
      <c r="F5" s="6"/>
      <c r="G5" s="6"/>
      <c r="H5" s="6"/>
      <c r="I5" s="13"/>
      <c r="J5" s="13" t="s">
        <v>2</v>
      </c>
      <c r="L5" s="14"/>
    </row>
    <row r="6" spans="2:12" s="5" customFormat="1" ht="15" customHeight="1" x14ac:dyDescent="0.2">
      <c r="B6" s="15"/>
      <c r="C6" s="16"/>
      <c r="D6" s="17"/>
      <c r="E6" s="18" t="s">
        <v>3</v>
      </c>
      <c r="F6" s="18" t="s">
        <v>4</v>
      </c>
      <c r="G6" s="19" t="s">
        <v>5</v>
      </c>
      <c r="H6" s="20" t="s">
        <v>6</v>
      </c>
      <c r="I6" s="21"/>
      <c r="J6" s="22"/>
      <c r="L6" s="23"/>
    </row>
    <row r="7" spans="2:12" s="5" customFormat="1" ht="15" customHeight="1" x14ac:dyDescent="0.2">
      <c r="B7" s="24"/>
      <c r="C7" s="25"/>
      <c r="D7" s="26" t="s">
        <v>7</v>
      </c>
      <c r="E7" s="27"/>
      <c r="F7" s="28"/>
      <c r="G7" s="27"/>
      <c r="H7" s="29"/>
      <c r="I7" s="30" t="s">
        <v>8</v>
      </c>
      <c r="J7" s="31" t="s">
        <v>9</v>
      </c>
      <c r="L7" s="23"/>
    </row>
    <row r="8" spans="2:12" s="5" customFormat="1" ht="15" customHeight="1" x14ac:dyDescent="0.2">
      <c r="B8" s="32"/>
      <c r="C8" s="33"/>
      <c r="D8" s="34"/>
      <c r="E8" s="35" t="s">
        <v>10</v>
      </c>
      <c r="F8" s="35" t="s">
        <v>10</v>
      </c>
      <c r="G8" s="35" t="s">
        <v>10</v>
      </c>
      <c r="H8" s="32" t="s">
        <v>10</v>
      </c>
      <c r="I8" s="36" t="s">
        <v>11</v>
      </c>
      <c r="J8" s="37" t="s">
        <v>12</v>
      </c>
      <c r="K8" s="14"/>
      <c r="L8" s="23"/>
    </row>
    <row r="9" spans="2:12" s="5" customFormat="1" ht="17.25" customHeight="1" x14ac:dyDescent="0.2">
      <c r="B9" s="38" t="str">
        <f>IF([6]設定!$B23="","",[6]設定!$B23)</f>
        <v>TL</v>
      </c>
      <c r="C9" s="39"/>
      <c r="D9" s="40" t="str">
        <f>IF([6]設定!$F23="","",[6]設定!$F23)</f>
        <v>調査産業計</v>
      </c>
      <c r="E9" s="41">
        <f>IF($D9="","",IF([6]設定!$H23="",INDEX([6]第２表!$E$220:$J$276,MATCH([6]設定!$D23,[6]第２表!$C$220:$C$276,0),1),[6]設定!$H23))</f>
        <v>357473</v>
      </c>
      <c r="F9" s="41">
        <f>IF($D9="","",IF([6]設定!$H23="",INDEX([6]第２表!$E$220:$J$276,MATCH([6]設定!$D23,[6]第２表!$C$220:$C$276,0),2),[6]設定!$H23))</f>
        <v>9186</v>
      </c>
      <c r="G9" s="41">
        <f>IF($D9="","",IF([6]設定!$H23="",INDEX([6]第２表!$E$220:$J$276,MATCH([6]設定!$D23,[6]第２表!$C$220:$C$276,0),3),[6]設定!$H23))</f>
        <v>5913</v>
      </c>
      <c r="H9" s="41">
        <f>IF($D9="","",IF([6]設定!$H23="",INDEX([6]第２表!$E$220:$J$276,MATCH([6]設定!$D23,[6]第２表!$C$220:$C$276,0),4),[6]設定!$H23))</f>
        <v>360746</v>
      </c>
      <c r="I9" s="41">
        <f>IF($D9="","",IF([6]設定!$H23="",INDEX([6]第２表!$E$220:$J$276,MATCH([6]設定!$D23,[6]第２表!$C$220:$C$276,0),5),[6]設定!$H23))</f>
        <v>106759</v>
      </c>
      <c r="J9" s="42">
        <f>IF($D9="","",IF([6]設定!$H23="",INDEX([6]第２表!$E$220:$J$276,MATCH([6]設定!$D23,[6]第２表!$C$220:$C$276,0),6),[6]設定!$H23))</f>
        <v>29.6</v>
      </c>
      <c r="K9" s="14"/>
      <c r="L9" s="23"/>
    </row>
    <row r="10" spans="2:12" s="5" customFormat="1" ht="17.25" customHeight="1" x14ac:dyDescent="0.2">
      <c r="B10" s="43" t="str">
        <f>IF([6]設定!$B24="","",[6]設定!$B24)</f>
        <v>D</v>
      </c>
      <c r="C10" s="44"/>
      <c r="D10" s="45" t="str">
        <f>IF([6]設定!$F24="","",[6]設定!$F24)</f>
        <v>建設業</v>
      </c>
      <c r="E10" s="41">
        <f>IF($D10="","",IF([6]設定!$H24="",INDEX([6]第２表!$E$220:$J$276,MATCH([6]設定!$D24,[6]第２表!$C$220:$C$276,0),1),[6]設定!$H24))</f>
        <v>20939</v>
      </c>
      <c r="F10" s="41">
        <f>IF($D10="","",IF([6]設定!$H24="",INDEX([6]第２表!$E$220:$J$276,MATCH([6]設定!$D24,[6]第２表!$C$220:$C$276,0),2),[6]設定!$H24))</f>
        <v>106</v>
      </c>
      <c r="G10" s="41">
        <f>IF($D10="","",IF([6]設定!$H24="",INDEX([6]第２表!$E$220:$J$276,MATCH([6]設定!$D24,[6]第２表!$C$220:$C$276,0),3),[6]設定!$H24))</f>
        <v>277</v>
      </c>
      <c r="H10" s="41">
        <f>IF($D10="","",IF([6]設定!$H24="",INDEX([6]第２表!$E$220:$J$276,MATCH([6]設定!$D24,[6]第２表!$C$220:$C$276,0),4),[6]設定!$H24))</f>
        <v>20768</v>
      </c>
      <c r="I10" s="41">
        <f>IF($D10="","",IF([6]設定!$H24="",INDEX([6]第２表!$E$220:$J$276,MATCH([6]設定!$D24,[6]第２表!$C$220:$C$276,0),5),[6]設定!$H24))</f>
        <v>804</v>
      </c>
      <c r="J10" s="46">
        <f>IF($D10="","",IF([6]設定!$H24="",INDEX([6]第２表!$E$220:$J$276,MATCH([6]設定!$D24,[6]第２表!$C$220:$C$276,0),6),[6]設定!$H24))</f>
        <v>3.9</v>
      </c>
      <c r="K10" s="14"/>
    </row>
    <row r="11" spans="2:12" s="5" customFormat="1" ht="17.25" customHeight="1" x14ac:dyDescent="0.2">
      <c r="B11" s="43" t="str">
        <f>IF([6]設定!$B25="","",[6]設定!$B25)</f>
        <v>E</v>
      </c>
      <c r="C11" s="44"/>
      <c r="D11" s="45" t="str">
        <f>IF([6]設定!$F25="","",[6]設定!$F25)</f>
        <v>製造業</v>
      </c>
      <c r="E11" s="41">
        <f>IF($D11="","",IF([6]設定!$H25="",INDEX([6]第２表!$E$220:$J$276,MATCH([6]設定!$D25,[6]第２表!$C$220:$C$276,0),1),[6]設定!$H25))</f>
        <v>48152</v>
      </c>
      <c r="F11" s="41">
        <f>IF($D11="","",IF([6]設定!$H25="",INDEX([6]第２表!$E$220:$J$276,MATCH([6]設定!$D25,[6]第２表!$C$220:$C$276,0),2),[6]設定!$H25))</f>
        <v>880</v>
      </c>
      <c r="G11" s="41">
        <f>IF($D11="","",IF([6]設定!$H25="",INDEX([6]第２表!$E$220:$J$276,MATCH([6]設定!$D25,[6]第２表!$C$220:$C$276,0),3),[6]設定!$H25))</f>
        <v>508</v>
      </c>
      <c r="H11" s="41">
        <f>IF($D11="","",IF([6]設定!$H25="",INDEX([6]第２表!$E$220:$J$276,MATCH([6]設定!$D25,[6]第２表!$C$220:$C$276,0),4),[6]設定!$H25))</f>
        <v>48524</v>
      </c>
      <c r="I11" s="41">
        <f>IF($D11="","",IF([6]設定!$H25="",INDEX([6]第２表!$E$220:$J$276,MATCH([6]設定!$D25,[6]第２表!$C$220:$C$276,0),5),[6]設定!$H25))</f>
        <v>8420</v>
      </c>
      <c r="J11" s="46">
        <f>IF($D11="","",IF([6]設定!$H25="",INDEX([6]第２表!$E$220:$J$276,MATCH([6]設定!$D25,[6]第２表!$C$220:$C$276,0),6),[6]設定!$H25))</f>
        <v>17.399999999999999</v>
      </c>
      <c r="K11" s="14"/>
    </row>
    <row r="12" spans="2:12" s="5" customFormat="1" ht="17.25" customHeight="1" x14ac:dyDescent="0.2">
      <c r="B12" s="43" t="str">
        <f>IF([6]設定!$B26="","",[6]設定!$B26)</f>
        <v>F</v>
      </c>
      <c r="C12" s="44"/>
      <c r="D12" s="47" t="str">
        <f>IF([6]設定!$F26="","",[6]設定!$F26)</f>
        <v>電気・ガス・熱供給・水道業</v>
      </c>
      <c r="E12" s="41">
        <f>IF($D12="","",IF([6]設定!$H26="",INDEX([6]第２表!$E$220:$J$276,MATCH([6]設定!$D26,[6]第２表!$C$220:$C$276,0),1),[6]設定!$H26))</f>
        <v>3014</v>
      </c>
      <c r="F12" s="41">
        <f>IF($D12="","",IF([6]設定!$H26="",INDEX([6]第２表!$E$220:$J$276,MATCH([6]設定!$D26,[6]第２表!$C$220:$C$276,0),2),[6]設定!$H26))</f>
        <v>0</v>
      </c>
      <c r="G12" s="41">
        <f>IF($D12="","",IF([6]設定!$H26="",INDEX([6]第２表!$E$220:$J$276,MATCH([6]設定!$D26,[6]第２表!$C$220:$C$276,0),3),[6]設定!$H26))</f>
        <v>4</v>
      </c>
      <c r="H12" s="41">
        <f>IF($D12="","",IF([6]設定!$H26="",INDEX([6]第２表!$E$220:$J$276,MATCH([6]設定!$D26,[6]第２表!$C$220:$C$276,0),4),[6]設定!$H26))</f>
        <v>3010</v>
      </c>
      <c r="I12" s="41">
        <f>IF($D12="","",IF([6]設定!$H26="",INDEX([6]第２表!$E$220:$J$276,MATCH([6]設定!$D26,[6]第２表!$C$220:$C$276,0),5),[6]設定!$H26))</f>
        <v>158</v>
      </c>
      <c r="J12" s="46">
        <f>IF($D12="","",IF([6]設定!$H26="",INDEX([6]第２表!$E$220:$J$276,MATCH([6]設定!$D26,[6]第２表!$C$220:$C$276,0),6),[6]設定!$H26))</f>
        <v>5.2</v>
      </c>
      <c r="K12" s="14"/>
    </row>
    <row r="13" spans="2:12" s="5" customFormat="1" ht="17.25" customHeight="1" x14ac:dyDescent="0.2">
      <c r="B13" s="43" t="str">
        <f>IF([6]設定!$B27="","",[6]設定!$B27)</f>
        <v>G</v>
      </c>
      <c r="C13" s="44"/>
      <c r="D13" s="45" t="str">
        <f>IF([6]設定!$F27="","",[6]設定!$F27)</f>
        <v>情報通信業</v>
      </c>
      <c r="E13" s="41">
        <f>IF($D13="","",IF([6]設定!$H27="",INDEX([6]第２表!$E$220:$J$276,MATCH([6]設定!$D27,[6]第２表!$C$220:$C$276,0),1),[6]設定!$H27))</f>
        <v>4943</v>
      </c>
      <c r="F13" s="41">
        <f>IF($D13="","",IF([6]設定!$H27="",INDEX([6]第２表!$E$220:$J$276,MATCH([6]設定!$D27,[6]第２表!$C$220:$C$276,0),2),[6]設定!$H27))</f>
        <v>13</v>
      </c>
      <c r="G13" s="41">
        <f>IF($D13="","",IF([6]設定!$H27="",INDEX([6]第２表!$E$220:$J$276,MATCH([6]設定!$D27,[6]第２表!$C$220:$C$276,0),3),[6]設定!$H27))</f>
        <v>14</v>
      </c>
      <c r="H13" s="41">
        <f>IF($D13="","",IF([6]設定!$H27="",INDEX([6]第２表!$E$220:$J$276,MATCH([6]設定!$D27,[6]第２表!$C$220:$C$276,0),4),[6]設定!$H27))</f>
        <v>4942</v>
      </c>
      <c r="I13" s="41">
        <f>IF($D13="","",IF([6]設定!$H27="",INDEX([6]第２表!$E$220:$J$276,MATCH([6]設定!$D27,[6]第２表!$C$220:$C$276,0),5),[6]設定!$H27))</f>
        <v>154</v>
      </c>
      <c r="J13" s="46">
        <f>IF($D13="","",IF([6]設定!$H27="",INDEX([6]第２表!$E$220:$J$276,MATCH([6]設定!$D27,[6]第２表!$C$220:$C$276,0),6),[6]設定!$H27))</f>
        <v>3.1</v>
      </c>
      <c r="K13" s="14"/>
    </row>
    <row r="14" spans="2:12" s="5" customFormat="1" ht="17.25" customHeight="1" x14ac:dyDescent="0.2">
      <c r="B14" s="43" t="str">
        <f>IF([6]設定!$B28="","",[6]設定!$B28)</f>
        <v>H</v>
      </c>
      <c r="C14" s="44"/>
      <c r="D14" s="45" t="str">
        <f>IF([6]設定!$F28="","",[6]設定!$F28)</f>
        <v>運輸業，郵便業</v>
      </c>
      <c r="E14" s="41">
        <f>IF($D14="","",IF([6]設定!$H28="",INDEX([6]第２表!$E$220:$J$276,MATCH([6]設定!$D28,[6]第２表!$C$220:$C$276,0),1),[6]設定!$H28))</f>
        <v>17257</v>
      </c>
      <c r="F14" s="41">
        <f>IF($D14="","",IF([6]設定!$H28="",INDEX([6]第２表!$E$220:$J$276,MATCH([6]設定!$D28,[6]第２表!$C$220:$C$276,0),2),[6]設定!$H28))</f>
        <v>165</v>
      </c>
      <c r="G14" s="41">
        <f>IF($D14="","",IF([6]設定!$H28="",INDEX([6]第２表!$E$220:$J$276,MATCH([6]設定!$D28,[6]第２表!$C$220:$C$276,0),3),[6]設定!$H28))</f>
        <v>53</v>
      </c>
      <c r="H14" s="41">
        <f>IF($D14="","",IF([6]設定!$H28="",INDEX([6]第２表!$E$220:$J$276,MATCH([6]設定!$D28,[6]第２表!$C$220:$C$276,0),4),[6]設定!$H28))</f>
        <v>17369</v>
      </c>
      <c r="I14" s="41">
        <f>IF($D14="","",IF([6]設定!$H28="",INDEX([6]第２表!$E$220:$J$276,MATCH([6]設定!$D28,[6]第２表!$C$220:$C$276,0),5),[6]設定!$H28))</f>
        <v>1412</v>
      </c>
      <c r="J14" s="46">
        <f>IF($D14="","",IF([6]設定!$H28="",INDEX([6]第２表!$E$220:$J$276,MATCH([6]設定!$D28,[6]第２表!$C$220:$C$276,0),6),[6]設定!$H28))</f>
        <v>8.1</v>
      </c>
      <c r="K14" s="14"/>
    </row>
    <row r="15" spans="2:12" s="5" customFormat="1" ht="17.25" customHeight="1" x14ac:dyDescent="0.2">
      <c r="B15" s="43" t="str">
        <f>IF([6]設定!$B29="","",[6]設定!$B29)</f>
        <v>I</v>
      </c>
      <c r="C15" s="44"/>
      <c r="D15" s="45" t="str">
        <f>IF([6]設定!$F29="","",[6]設定!$F29)</f>
        <v>卸売業，小売業</v>
      </c>
      <c r="E15" s="41">
        <f>IF($D15="","",IF([6]設定!$H29="",INDEX([6]第２表!$E$220:$J$276,MATCH([6]設定!$D29,[6]第２表!$C$220:$C$276,0),1),[6]設定!$H29))</f>
        <v>67500</v>
      </c>
      <c r="F15" s="41">
        <f>IF($D15="","",IF([6]設定!$H29="",INDEX([6]第２表!$E$220:$J$276,MATCH([6]設定!$D29,[6]第２表!$C$220:$C$276,0),2),[6]設定!$H29))</f>
        <v>2820</v>
      </c>
      <c r="G15" s="41">
        <f>IF($D15="","",IF([6]設定!$H29="",INDEX([6]第２表!$E$220:$J$276,MATCH([6]設定!$D29,[6]第２表!$C$220:$C$276,0),3),[6]設定!$H29))</f>
        <v>1463</v>
      </c>
      <c r="H15" s="41">
        <f>IF($D15="","",IF([6]設定!$H29="",INDEX([6]第２表!$E$220:$J$276,MATCH([6]設定!$D29,[6]第２表!$C$220:$C$276,0),4),[6]設定!$H29))</f>
        <v>68857</v>
      </c>
      <c r="I15" s="41">
        <f>IF($D15="","",IF([6]設定!$H29="",INDEX([6]第２表!$E$220:$J$276,MATCH([6]設定!$D29,[6]第２表!$C$220:$C$276,0),5),[6]設定!$H29))</f>
        <v>31142</v>
      </c>
      <c r="J15" s="46">
        <f>IF($D15="","",IF([6]設定!$H29="",INDEX([6]第２表!$E$220:$J$276,MATCH([6]設定!$D29,[6]第２表!$C$220:$C$276,0),6),[6]設定!$H29))</f>
        <v>45.2</v>
      </c>
      <c r="K15" s="14"/>
    </row>
    <row r="16" spans="2:12" s="5" customFormat="1" ht="17.25" customHeight="1" x14ac:dyDescent="0.2">
      <c r="B16" s="43" t="str">
        <f>IF([6]設定!$B30="","",[6]設定!$B30)</f>
        <v>J</v>
      </c>
      <c r="C16" s="44"/>
      <c r="D16" s="45" t="str">
        <f>IF([6]設定!$F30="","",[6]設定!$F30)</f>
        <v>金融業，保険業</v>
      </c>
      <c r="E16" s="41">
        <f>IF($D16="","",IF([6]設定!$H30="",INDEX([6]第２表!$E$220:$J$276,MATCH([6]設定!$D30,[6]第２表!$C$220:$C$276,0),1),[6]設定!$H30))</f>
        <v>8712</v>
      </c>
      <c r="F16" s="41">
        <f>IF($D16="","",IF([6]設定!$H30="",INDEX([6]第２表!$E$220:$J$276,MATCH([6]設定!$D30,[6]第２表!$C$220:$C$276,0),2),[6]設定!$H30))</f>
        <v>0</v>
      </c>
      <c r="G16" s="41">
        <f>IF($D16="","",IF([6]設定!$H30="",INDEX([6]第２表!$E$220:$J$276,MATCH([6]設定!$D30,[6]第２表!$C$220:$C$276,0),3),[6]設定!$H30))</f>
        <v>23</v>
      </c>
      <c r="H16" s="41">
        <f>IF($D16="","",IF([6]設定!$H30="",INDEX([6]第２表!$E$220:$J$276,MATCH([6]設定!$D30,[6]第２表!$C$220:$C$276,0),4),[6]設定!$H30))</f>
        <v>8689</v>
      </c>
      <c r="I16" s="41">
        <f>IF($D16="","",IF([6]設定!$H30="",INDEX([6]第２表!$E$220:$J$276,MATCH([6]設定!$D30,[6]第２表!$C$220:$C$276,0),5),[6]設定!$H30))</f>
        <v>739</v>
      </c>
      <c r="J16" s="46">
        <f>IF($D16="","",IF([6]設定!$H30="",INDEX([6]第２表!$E$220:$J$276,MATCH([6]設定!$D30,[6]第２表!$C$220:$C$276,0),6),[6]設定!$H30))</f>
        <v>8.5</v>
      </c>
      <c r="K16" s="14"/>
    </row>
    <row r="17" spans="2:11" s="5" customFormat="1" ht="17.25" customHeight="1" x14ac:dyDescent="0.2">
      <c r="B17" s="43" t="str">
        <f>IF([6]設定!$B31="","",[6]設定!$B31)</f>
        <v>K</v>
      </c>
      <c r="C17" s="44"/>
      <c r="D17" s="45" t="str">
        <f>IF([6]設定!$F31="","",[6]設定!$F31)</f>
        <v>不動産業，物品賃貸業</v>
      </c>
      <c r="E17" s="41">
        <f>IF($D17="","",IF([6]設定!$H31="",INDEX([6]第２表!$E$220:$J$276,MATCH([6]設定!$D31,[6]第２表!$C$220:$C$276,0),1),[6]設定!$H31))</f>
        <v>3489</v>
      </c>
      <c r="F17" s="41">
        <f>IF($D17="","",IF([6]設定!$H31="",INDEX([6]第２表!$E$220:$J$276,MATCH([6]設定!$D31,[6]第２表!$C$220:$C$276,0),2),[6]設定!$H31))</f>
        <v>25</v>
      </c>
      <c r="G17" s="41">
        <f>IF($D17="","",IF([6]設定!$H31="",INDEX([6]第２表!$E$220:$J$276,MATCH([6]設定!$D31,[6]第２表!$C$220:$C$276,0),3),[6]設定!$H31))</f>
        <v>293</v>
      </c>
      <c r="H17" s="41">
        <f>IF($D17="","",IF([6]設定!$H31="",INDEX([6]第２表!$E$220:$J$276,MATCH([6]設定!$D31,[6]第２表!$C$220:$C$276,0),4),[6]設定!$H31))</f>
        <v>3221</v>
      </c>
      <c r="I17" s="41">
        <f>IF($D17="","",IF([6]設定!$H31="",INDEX([6]第２表!$E$220:$J$276,MATCH([6]設定!$D31,[6]第２表!$C$220:$C$276,0),5),[6]設定!$H31))</f>
        <v>1667</v>
      </c>
      <c r="J17" s="46">
        <f>IF($D17="","",IF([6]設定!$H31="",INDEX([6]第２表!$E$220:$J$276,MATCH([6]設定!$D31,[6]第２表!$C$220:$C$276,0),6),[6]設定!$H31))</f>
        <v>51.8</v>
      </c>
      <c r="K17" s="14"/>
    </row>
    <row r="18" spans="2:11" s="5" customFormat="1" ht="17.25" customHeight="1" x14ac:dyDescent="0.2">
      <c r="B18" s="43" t="str">
        <f>IF([6]設定!$B32="","",[6]設定!$B32)</f>
        <v>L</v>
      </c>
      <c r="C18" s="44"/>
      <c r="D18" s="48" t="str">
        <f>IF([6]設定!$F32="","",[6]設定!$F32)</f>
        <v>学術研究，専門・技術サービス業</v>
      </c>
      <c r="E18" s="41">
        <f>IF($D18="","",IF([6]設定!$H32="",INDEX([6]第２表!$E$220:$J$276,MATCH([6]設定!$D32,[6]第２表!$C$220:$C$276,0),1),[6]設定!$H32))</f>
        <v>6498</v>
      </c>
      <c r="F18" s="41">
        <f>IF($D18="","",IF([6]設定!$H32="",INDEX([6]第２表!$E$220:$J$276,MATCH([6]設定!$D32,[6]第２表!$C$220:$C$276,0),2),[6]設定!$H32))</f>
        <v>3</v>
      </c>
      <c r="G18" s="41">
        <f>IF($D18="","",IF([6]設定!$H32="",INDEX([6]第２表!$E$220:$J$276,MATCH([6]設定!$D32,[6]第２表!$C$220:$C$276,0),3),[6]設定!$H32))</f>
        <v>161</v>
      </c>
      <c r="H18" s="41">
        <f>IF($D18="","",IF([6]設定!$H32="",INDEX([6]第２表!$E$220:$J$276,MATCH([6]設定!$D32,[6]第２表!$C$220:$C$276,0),4),[6]設定!$H32))</f>
        <v>6340</v>
      </c>
      <c r="I18" s="41">
        <f>IF($D18="","",IF([6]設定!$H32="",INDEX([6]第２表!$E$220:$J$276,MATCH([6]設定!$D32,[6]第２表!$C$220:$C$276,0),5),[6]設定!$H32))</f>
        <v>796</v>
      </c>
      <c r="J18" s="46">
        <f>IF($D18="","",IF([6]設定!$H32="",INDEX([6]第２表!$E$220:$J$276,MATCH([6]設定!$D32,[6]第２表!$C$220:$C$276,0),6),[6]設定!$H32))</f>
        <v>12.6</v>
      </c>
      <c r="K18" s="14"/>
    </row>
    <row r="19" spans="2:11" s="5" customFormat="1" ht="17.25" customHeight="1" x14ac:dyDescent="0.2">
      <c r="B19" s="43" t="str">
        <f>IF([6]設定!$B33="","",[6]設定!$B33)</f>
        <v>M</v>
      </c>
      <c r="C19" s="44"/>
      <c r="D19" s="49" t="str">
        <f>IF([6]設定!$F33="","",[6]設定!$F33)</f>
        <v>宿泊業，飲食サービス業</v>
      </c>
      <c r="E19" s="41">
        <f>IF($D19="","",IF([6]設定!$H33="",INDEX([6]第２表!$E$220:$J$276,MATCH([6]設定!$D33,[6]第２表!$C$220:$C$276,0),1),[6]設定!$H33))</f>
        <v>25693</v>
      </c>
      <c r="F19" s="41">
        <f>IF($D19="","",IF([6]設定!$H33="",INDEX([6]第２表!$E$220:$J$276,MATCH([6]設定!$D33,[6]第２表!$C$220:$C$276,0),2),[6]設定!$H33))</f>
        <v>2304</v>
      </c>
      <c r="G19" s="41">
        <f>IF($D19="","",IF([6]設定!$H33="",INDEX([6]第２表!$E$220:$J$276,MATCH([6]設定!$D33,[6]第２表!$C$220:$C$276,0),3),[6]設定!$H33))</f>
        <v>765</v>
      </c>
      <c r="H19" s="41">
        <f>IF($D19="","",IF([6]設定!$H33="",INDEX([6]第２表!$E$220:$J$276,MATCH([6]設定!$D33,[6]第２表!$C$220:$C$276,0),4),[6]設定!$H33))</f>
        <v>27232</v>
      </c>
      <c r="I19" s="41">
        <f>IF($D19="","",IF([6]設定!$H33="",INDEX([6]第２表!$E$220:$J$276,MATCH([6]設定!$D33,[6]第２表!$C$220:$C$276,0),5),[6]設定!$H33))</f>
        <v>22912</v>
      </c>
      <c r="J19" s="46">
        <f>IF($D19="","",IF([6]設定!$H33="",INDEX([6]第２表!$E$220:$J$276,MATCH([6]設定!$D33,[6]第２表!$C$220:$C$276,0),6),[6]設定!$H33))</f>
        <v>84.1</v>
      </c>
      <c r="K19" s="14"/>
    </row>
    <row r="20" spans="2:11" s="5" customFormat="1" ht="17.25" customHeight="1" x14ac:dyDescent="0.2">
      <c r="B20" s="43" t="str">
        <f>IF([6]設定!$B34="","",[6]設定!$B34)</f>
        <v>N</v>
      </c>
      <c r="C20" s="44"/>
      <c r="D20" s="50" t="str">
        <f>IF([6]設定!$F34="","",[6]設定!$F34)</f>
        <v>生活関連サービス業，娯楽業</v>
      </c>
      <c r="E20" s="41">
        <f>IF($D20="","",IF([6]設定!$H34="",INDEX([6]第２表!$E$220:$J$276,MATCH([6]設定!$D34,[6]第２表!$C$220:$C$276,0),1),[6]設定!$H34))</f>
        <v>10301</v>
      </c>
      <c r="F20" s="41">
        <f>IF($D20="","",IF([6]設定!$H34="",INDEX([6]第２表!$E$220:$J$276,MATCH([6]設定!$D34,[6]第２表!$C$220:$C$276,0),2),[6]設定!$H34))</f>
        <v>233</v>
      </c>
      <c r="G20" s="41">
        <f>IF($D20="","",IF([6]設定!$H34="",INDEX([6]第２表!$E$220:$J$276,MATCH([6]設定!$D34,[6]第２表!$C$220:$C$276,0),3),[6]設定!$H34))</f>
        <v>53</v>
      </c>
      <c r="H20" s="41">
        <f>IF($D20="","",IF([6]設定!$H34="",INDEX([6]第２表!$E$220:$J$276,MATCH([6]設定!$D34,[6]第２表!$C$220:$C$276,0),4),[6]設定!$H34))</f>
        <v>10481</v>
      </c>
      <c r="I20" s="41">
        <f>IF($D20="","",IF([6]設定!$H34="",INDEX([6]第２表!$E$220:$J$276,MATCH([6]設定!$D34,[6]第２表!$C$220:$C$276,0),5),[6]設定!$H34))</f>
        <v>3533</v>
      </c>
      <c r="J20" s="46">
        <f>IF($D20="","",IF([6]設定!$H34="",INDEX([6]第２表!$E$220:$J$276,MATCH([6]設定!$D34,[6]第２表!$C$220:$C$276,0),6),[6]設定!$H34))</f>
        <v>33.700000000000003</v>
      </c>
      <c r="K20" s="14"/>
    </row>
    <row r="21" spans="2:11" s="5" customFormat="1" ht="17.25" customHeight="1" x14ac:dyDescent="0.2">
      <c r="B21" s="43" t="str">
        <f>IF([6]設定!$B35="","",[6]設定!$B35)</f>
        <v>O</v>
      </c>
      <c r="C21" s="44"/>
      <c r="D21" s="45" t="str">
        <f>IF([6]設定!$F35="","",[6]設定!$F35)</f>
        <v>教育，学習支援業</v>
      </c>
      <c r="E21" s="41">
        <f>IF($D21="","",IF([6]設定!$H35="",INDEX([6]第２表!$E$220:$J$276,MATCH([6]設定!$D35,[6]第２表!$C$220:$C$276,0),1),[6]設定!$H35))</f>
        <v>27660</v>
      </c>
      <c r="F21" s="41">
        <f>IF($D21="","",IF([6]設定!$H35="",INDEX([6]第２表!$E$220:$J$276,MATCH([6]設定!$D35,[6]第２表!$C$220:$C$276,0),2),[6]設定!$H35))</f>
        <v>196</v>
      </c>
      <c r="G21" s="41">
        <f>IF($D21="","",IF([6]設定!$H35="",INDEX([6]第２表!$E$220:$J$276,MATCH([6]設定!$D35,[6]第２表!$C$220:$C$276,0),3),[6]設定!$H35))</f>
        <v>34</v>
      </c>
      <c r="H21" s="41">
        <f>IF($D21="","",IF([6]設定!$H35="",INDEX([6]第２表!$E$220:$J$276,MATCH([6]設定!$D35,[6]第２表!$C$220:$C$276,0),4),[6]設定!$H35))</f>
        <v>27822</v>
      </c>
      <c r="I21" s="41">
        <f>IF($D21="","",IF([6]設定!$H35="",INDEX([6]第２表!$E$220:$J$276,MATCH([6]設定!$D35,[6]第２表!$C$220:$C$276,0),5),[6]設定!$H35))</f>
        <v>5605</v>
      </c>
      <c r="J21" s="46">
        <f>IF($D21="","",IF([6]設定!$H35="",INDEX([6]第２表!$E$220:$J$276,MATCH([6]設定!$D35,[6]第２表!$C$220:$C$276,0),6),[6]設定!$H35))</f>
        <v>20.100000000000001</v>
      </c>
      <c r="K21" s="14"/>
    </row>
    <row r="22" spans="2:11" s="5" customFormat="1" ht="17.25" customHeight="1" x14ac:dyDescent="0.2">
      <c r="B22" s="43" t="str">
        <f>IF([6]設定!$B36="","",[6]設定!$B36)</f>
        <v>P</v>
      </c>
      <c r="C22" s="44"/>
      <c r="D22" s="45" t="str">
        <f>IF([6]設定!$F36="","",[6]設定!$F36)</f>
        <v>医療，福祉</v>
      </c>
      <c r="E22" s="41">
        <f>IF($D22="","",IF([6]設定!$H36="",INDEX([6]第２表!$E$220:$J$276,MATCH([6]設定!$D36,[6]第２表!$C$220:$C$276,0),1),[6]設定!$H36))</f>
        <v>83422</v>
      </c>
      <c r="F22" s="41">
        <f>IF($D22="","",IF([6]設定!$H36="",INDEX([6]第２表!$E$220:$J$276,MATCH([6]設定!$D36,[6]第２表!$C$220:$C$276,0),2),[6]設定!$H36))</f>
        <v>1770</v>
      </c>
      <c r="G22" s="41">
        <f>IF($D22="","",IF([6]設定!$H36="",INDEX([6]第２表!$E$220:$J$276,MATCH([6]設定!$D36,[6]第２表!$C$220:$C$276,0),3),[6]設定!$H36))</f>
        <v>1297</v>
      </c>
      <c r="H22" s="41">
        <f>IF($D22="","",IF([6]設定!$H36="",INDEX([6]第２表!$E$220:$J$276,MATCH([6]設定!$D36,[6]第２表!$C$220:$C$276,0),4),[6]設定!$H36))</f>
        <v>83895</v>
      </c>
      <c r="I22" s="41">
        <f>IF($D22="","",IF([6]設定!$H36="",INDEX([6]第２表!$E$220:$J$276,MATCH([6]設定!$D36,[6]第２表!$C$220:$C$276,0),5),[6]設定!$H36))</f>
        <v>21999</v>
      </c>
      <c r="J22" s="46">
        <f>IF($D22="","",IF([6]設定!$H36="",INDEX([6]第２表!$E$220:$J$276,MATCH([6]設定!$D36,[6]第２表!$C$220:$C$276,0),6),[6]設定!$H36))</f>
        <v>26.2</v>
      </c>
      <c r="K22" s="14"/>
    </row>
    <row r="23" spans="2:11" s="5" customFormat="1" ht="17.25" customHeight="1" x14ac:dyDescent="0.2">
      <c r="B23" s="43" t="str">
        <f>IF([6]設定!$B37="","",[6]設定!$B37)</f>
        <v>Q</v>
      </c>
      <c r="C23" s="44"/>
      <c r="D23" s="45" t="str">
        <f>IF([6]設定!$F37="","",[6]設定!$F37)</f>
        <v>複合サービス事業</v>
      </c>
      <c r="E23" s="41">
        <f>IF($D23="","",IF([6]設定!$H37="",INDEX([6]第２表!$E$220:$J$276,MATCH([6]設定!$D37,[6]第２表!$C$220:$C$276,0),1),[6]設定!$H37))</f>
        <v>4712</v>
      </c>
      <c r="F23" s="41">
        <f>IF($D23="","",IF([6]設定!$H37="",INDEX([6]第２表!$E$220:$J$276,MATCH([6]設定!$D37,[6]第２表!$C$220:$C$276,0),2),[6]設定!$H37))</f>
        <v>38</v>
      </c>
      <c r="G23" s="41">
        <f>IF($D23="","",IF([6]設定!$H37="",INDEX([6]第２表!$E$220:$J$276,MATCH([6]設定!$D37,[6]第２表!$C$220:$C$276,0),3),[6]設定!$H37))</f>
        <v>90</v>
      </c>
      <c r="H23" s="41">
        <f>IF($D23="","",IF([6]設定!$H37="",INDEX([6]第２表!$E$220:$J$276,MATCH([6]設定!$D37,[6]第２表!$C$220:$C$276,0),4),[6]設定!$H37))</f>
        <v>4660</v>
      </c>
      <c r="I23" s="41">
        <f>IF($D23="","",IF([6]設定!$H37="",INDEX([6]第２表!$E$220:$J$276,MATCH([6]設定!$D37,[6]第２表!$C$220:$C$276,0),5),[6]設定!$H37))</f>
        <v>519</v>
      </c>
      <c r="J23" s="46">
        <f>IF($D23="","",IF([6]設定!$H37="",INDEX([6]第２表!$E$220:$J$276,MATCH([6]設定!$D37,[6]第２表!$C$220:$C$276,0),6),[6]設定!$H37))</f>
        <v>11.1</v>
      </c>
      <c r="K23" s="14"/>
    </row>
    <row r="24" spans="2:11" s="5" customFormat="1" ht="17.25" customHeight="1" x14ac:dyDescent="0.2">
      <c r="B24" s="43" t="str">
        <f>IF([6]設定!$B38="","",[6]設定!$B38)</f>
        <v>R</v>
      </c>
      <c r="C24" s="44"/>
      <c r="D24" s="51" t="str">
        <f>IF([6]設定!$F38="","",[6]設定!$F38)</f>
        <v>サービス業（他に分類されないもの）</v>
      </c>
      <c r="E24" s="41">
        <f>IF($D24="","",IF([6]設定!$H38="",INDEX([6]第２表!$E$220:$J$276,MATCH([6]設定!$D38,[6]第２表!$C$220:$C$276,0),1),[6]設定!$H38))</f>
        <v>25181</v>
      </c>
      <c r="F24" s="41">
        <f>IF($D24="","",IF([6]設定!$H38="",INDEX([6]第２表!$E$220:$J$276,MATCH([6]設定!$D38,[6]第２表!$C$220:$C$276,0),2),[6]設定!$H38))</f>
        <v>633</v>
      </c>
      <c r="G24" s="41">
        <f>IF($D24="","",IF([6]設定!$H38="",INDEX([6]第２表!$E$220:$J$276,MATCH([6]設定!$D38,[6]第２表!$C$220:$C$276,0),3),[6]設定!$H38))</f>
        <v>878</v>
      </c>
      <c r="H24" s="41">
        <f>IF($D24="","",IF([6]設定!$H38="",INDEX([6]第２表!$E$220:$J$276,MATCH([6]設定!$D38,[6]第２表!$C$220:$C$276,0),4),[6]設定!$H38))</f>
        <v>24936</v>
      </c>
      <c r="I24" s="41">
        <f>IF($D24="","",IF([6]設定!$H38="",INDEX([6]第２表!$E$220:$J$276,MATCH([6]設定!$D38,[6]第２表!$C$220:$C$276,0),5),[6]設定!$H38))</f>
        <v>6899</v>
      </c>
      <c r="J24" s="46">
        <f>IF($D24="","",IF([6]設定!$H38="",INDEX([6]第２表!$E$220:$J$276,MATCH([6]設定!$D38,[6]第２表!$C$220:$C$276,0),6),[6]設定!$H38))</f>
        <v>27.7</v>
      </c>
      <c r="K24" s="14"/>
    </row>
    <row r="25" spans="2:11" s="5" customFormat="1" ht="17.25" customHeight="1" x14ac:dyDescent="0.2">
      <c r="B25" s="38" t="str">
        <f>IF([6]設定!$B39="","",[6]設定!$B39)</f>
        <v>E09,10</v>
      </c>
      <c r="C25" s="39"/>
      <c r="D25" s="52" t="str">
        <f>IF([6]設定!$F39="","",[6]設定!$F39)</f>
        <v>食料品・たばこ</v>
      </c>
      <c r="E25" s="53">
        <f>IF($D25="","",IF([6]設定!$H39="",INDEX([6]第２表!$E$220:$J$276,MATCH([6]設定!$D39,[6]第２表!$C$220:$C$276,0),1),[6]設定!$H39))</f>
        <v>17495</v>
      </c>
      <c r="F25" s="53">
        <f>IF($D25="","",IF([6]設定!$H39="",INDEX([6]第２表!$E$220:$J$276,MATCH([6]設定!$D39,[6]第２表!$C$220:$C$276,0),2),[6]設定!$H39))</f>
        <v>609</v>
      </c>
      <c r="G25" s="53">
        <f>IF($D25="","",IF([6]設定!$H39="",INDEX([6]第２表!$E$220:$J$276,MATCH([6]設定!$D39,[6]第２表!$C$220:$C$276,0),3),[6]設定!$H39))</f>
        <v>227</v>
      </c>
      <c r="H25" s="53">
        <f>IF($D25="","",IF([6]設定!$H39="",INDEX([6]第２表!$E$220:$J$276,MATCH([6]設定!$D39,[6]第２表!$C$220:$C$276,0),4),[6]設定!$H39))</f>
        <v>17877</v>
      </c>
      <c r="I25" s="53">
        <f>IF($D25="","",IF([6]設定!$H39="",INDEX([6]第２表!$E$220:$J$276,MATCH([6]設定!$D39,[6]第２表!$C$220:$C$276,0),5),[6]設定!$H39))</f>
        <v>5685</v>
      </c>
      <c r="J25" s="42">
        <f>IF($D25="","",IF([6]設定!$H39="",INDEX([6]第２表!$E$220:$J$276,MATCH([6]設定!$D39,[6]第２表!$C$220:$C$276,0),6),[6]設定!$H39))</f>
        <v>31.8</v>
      </c>
    </row>
    <row r="26" spans="2:11" s="5" customFormat="1" ht="17.25" customHeight="1" x14ac:dyDescent="0.2">
      <c r="B26" s="43" t="str">
        <f>IF([6]設定!$B40="","",[6]設定!$B40)</f>
        <v>E11</v>
      </c>
      <c r="C26" s="44"/>
      <c r="D26" s="54" t="str">
        <f>IF([6]設定!$F40="","",[6]設定!$F40)</f>
        <v>繊維工業</v>
      </c>
      <c r="E26" s="41">
        <f>IF($D26="","",IF([6]設定!$H40="",INDEX([6]第２表!$E$220:$J$276,MATCH([6]設定!$D40,[6]第２表!$C$220:$C$276,0),1),[6]設定!$H40))</f>
        <v>3914</v>
      </c>
      <c r="F26" s="41">
        <f>IF($D26="","",IF([6]設定!$H40="",INDEX([6]第２表!$E$220:$J$276,MATCH([6]設定!$D40,[6]第２表!$C$220:$C$276,0),2),[6]設定!$H40))</f>
        <v>40</v>
      </c>
      <c r="G26" s="41">
        <f>IF($D26="","",IF([6]設定!$H40="",INDEX([6]第２表!$E$220:$J$276,MATCH([6]設定!$D40,[6]第２表!$C$220:$C$276,0),3),[6]設定!$H40))</f>
        <v>44</v>
      </c>
      <c r="H26" s="41">
        <f>IF($D26="","",IF([6]設定!$H40="",INDEX([6]第２表!$E$220:$J$276,MATCH([6]設定!$D40,[6]第２表!$C$220:$C$276,0),4),[6]設定!$H40))</f>
        <v>3910</v>
      </c>
      <c r="I26" s="41">
        <f>IF($D26="","",IF([6]設定!$H40="",INDEX([6]第２表!$E$220:$J$276,MATCH([6]設定!$D40,[6]第２表!$C$220:$C$276,0),5),[6]設定!$H40))</f>
        <v>533</v>
      </c>
      <c r="J26" s="46">
        <f>IF($D26="","",IF([6]設定!$H40="",INDEX([6]第２表!$E$220:$J$276,MATCH([6]設定!$D40,[6]第２表!$C$220:$C$276,0),6),[6]設定!$H40))</f>
        <v>13.6</v>
      </c>
    </row>
    <row r="27" spans="2:11" s="5" customFormat="1" ht="17.25" customHeight="1" x14ac:dyDescent="0.2">
      <c r="B27" s="43" t="str">
        <f>IF([6]設定!$B41="","",[6]設定!$B41)</f>
        <v>E12</v>
      </c>
      <c r="C27" s="44"/>
      <c r="D27" s="54" t="str">
        <f>IF([6]設定!$F41="","",[6]設定!$F41)</f>
        <v>木材・木製品</v>
      </c>
      <c r="E27" s="41">
        <f>IF($D27="","",IF([6]設定!$H41="",INDEX([6]第２表!$E$220:$J$276,MATCH([6]設定!$D41,[6]第２表!$C$220:$C$276,0),1),[6]設定!$H41))</f>
        <v>2709</v>
      </c>
      <c r="F27" s="41">
        <f>IF($D27="","",IF([6]設定!$H41="",INDEX([6]第２表!$E$220:$J$276,MATCH([6]設定!$D41,[6]第２表!$C$220:$C$276,0),2),[6]設定!$H41))</f>
        <v>75</v>
      </c>
      <c r="G27" s="41">
        <f>IF($D27="","",IF([6]設定!$H41="",INDEX([6]第２表!$E$220:$J$276,MATCH([6]設定!$D41,[6]第２表!$C$220:$C$276,0),3),[6]設定!$H41))</f>
        <v>65</v>
      </c>
      <c r="H27" s="41">
        <f>IF($D27="","",IF([6]設定!$H41="",INDEX([6]第２表!$E$220:$J$276,MATCH([6]設定!$D41,[6]第２表!$C$220:$C$276,0),4),[6]設定!$H41))</f>
        <v>2719</v>
      </c>
      <c r="I27" s="41">
        <f>IF($D27="","",IF([6]設定!$H41="",INDEX([6]第２表!$E$220:$J$276,MATCH([6]設定!$D41,[6]第２表!$C$220:$C$276,0),5),[6]設定!$H41))</f>
        <v>577</v>
      </c>
      <c r="J27" s="46">
        <f>IF($D27="","",IF([6]設定!$H41="",INDEX([6]第２表!$E$220:$J$276,MATCH([6]設定!$D41,[6]第２表!$C$220:$C$276,0),6),[6]設定!$H41))</f>
        <v>21.2</v>
      </c>
    </row>
    <row r="28" spans="2:11" s="5" customFormat="1" ht="17.25" customHeight="1" x14ac:dyDescent="0.2">
      <c r="B28" s="43" t="str">
        <f>IF([6]設定!$B42="","",[6]設定!$B42)</f>
        <v>E13</v>
      </c>
      <c r="C28" s="44"/>
      <c r="D28" s="54" t="str">
        <f>IF([6]設定!$F42="","",[6]設定!$F42)</f>
        <v>家具・装備品</v>
      </c>
      <c r="E28" s="41" t="str">
        <f>IF($D28="","",IF([6]設定!$H42="",INDEX([6]第２表!$E$220:$J$276,MATCH([6]設定!$D42,[6]第２表!$C$220:$C$276,0),1),[6]設定!$H42))</f>
        <v>x</v>
      </c>
      <c r="F28" s="41" t="str">
        <f>IF($D28="","",IF([6]設定!$H42="",INDEX([6]第２表!$E$220:$J$276,MATCH([6]設定!$D42,[6]第２表!$C$220:$C$276,0),2),[6]設定!$H42))</f>
        <v>x</v>
      </c>
      <c r="G28" s="41" t="str">
        <f>IF($D28="","",IF([6]設定!$H42="",INDEX([6]第２表!$E$220:$J$276,MATCH([6]設定!$D42,[6]第２表!$C$220:$C$276,0),3),[6]設定!$H42))</f>
        <v>x</v>
      </c>
      <c r="H28" s="41" t="str">
        <f>IF($D28="","",IF([6]設定!$H42="",INDEX([6]第２表!$E$220:$J$276,MATCH([6]設定!$D42,[6]第２表!$C$220:$C$276,0),4),[6]設定!$H42))</f>
        <v>x</v>
      </c>
      <c r="I28" s="41" t="str">
        <f>IF($D28="","",IF([6]設定!$H42="",INDEX([6]第２表!$E$220:$J$276,MATCH([6]設定!$D42,[6]第２表!$C$220:$C$276,0),5),[6]設定!$H42))</f>
        <v>x</v>
      </c>
      <c r="J28" s="46" t="str">
        <f>IF($D28="","",IF([6]設定!$H42="",INDEX([6]第２表!$E$220:$J$276,MATCH([6]設定!$D42,[6]第２表!$C$220:$C$276,0),6),[6]設定!$H42))</f>
        <v>x</v>
      </c>
    </row>
    <row r="29" spans="2:11" s="5" customFormat="1" ht="17.25" customHeight="1" x14ac:dyDescent="0.2">
      <c r="B29" s="43" t="str">
        <f>IF([6]設定!$B43="","",[6]設定!$B43)</f>
        <v>E15</v>
      </c>
      <c r="C29" s="44"/>
      <c r="D29" s="54" t="str">
        <f>IF([6]設定!$F43="","",[6]設定!$F43)</f>
        <v>印刷・同関連業</v>
      </c>
      <c r="E29" s="41">
        <f>IF($D29="","",IF([6]設定!$H43="",INDEX([6]第２表!$E$220:$J$276,MATCH([6]設定!$D43,[6]第２表!$C$220:$C$276,0),1),[6]設定!$H43))</f>
        <v>907</v>
      </c>
      <c r="F29" s="41">
        <f>IF($D29="","",IF([6]設定!$H43="",INDEX([6]第２表!$E$220:$J$276,MATCH([6]設定!$D43,[6]第２表!$C$220:$C$276,0),2),[6]設定!$H43))</f>
        <v>6</v>
      </c>
      <c r="G29" s="41">
        <f>IF($D29="","",IF([6]設定!$H43="",INDEX([6]第２表!$E$220:$J$276,MATCH([6]設定!$D43,[6]第２表!$C$220:$C$276,0),3),[6]設定!$H43))</f>
        <v>4</v>
      </c>
      <c r="H29" s="41">
        <f>IF($D29="","",IF([6]設定!$H43="",INDEX([6]第２表!$E$220:$J$276,MATCH([6]設定!$D43,[6]第２表!$C$220:$C$276,0),4),[6]設定!$H43))</f>
        <v>909</v>
      </c>
      <c r="I29" s="41">
        <f>IF($D29="","",IF([6]設定!$H43="",INDEX([6]第２表!$E$220:$J$276,MATCH([6]設定!$D43,[6]第２表!$C$220:$C$276,0),5),[6]設定!$H43))</f>
        <v>202</v>
      </c>
      <c r="J29" s="46">
        <f>IF($D29="","",IF([6]設定!$H43="",INDEX([6]第２表!$E$220:$J$276,MATCH([6]設定!$D43,[6]第２表!$C$220:$C$276,0),6),[6]設定!$H43))</f>
        <v>22.2</v>
      </c>
    </row>
    <row r="30" spans="2:11" s="5" customFormat="1" ht="17.25" customHeight="1" x14ac:dyDescent="0.2">
      <c r="B30" s="43" t="str">
        <f>IF([6]設定!$B44="","",[6]設定!$B44)</f>
        <v>E16,17</v>
      </c>
      <c r="C30" s="44"/>
      <c r="D30" s="54" t="str">
        <f>IF([6]設定!$F44="","",[6]設定!$F44)</f>
        <v>化学、石油・石炭</v>
      </c>
      <c r="E30" s="41">
        <f>IF($D30="","",IF([6]設定!$H44="",INDEX([6]第２表!$E$220:$J$276,MATCH([6]設定!$D44,[6]第２表!$C$220:$C$276,0),1),[6]設定!$H44))</f>
        <v>2573</v>
      </c>
      <c r="F30" s="41">
        <f>IF($D30="","",IF([6]設定!$H44="",INDEX([6]第２表!$E$220:$J$276,MATCH([6]設定!$D44,[6]第２表!$C$220:$C$276,0),2),[6]設定!$H44))</f>
        <v>27</v>
      </c>
      <c r="G30" s="41">
        <f>IF($D30="","",IF([6]設定!$H44="",INDEX([6]第２表!$E$220:$J$276,MATCH([6]設定!$D44,[6]第２表!$C$220:$C$276,0),3),[6]設定!$H44))</f>
        <v>16</v>
      </c>
      <c r="H30" s="41">
        <f>IF($D30="","",IF([6]設定!$H44="",INDEX([6]第２表!$E$220:$J$276,MATCH([6]設定!$D44,[6]第２表!$C$220:$C$276,0),4),[6]設定!$H44))</f>
        <v>2584</v>
      </c>
      <c r="I30" s="41">
        <f>IF($D30="","",IF([6]設定!$H44="",INDEX([6]第２表!$E$220:$J$276,MATCH([6]設定!$D44,[6]第２表!$C$220:$C$276,0),5),[6]設定!$H44))</f>
        <v>41</v>
      </c>
      <c r="J30" s="46">
        <f>IF($D30="","",IF([6]設定!$H44="",INDEX([6]第２表!$E$220:$J$276,MATCH([6]設定!$D44,[6]第２表!$C$220:$C$276,0),6),[6]設定!$H44))</f>
        <v>1.6</v>
      </c>
    </row>
    <row r="31" spans="2:11" s="5" customFormat="1" ht="17.25" customHeight="1" x14ac:dyDescent="0.2">
      <c r="B31" s="43" t="str">
        <f>IF([6]設定!$B45="","",[6]設定!$B45)</f>
        <v>E18</v>
      </c>
      <c r="C31" s="44"/>
      <c r="D31" s="54" t="str">
        <f>IF([6]設定!$F45="","",[6]設定!$F45)</f>
        <v>プラスチック製品</v>
      </c>
      <c r="E31" s="41">
        <f>IF($D31="","",IF([6]設定!$H45="",INDEX([6]第２表!$E$220:$J$276,MATCH([6]設定!$D45,[6]第２表!$C$220:$C$276,0),1),[6]設定!$H45))</f>
        <v>1806</v>
      </c>
      <c r="F31" s="41">
        <f>IF($D31="","",IF([6]設定!$H45="",INDEX([6]第２表!$E$220:$J$276,MATCH([6]設定!$D45,[6]第２表!$C$220:$C$276,0),2),[6]設定!$H45))</f>
        <v>30</v>
      </c>
      <c r="G31" s="41">
        <f>IF($D31="","",IF([6]設定!$H45="",INDEX([6]第２表!$E$220:$J$276,MATCH([6]設定!$D45,[6]第２表!$C$220:$C$276,0),3),[6]設定!$H45))</f>
        <v>17</v>
      </c>
      <c r="H31" s="41">
        <f>IF($D31="","",IF([6]設定!$H45="",INDEX([6]第２表!$E$220:$J$276,MATCH([6]設定!$D45,[6]第２表!$C$220:$C$276,0),4),[6]設定!$H45))</f>
        <v>1819</v>
      </c>
      <c r="I31" s="41">
        <f>IF($D31="","",IF([6]設定!$H45="",INDEX([6]第２表!$E$220:$J$276,MATCH([6]設定!$D45,[6]第２表!$C$220:$C$276,0),5),[6]設定!$H45))</f>
        <v>409</v>
      </c>
      <c r="J31" s="46">
        <f>IF($D31="","",IF([6]設定!$H45="",INDEX([6]第２表!$E$220:$J$276,MATCH([6]設定!$D45,[6]第２表!$C$220:$C$276,0),6),[6]設定!$H45))</f>
        <v>22.5</v>
      </c>
    </row>
    <row r="32" spans="2:11" s="5" customFormat="1" ht="17.25" customHeight="1" x14ac:dyDescent="0.2">
      <c r="B32" s="43" t="str">
        <f>IF([6]設定!$B46="","",[6]設定!$B46)</f>
        <v>E19</v>
      </c>
      <c r="C32" s="44"/>
      <c r="D32" s="54" t="str">
        <f>IF([6]設定!$F46="","",[6]設定!$F46)</f>
        <v>ゴム製品</v>
      </c>
      <c r="E32" s="55">
        <f>IF($D32="","",IF([6]設定!$H46="",INDEX([6]第２表!$E$220:$J$276,MATCH([6]設定!$D46,[6]第２表!$C$220:$C$276,0),1),[6]設定!$H46))</f>
        <v>2060</v>
      </c>
      <c r="F32" s="55">
        <f>IF($D32="","",IF([6]設定!$H46="",INDEX([6]第２表!$E$220:$J$276,MATCH([6]設定!$D46,[6]第２表!$C$220:$C$276,0),2),[6]設定!$H46))</f>
        <v>5</v>
      </c>
      <c r="G32" s="55">
        <f>IF($D32="","",IF([6]設定!$H46="",INDEX([6]第２表!$E$220:$J$276,MATCH([6]設定!$D46,[6]第２表!$C$220:$C$276,0),3),[6]設定!$H46))</f>
        <v>13</v>
      </c>
      <c r="H32" s="55">
        <f>IF($D32="","",IF([6]設定!$H46="",INDEX([6]第２表!$E$220:$J$276,MATCH([6]設定!$D46,[6]第２表!$C$220:$C$276,0),4),[6]設定!$H46))</f>
        <v>2052</v>
      </c>
      <c r="I32" s="55">
        <f>IF($D32="","",IF([6]設定!$H46="",INDEX([6]第２表!$E$220:$J$276,MATCH([6]設定!$D46,[6]第２表!$C$220:$C$276,0),5),[6]設定!$H46))</f>
        <v>28</v>
      </c>
      <c r="J32" s="56">
        <f>IF($D32="","",IF([6]設定!$H46="",INDEX([6]第２表!$E$220:$J$276,MATCH([6]設定!$D46,[6]第２表!$C$220:$C$276,0),6),[6]設定!$H46))</f>
        <v>1.4</v>
      </c>
    </row>
    <row r="33" spans="2:12" s="5" customFormat="1" ht="17.25" customHeight="1" x14ac:dyDescent="0.2">
      <c r="B33" s="43" t="str">
        <f>IF([6]設定!$B47="","",[6]設定!$B47)</f>
        <v>E21</v>
      </c>
      <c r="C33" s="44"/>
      <c r="D33" s="54" t="str">
        <f>IF([6]設定!$F47="","",[6]設定!$F47)</f>
        <v>窯業・土石製品</v>
      </c>
      <c r="E33" s="41">
        <f>IF($D33="","",IF([6]設定!$H47="",INDEX([6]第２表!$E$220:$J$276,MATCH([6]設定!$D47,[6]第２表!$C$220:$C$276,0),1),[6]設定!$H47))</f>
        <v>1834</v>
      </c>
      <c r="F33" s="41">
        <f>IF($D33="","",IF([6]設定!$H47="",INDEX([6]第２表!$E$220:$J$276,MATCH([6]設定!$D47,[6]第２表!$C$220:$C$276,0),2),[6]設定!$H47))</f>
        <v>0</v>
      </c>
      <c r="G33" s="41">
        <f>IF($D33="","",IF([6]設定!$H47="",INDEX([6]第２表!$E$220:$J$276,MATCH([6]設定!$D47,[6]第２表!$C$220:$C$276,0),3),[6]設定!$H47))</f>
        <v>0</v>
      </c>
      <c r="H33" s="41">
        <f>IF($D33="","",IF([6]設定!$H47="",INDEX([6]第２表!$E$220:$J$276,MATCH([6]設定!$D47,[6]第２表!$C$220:$C$276,0),4),[6]設定!$H47))</f>
        <v>1834</v>
      </c>
      <c r="I33" s="41">
        <f>IF($D33="","",IF([6]設定!$H47="",INDEX([6]第２表!$E$220:$J$276,MATCH([6]設定!$D47,[6]第２表!$C$220:$C$276,0),5),[6]設定!$H47))</f>
        <v>48</v>
      </c>
      <c r="J33" s="46">
        <f>IF($D33="","",IF([6]設定!$H47="",INDEX([6]第２表!$E$220:$J$276,MATCH([6]設定!$D47,[6]第２表!$C$220:$C$276,0),6),[6]設定!$H47))</f>
        <v>2.6</v>
      </c>
    </row>
    <row r="34" spans="2:12" s="5" customFormat="1" ht="17.25" customHeight="1" x14ac:dyDescent="0.2">
      <c r="B34" s="43" t="str">
        <f>IF([6]設定!$B48="","",[6]設定!$B48)</f>
        <v>E24</v>
      </c>
      <c r="C34" s="44"/>
      <c r="D34" s="54" t="str">
        <f>IF([6]設定!$F48="","",[6]設定!$F48)</f>
        <v>金属製品製造業</v>
      </c>
      <c r="E34" s="41">
        <f>IF($D34="","",IF([6]設定!$H48="",INDEX([6]第２表!$E$220:$J$276,MATCH([6]設定!$D48,[6]第２表!$C$220:$C$276,0),1),[6]設定!$H48))</f>
        <v>2038</v>
      </c>
      <c r="F34" s="41">
        <f>IF($D34="","",IF([6]設定!$H48="",INDEX([6]第２表!$E$220:$J$276,MATCH([6]設定!$D48,[6]第２表!$C$220:$C$276,0),2),[6]設定!$H48))</f>
        <v>11</v>
      </c>
      <c r="G34" s="41">
        <f>IF($D34="","",IF([6]設定!$H48="",INDEX([6]第２表!$E$220:$J$276,MATCH([6]設定!$D48,[6]第２表!$C$220:$C$276,0),3),[6]設定!$H48))</f>
        <v>24</v>
      </c>
      <c r="H34" s="41">
        <f>IF($D34="","",IF([6]設定!$H48="",INDEX([6]第２表!$E$220:$J$276,MATCH([6]設定!$D48,[6]第２表!$C$220:$C$276,0),4),[6]設定!$H48))</f>
        <v>2025</v>
      </c>
      <c r="I34" s="41">
        <f>IF($D34="","",IF([6]設定!$H48="",INDEX([6]第２表!$E$220:$J$276,MATCH([6]設定!$D48,[6]第２表!$C$220:$C$276,0),5),[6]設定!$H48))</f>
        <v>415</v>
      </c>
      <c r="J34" s="46">
        <f>IF($D34="","",IF([6]設定!$H48="",INDEX([6]第２表!$E$220:$J$276,MATCH([6]設定!$D48,[6]第２表!$C$220:$C$276,0),6),[6]設定!$H48))</f>
        <v>20.5</v>
      </c>
    </row>
    <row r="35" spans="2:12" s="5" customFormat="1" ht="17.25" customHeight="1" x14ac:dyDescent="0.2">
      <c r="B35" s="43" t="str">
        <f>IF([6]設定!$B49="","",[6]設定!$B49)</f>
        <v>E27</v>
      </c>
      <c r="C35" s="44"/>
      <c r="D35" s="54" t="str">
        <f>IF([6]設定!$F49="","",[6]設定!$F49)</f>
        <v>業務用機械器具</v>
      </c>
      <c r="E35" s="41">
        <f>IF($D35="","",IF([6]設定!$H49="",INDEX([6]第２表!$E$220:$J$276,MATCH([6]設定!$D49,[6]第２表!$C$220:$C$276,0),1),[6]設定!$H49))</f>
        <v>1808</v>
      </c>
      <c r="F35" s="41">
        <f>IF($D35="","",IF([6]設定!$H49="",INDEX([6]第２表!$E$220:$J$276,MATCH([6]設定!$D49,[6]第２表!$C$220:$C$276,0),2),[6]設定!$H49))</f>
        <v>15</v>
      </c>
      <c r="G35" s="41">
        <f>IF($D35="","",IF([6]設定!$H49="",INDEX([6]第２表!$E$220:$J$276,MATCH([6]設定!$D49,[6]第２表!$C$220:$C$276,0),3),[6]設定!$H49))</f>
        <v>1</v>
      </c>
      <c r="H35" s="41">
        <f>IF($D35="","",IF([6]設定!$H49="",INDEX([6]第２表!$E$220:$J$276,MATCH([6]設定!$D49,[6]第２表!$C$220:$C$276,0),4),[6]設定!$H49))</f>
        <v>1822</v>
      </c>
      <c r="I35" s="41">
        <f>IF($D35="","",IF([6]設定!$H49="",INDEX([6]第２表!$E$220:$J$276,MATCH([6]設定!$D49,[6]第２表!$C$220:$C$276,0),5),[6]設定!$H49))</f>
        <v>44</v>
      </c>
      <c r="J35" s="46">
        <f>IF($D35="","",IF([6]設定!$H49="",INDEX([6]第２表!$E$220:$J$276,MATCH([6]設定!$D49,[6]第２表!$C$220:$C$276,0),6),[6]設定!$H49))</f>
        <v>2.4</v>
      </c>
    </row>
    <row r="36" spans="2:12" s="5" customFormat="1" ht="17.25" customHeight="1" x14ac:dyDescent="0.2">
      <c r="B36" s="43" t="str">
        <f>IF([6]設定!$B50="","",[6]設定!$B50)</f>
        <v>E28</v>
      </c>
      <c r="C36" s="44"/>
      <c r="D36" s="54" t="str">
        <f>IF([6]設定!$F50="","",[6]設定!$F50)</f>
        <v>電子・デバイス</v>
      </c>
      <c r="E36" s="41">
        <f>IF($D36="","",IF([6]設定!$H50="",INDEX([6]第２表!$E$220:$J$276,MATCH([6]設定!$D50,[6]第２表!$C$220:$C$276,0),1),[6]設定!$H50))</f>
        <v>3422</v>
      </c>
      <c r="F36" s="41">
        <f>IF($D36="","",IF([6]設定!$H50="",INDEX([6]第２表!$E$220:$J$276,MATCH([6]設定!$D50,[6]第２表!$C$220:$C$276,0),2),[6]設定!$H50))</f>
        <v>12</v>
      </c>
      <c r="G36" s="41">
        <f>IF($D36="","",IF([6]設定!$H50="",INDEX([6]第２表!$E$220:$J$276,MATCH([6]設定!$D50,[6]第２表!$C$220:$C$276,0),3),[6]設定!$H50))</f>
        <v>19</v>
      </c>
      <c r="H36" s="41">
        <f>IF($D36="","",IF([6]設定!$H50="",INDEX([6]第２表!$E$220:$J$276,MATCH([6]設定!$D50,[6]第２表!$C$220:$C$276,0),4),[6]設定!$H50))</f>
        <v>3415</v>
      </c>
      <c r="I36" s="41">
        <f>IF($D36="","",IF([6]設定!$H50="",INDEX([6]第２表!$E$220:$J$276,MATCH([6]設定!$D50,[6]第２表!$C$220:$C$276,0),5),[6]設定!$H50))</f>
        <v>213</v>
      </c>
      <c r="J36" s="46">
        <f>IF($D36="","",IF([6]設定!$H50="",INDEX([6]第２表!$E$220:$J$276,MATCH([6]設定!$D50,[6]第２表!$C$220:$C$276,0),6),[6]設定!$H50))</f>
        <v>6.2</v>
      </c>
    </row>
    <row r="37" spans="2:12" s="5" customFormat="1" ht="17.25" customHeight="1" x14ac:dyDescent="0.2">
      <c r="B37" s="43" t="str">
        <f>IF([6]設定!$B51="","",[6]設定!$B51)</f>
        <v>E29</v>
      </c>
      <c r="C37" s="44"/>
      <c r="D37" s="54" t="str">
        <f>IF([6]設定!$F51="","",[6]設定!$F51)</f>
        <v>電気機械器具</v>
      </c>
      <c r="E37" s="41">
        <f>IF($D37="","",IF([6]設定!$H51="",INDEX([6]第２表!$E$220:$J$276,MATCH([6]設定!$D51,[6]第２表!$C$220:$C$276,0),1),[6]設定!$H51))</f>
        <v>1024</v>
      </c>
      <c r="F37" s="41">
        <f>IF($D37="","",IF([6]設定!$H51="",INDEX([6]第２表!$E$220:$J$276,MATCH([6]設定!$D51,[6]第２表!$C$220:$C$276,0),2),[6]設定!$H51))</f>
        <v>3</v>
      </c>
      <c r="G37" s="41">
        <f>IF($D37="","",IF([6]設定!$H51="",INDEX([6]第２表!$E$220:$J$276,MATCH([6]設定!$D51,[6]第２表!$C$220:$C$276,0),3),[6]設定!$H51))</f>
        <v>4</v>
      </c>
      <c r="H37" s="41">
        <f>IF($D37="","",IF([6]設定!$H51="",INDEX([6]第２表!$E$220:$J$276,MATCH([6]設定!$D51,[6]第２表!$C$220:$C$276,0),4),[6]設定!$H51))</f>
        <v>1023</v>
      </c>
      <c r="I37" s="41">
        <f>IF($D37="","",IF([6]設定!$H51="",INDEX([6]第２表!$E$220:$J$276,MATCH([6]設定!$D51,[6]第２表!$C$220:$C$276,0),5),[6]設定!$H51))</f>
        <v>40</v>
      </c>
      <c r="J37" s="46">
        <f>IF($D37="","",IF([6]設定!$H51="",INDEX([6]第２表!$E$220:$J$276,MATCH([6]設定!$D51,[6]第２表!$C$220:$C$276,0),6),[6]設定!$H51))</f>
        <v>3.9</v>
      </c>
    </row>
    <row r="38" spans="2:12" s="5" customFormat="1" ht="17.25" customHeight="1" x14ac:dyDescent="0.2">
      <c r="B38" s="43" t="str">
        <f>IF([6]設定!$B52="","",[6]設定!$B52)</f>
        <v>E31</v>
      </c>
      <c r="C38" s="44"/>
      <c r="D38" s="54" t="str">
        <f>IF([6]設定!$F52="","",[6]設定!$F52)</f>
        <v>輸送用機械器具</v>
      </c>
      <c r="E38" s="41">
        <f>IF($D38="","",IF([6]設定!$H52="",INDEX([6]第２表!$E$220:$J$276,MATCH([6]設定!$D52,[6]第２表!$C$220:$C$276,0),1),[6]設定!$H52))</f>
        <v>2152</v>
      </c>
      <c r="F38" s="41">
        <f>IF($D38="","",IF([6]設定!$H52="",INDEX([6]第２表!$E$220:$J$276,MATCH([6]設定!$D52,[6]第２表!$C$220:$C$276,0),2),[6]設定!$H52))</f>
        <v>9</v>
      </c>
      <c r="G38" s="41">
        <f>IF($D38="","",IF([6]設定!$H52="",INDEX([6]第２表!$E$220:$J$276,MATCH([6]設定!$D52,[6]第２表!$C$220:$C$276,0),3),[6]設定!$H52))</f>
        <v>37</v>
      </c>
      <c r="H38" s="41">
        <f>IF($D38="","",IF([6]設定!$H52="",INDEX([6]第２表!$E$220:$J$276,MATCH([6]設定!$D52,[6]第２表!$C$220:$C$276,0),4),[6]設定!$H52))</f>
        <v>2124</v>
      </c>
      <c r="I38" s="41">
        <f>IF($D38="","",IF([6]設定!$H52="",INDEX([6]第２表!$E$220:$J$276,MATCH([6]設定!$D52,[6]第２表!$C$220:$C$276,0),5),[6]設定!$H52))</f>
        <v>9</v>
      </c>
      <c r="J38" s="46">
        <f>IF($D38="","",IF([6]設定!$H52="",INDEX([6]第２表!$E$220:$J$276,MATCH([6]設定!$D52,[6]第２表!$C$220:$C$276,0),6),[6]設定!$H52))</f>
        <v>0.4</v>
      </c>
    </row>
    <row r="39" spans="2:12" s="5" customFormat="1" ht="17.25" customHeight="1" x14ac:dyDescent="0.2">
      <c r="B39" s="57" t="str">
        <f>IF([6]設定!$B53="","",[6]設定!$B53)</f>
        <v>ES</v>
      </c>
      <c r="C39" s="58"/>
      <c r="D39" s="59" t="str">
        <f>IF([6]設定!$F53="","",[6]設定!$F53)</f>
        <v>はん用・生産用機械器具</v>
      </c>
      <c r="E39" s="60">
        <f>IF($D39="","",IF([6]設定!$H53="",INDEX([6]第２表!$E$220:$J$276,MATCH([6]設定!$D53,[6]第２表!$C$220:$C$276,0),1),[6]設定!$H53))</f>
        <v>2492</v>
      </c>
      <c r="F39" s="60">
        <f>IF($D39="","",IF([6]設定!$H53="",INDEX([6]第２表!$E$220:$J$276,MATCH([6]設定!$D53,[6]第２表!$C$220:$C$276,0),2),[6]設定!$H53))</f>
        <v>18</v>
      </c>
      <c r="G39" s="60">
        <f>IF($D39="","",IF([6]設定!$H53="",INDEX([6]第２表!$E$220:$J$276,MATCH([6]設定!$D53,[6]第２表!$C$220:$C$276,0),3),[6]設定!$H53))</f>
        <v>12</v>
      </c>
      <c r="H39" s="60">
        <f>IF($D39="","",IF([6]設定!$H53="",INDEX([6]第２表!$E$220:$J$276,MATCH([6]設定!$D53,[6]第２表!$C$220:$C$276,0),4),[6]設定!$H53))</f>
        <v>2498</v>
      </c>
      <c r="I39" s="60">
        <f>IF($D39="","",IF([6]設定!$H53="",INDEX([6]第２表!$E$220:$J$276,MATCH([6]設定!$D53,[6]第２表!$C$220:$C$276,0),5),[6]設定!$H53))</f>
        <v>43</v>
      </c>
      <c r="J39" s="61">
        <f>IF($D39="","",IF([6]設定!$H53="",INDEX([6]第２表!$E$220:$J$276,MATCH([6]設定!$D53,[6]第２表!$C$220:$C$276,0),6),[6]設定!$H53))</f>
        <v>1.7</v>
      </c>
    </row>
    <row r="40" spans="2:12" s="5" customFormat="1" ht="17.25" customHeight="1" x14ac:dyDescent="0.2">
      <c r="B40" s="62" t="str">
        <f>IF([6]設定!$B54="","",[6]設定!$B54)</f>
        <v>R91</v>
      </c>
      <c r="C40" s="63"/>
      <c r="D40" s="64" t="str">
        <f>IF([6]設定!$F54="","",[6]設定!$F54)</f>
        <v>職業紹介・労働者派遣業</v>
      </c>
      <c r="E40" s="65">
        <f>IF($D40="","",IF([6]設定!$H54="",INDEX([6]第２表!$E$220:$J$276,MATCH([6]設定!$D54,[6]第２表!$C$220:$C$276,0),1),[6]設定!$H54))</f>
        <v>4022</v>
      </c>
      <c r="F40" s="65">
        <f>IF($D40="","",IF([6]設定!$H54="",INDEX([6]第２表!$E$220:$J$276,MATCH([6]設定!$D54,[6]第２表!$C$220:$C$276,0),2),[6]設定!$H54))</f>
        <v>229</v>
      </c>
      <c r="G40" s="65">
        <f>IF($D40="","",IF([6]設定!$H54="",INDEX([6]第２表!$E$220:$J$276,MATCH([6]設定!$D54,[6]第２表!$C$220:$C$276,0),3),[6]設定!$H54))</f>
        <v>238</v>
      </c>
      <c r="H40" s="65">
        <f>IF($D40="","",IF([6]設定!$H54="",INDEX([6]第２表!$E$220:$J$276,MATCH([6]設定!$D54,[6]第２表!$C$220:$C$276,0),4),[6]設定!$H54))</f>
        <v>4013</v>
      </c>
      <c r="I40" s="65">
        <f>IF($D40="","",IF([6]設定!$H54="",INDEX([6]第２表!$E$220:$J$276,MATCH([6]設定!$D54,[6]第２表!$C$220:$C$276,0),5),[6]設定!$H54))</f>
        <v>825</v>
      </c>
      <c r="J40" s="66">
        <f>IF($D40="","",IF([6]設定!$H54="",INDEX([6]第２表!$E$220:$J$276,MATCH([6]設定!$D54,[6]第２表!$C$220:$C$276,0),6),[6]設定!$H54))</f>
        <v>20.6</v>
      </c>
    </row>
    <row r="41" spans="2:12" s="5" customFormat="1" ht="10.5" customHeight="1" x14ac:dyDescent="0.2">
      <c r="D41" s="14"/>
      <c r="E41" s="14"/>
      <c r="F41" s="14"/>
      <c r="G41" s="14"/>
      <c r="H41" s="14"/>
      <c r="I41" s="14"/>
      <c r="J41" s="14"/>
      <c r="K41" s="14"/>
      <c r="L41" s="14"/>
    </row>
    <row r="42" spans="2:12" ht="10.5" customHeight="1" x14ac:dyDescent="0.2"/>
    <row r="43" spans="2:12" s="5" customFormat="1" ht="21" customHeight="1" x14ac:dyDescent="0.2">
      <c r="B43" s="67" t="s">
        <v>13</v>
      </c>
      <c r="C43" s="67"/>
      <c r="D43" s="67"/>
      <c r="E43" s="68"/>
      <c r="F43" s="68"/>
      <c r="G43" s="68"/>
      <c r="I43" s="13"/>
      <c r="J43" s="13" t="s">
        <v>2</v>
      </c>
      <c r="L43" s="69"/>
    </row>
    <row r="44" spans="2:12" s="5" customFormat="1" ht="15" customHeight="1" x14ac:dyDescent="0.2">
      <c r="B44" s="15"/>
      <c r="C44" s="16"/>
      <c r="D44" s="17"/>
      <c r="E44" s="18" t="s">
        <v>3</v>
      </c>
      <c r="F44" s="18" t="s">
        <v>4</v>
      </c>
      <c r="G44" s="18" t="s">
        <v>5</v>
      </c>
      <c r="H44" s="20" t="s">
        <v>6</v>
      </c>
      <c r="I44" s="21"/>
      <c r="J44" s="22"/>
      <c r="L44" s="69"/>
    </row>
    <row r="45" spans="2:12" s="5" customFormat="1" ht="15" customHeight="1" x14ac:dyDescent="0.2">
      <c r="B45" s="24"/>
      <c r="C45" s="25"/>
      <c r="D45" s="26" t="s">
        <v>7</v>
      </c>
      <c r="E45" s="70"/>
      <c r="F45" s="70"/>
      <c r="G45" s="70"/>
      <c r="H45" s="71"/>
      <c r="I45" s="30" t="s">
        <v>8</v>
      </c>
      <c r="J45" s="31" t="s">
        <v>9</v>
      </c>
      <c r="L45" s="69"/>
    </row>
    <row r="46" spans="2:12" s="5" customFormat="1" ht="15" customHeight="1" x14ac:dyDescent="0.2">
      <c r="B46" s="32"/>
      <c r="C46" s="33"/>
      <c r="D46" s="34"/>
      <c r="E46" s="72" t="s">
        <v>10</v>
      </c>
      <c r="F46" s="72" t="s">
        <v>10</v>
      </c>
      <c r="G46" s="72" t="s">
        <v>10</v>
      </c>
      <c r="H46" s="73" t="s">
        <v>10</v>
      </c>
      <c r="I46" s="36" t="s">
        <v>11</v>
      </c>
      <c r="J46" s="37" t="s">
        <v>12</v>
      </c>
      <c r="L46" s="69"/>
    </row>
    <row r="47" spans="2:12" s="5" customFormat="1" ht="18" customHeight="1" x14ac:dyDescent="0.2">
      <c r="B47" s="38" t="str">
        <f t="shared" ref="B47:B78" si="0">+B9</f>
        <v>TL</v>
      </c>
      <c r="C47" s="39"/>
      <c r="D47" s="40" t="str">
        <f t="shared" ref="D47:D78" si="1">+D9</f>
        <v>調査産業計</v>
      </c>
      <c r="E47" s="41">
        <f>IF($D47="","",IF([6]設定!$I23="",INDEX([6]第２表!$E$10:$J$66,MATCH([6]設定!$D23,[6]第２表!$C$10:$C$66,0),1),[6]設定!$I23))</f>
        <v>186967</v>
      </c>
      <c r="F47" s="41">
        <f>IF($D47="","",IF([6]設定!$I23="",INDEX([6]第２表!$E$10:$J$66,MATCH([6]設定!$D23,[6]第２表!$C$10:$C$66,0),2),[6]設定!$I23))</f>
        <v>2793</v>
      </c>
      <c r="G47" s="41">
        <f>IF($D47="","",IF([6]設定!$I23="",INDEX([6]第２表!$E$10:$J$66,MATCH([6]設定!$D23,[6]第２表!$C$10:$C$66,0),3),[6]設定!$I23))</f>
        <v>2459</v>
      </c>
      <c r="H47" s="41">
        <f>IF($D47="","",IF([6]設定!$I23="",INDEX([6]第２表!$E$10:$J$66,MATCH([6]設定!$D23,[6]第２表!$C$10:$C$66,0),4),[6]設定!$I23))</f>
        <v>187301</v>
      </c>
      <c r="I47" s="41">
        <f>IF($D47="","",IF([6]設定!$I23="",INDEX([6]第２表!$E$10:$J$66,MATCH([6]設定!$D23,[6]第２表!$C$10:$C$66,0),5),[6]設定!$I23))</f>
        <v>45974</v>
      </c>
      <c r="J47" s="42">
        <f>IF($D47="","",IF([6]設定!$I23="",INDEX([6]第２表!$E$10:$J$66,MATCH([6]設定!$D23,[6]第２表!$C$10:$C$66,0),6),[6]設定!$I23))</f>
        <v>24.5</v>
      </c>
      <c r="K47" s="14"/>
    </row>
    <row r="48" spans="2:12" s="5" customFormat="1" ht="18" customHeight="1" x14ac:dyDescent="0.2">
      <c r="B48" s="43" t="str">
        <f t="shared" si="0"/>
        <v>D</v>
      </c>
      <c r="C48" s="44"/>
      <c r="D48" s="45" t="str">
        <f t="shared" si="1"/>
        <v>建設業</v>
      </c>
      <c r="E48" s="41">
        <f>IF($D48="","",IF([6]設定!$I24="",INDEX([6]第２表!$E$10:$J$66,MATCH([6]設定!$D24,[6]第２表!$C$10:$C$66,0),1),[6]設定!$I24))</f>
        <v>6241</v>
      </c>
      <c r="F48" s="41">
        <f>IF($D48="","",IF([6]設定!$I24="",INDEX([6]第２表!$E$10:$J$66,MATCH([6]設定!$D24,[6]第２表!$C$10:$C$66,0),2),[6]設定!$I24))</f>
        <v>43</v>
      </c>
      <c r="G48" s="41">
        <f>IF($D48="","",IF([6]設定!$I24="",INDEX([6]第２表!$E$10:$J$66,MATCH([6]設定!$D24,[6]第２表!$C$10:$C$66,0),3),[6]設定!$I24))</f>
        <v>43</v>
      </c>
      <c r="H48" s="41">
        <f>IF($D48="","",IF([6]設定!$I24="",INDEX([6]第２表!$E$10:$J$66,MATCH([6]設定!$D24,[6]第２表!$C$10:$C$66,0),4),[6]設定!$I24))</f>
        <v>6241</v>
      </c>
      <c r="I48" s="41">
        <f>IF($D48="","",IF([6]設定!$I24="",INDEX([6]第２表!$E$10:$J$66,MATCH([6]設定!$D24,[6]第２表!$C$10:$C$66,0),5),[6]設定!$I24))</f>
        <v>132</v>
      </c>
      <c r="J48" s="46">
        <f>IF($D48="","",IF([6]設定!$I24="",INDEX([6]第２表!$E$10:$J$66,MATCH([6]設定!$D24,[6]第２表!$C$10:$C$66,0),6),[6]設定!$I24))</f>
        <v>2.1</v>
      </c>
      <c r="K48" s="14"/>
    </row>
    <row r="49" spans="2:12" s="5" customFormat="1" ht="18" customHeight="1" x14ac:dyDescent="0.2">
      <c r="B49" s="43" t="str">
        <f t="shared" si="0"/>
        <v>E</v>
      </c>
      <c r="C49" s="44"/>
      <c r="D49" s="45" t="str">
        <f t="shared" si="1"/>
        <v>製造業</v>
      </c>
      <c r="E49" s="41">
        <f>IF($D49="","",IF([6]設定!$I25="",INDEX([6]第２表!$E$10:$J$66,MATCH([6]設定!$D25,[6]第２表!$C$10:$C$66,0),1),[6]設定!$I25))</f>
        <v>36610</v>
      </c>
      <c r="F49" s="41">
        <f>IF($D49="","",IF([6]設定!$I25="",INDEX([6]第２表!$E$10:$J$66,MATCH([6]設定!$D25,[6]第２表!$C$10:$C$66,0),2),[6]設定!$I25))</f>
        <v>475</v>
      </c>
      <c r="G49" s="41">
        <f>IF($D49="","",IF([6]設定!$I25="",INDEX([6]第２表!$E$10:$J$66,MATCH([6]設定!$D25,[6]第２表!$C$10:$C$66,0),3),[6]設定!$I25))</f>
        <v>348</v>
      </c>
      <c r="H49" s="41">
        <f>IF($D49="","",IF([6]設定!$I25="",INDEX([6]第２表!$E$10:$J$66,MATCH([6]設定!$D25,[6]第２表!$C$10:$C$66,0),4),[6]設定!$I25))</f>
        <v>36737</v>
      </c>
      <c r="I49" s="41">
        <f>IF($D49="","",IF([6]設定!$I25="",INDEX([6]第２表!$E$10:$J$66,MATCH([6]設定!$D25,[6]第２表!$C$10:$C$66,0),5),[6]設定!$I25))</f>
        <v>3754</v>
      </c>
      <c r="J49" s="46">
        <f>IF($D49="","",IF([6]設定!$I25="",INDEX([6]第２表!$E$10:$J$66,MATCH([6]設定!$D25,[6]第２表!$C$10:$C$66,0),6),[6]設定!$I25))</f>
        <v>10.199999999999999</v>
      </c>
      <c r="K49" s="14"/>
    </row>
    <row r="50" spans="2:12" s="5" customFormat="1" ht="18" customHeight="1" x14ac:dyDescent="0.2">
      <c r="B50" s="43" t="str">
        <f t="shared" si="0"/>
        <v>F</v>
      </c>
      <c r="C50" s="44"/>
      <c r="D50" s="47" t="str">
        <f t="shared" si="1"/>
        <v>電気・ガス・熱供給・水道業</v>
      </c>
      <c r="E50" s="41">
        <f>IF($D50="","",IF([6]設定!$I26="",INDEX([6]第２表!$E$10:$J$66,MATCH([6]設定!$D26,[6]第２表!$C$10:$C$66,0),1),[6]設定!$I26))</f>
        <v>2189</v>
      </c>
      <c r="F50" s="41">
        <f>IF($D50="","",IF([6]設定!$I26="",INDEX([6]第２表!$E$10:$J$66,MATCH([6]設定!$D26,[6]第２表!$C$10:$C$66,0),2),[6]設定!$I26))</f>
        <v>0</v>
      </c>
      <c r="G50" s="41">
        <f>IF($D50="","",IF([6]設定!$I26="",INDEX([6]第２表!$E$10:$J$66,MATCH([6]設定!$D26,[6]第２表!$C$10:$C$66,0),3),[6]設定!$I26))</f>
        <v>4</v>
      </c>
      <c r="H50" s="41">
        <f>IF($D50="","",IF([6]設定!$I26="",INDEX([6]第２表!$E$10:$J$66,MATCH([6]設定!$D26,[6]第２表!$C$10:$C$66,0),4),[6]設定!$I26))</f>
        <v>2185</v>
      </c>
      <c r="I50" s="41">
        <f>IF($D50="","",IF([6]設定!$I26="",INDEX([6]第２表!$E$10:$J$66,MATCH([6]設定!$D26,[6]第２表!$C$10:$C$66,0),5),[6]設定!$I26))</f>
        <v>158</v>
      </c>
      <c r="J50" s="46">
        <f>IF($D50="","",IF([6]設定!$I26="",INDEX([6]第２表!$E$10:$J$66,MATCH([6]設定!$D26,[6]第２表!$C$10:$C$66,0),6),[6]設定!$I26))</f>
        <v>7.2</v>
      </c>
      <c r="K50" s="14"/>
    </row>
    <row r="51" spans="2:12" s="5" customFormat="1" ht="18" customHeight="1" x14ac:dyDescent="0.2">
      <c r="B51" s="43" t="str">
        <f t="shared" si="0"/>
        <v>G</v>
      </c>
      <c r="C51" s="44"/>
      <c r="D51" s="45" t="str">
        <f t="shared" si="1"/>
        <v>情報通信業</v>
      </c>
      <c r="E51" s="41">
        <f>IF($D51="","",IF([6]設定!$I27="",INDEX([6]第２表!$E$10:$J$66,MATCH([6]設定!$D27,[6]第２表!$C$10:$C$66,0),1),[6]設定!$I27))</f>
        <v>3819</v>
      </c>
      <c r="F51" s="41">
        <f>IF($D51="","",IF([6]設定!$I27="",INDEX([6]第２表!$E$10:$J$66,MATCH([6]設定!$D27,[6]第２表!$C$10:$C$66,0),2),[6]設定!$I27))</f>
        <v>13</v>
      </c>
      <c r="G51" s="41">
        <f>IF($D51="","",IF([6]設定!$I27="",INDEX([6]第２表!$E$10:$J$66,MATCH([6]設定!$D27,[6]第２表!$C$10:$C$66,0),3),[6]設定!$I27))</f>
        <v>14</v>
      </c>
      <c r="H51" s="41">
        <f>IF($D51="","",IF([6]設定!$I27="",INDEX([6]第２表!$E$10:$J$66,MATCH([6]設定!$D27,[6]第２表!$C$10:$C$66,0),4),[6]設定!$I27))</f>
        <v>3818</v>
      </c>
      <c r="I51" s="41">
        <f>IF($D51="","",IF([6]設定!$I27="",INDEX([6]第２表!$E$10:$J$66,MATCH([6]設定!$D27,[6]第２表!$C$10:$C$66,0),5),[6]設定!$I27))</f>
        <v>127</v>
      </c>
      <c r="J51" s="46">
        <f>IF($D51="","",IF([6]設定!$I27="",INDEX([6]第２表!$E$10:$J$66,MATCH([6]設定!$D27,[6]第２表!$C$10:$C$66,0),6),[6]設定!$I27))</f>
        <v>3.3</v>
      </c>
      <c r="K51" s="14"/>
    </row>
    <row r="52" spans="2:12" s="5" customFormat="1" ht="18" customHeight="1" x14ac:dyDescent="0.2">
      <c r="B52" s="43" t="str">
        <f t="shared" si="0"/>
        <v>H</v>
      </c>
      <c r="C52" s="44"/>
      <c r="D52" s="45" t="str">
        <f t="shared" si="1"/>
        <v>運輸業，郵便業</v>
      </c>
      <c r="E52" s="41">
        <f>IF($D52="","",IF([6]設定!$I28="",INDEX([6]第２表!$E$10:$J$66,MATCH([6]設定!$D28,[6]第２表!$C$10:$C$66,0),1),[6]設定!$I28))</f>
        <v>10792</v>
      </c>
      <c r="F52" s="41">
        <f>IF($D52="","",IF([6]設定!$I28="",INDEX([6]第２表!$E$10:$J$66,MATCH([6]設定!$D28,[6]第２表!$C$10:$C$66,0),2),[6]設定!$I28))</f>
        <v>70</v>
      </c>
      <c r="G52" s="41">
        <f>IF($D52="","",IF([6]設定!$I28="",INDEX([6]第２表!$E$10:$J$66,MATCH([6]設定!$D28,[6]第２表!$C$10:$C$66,0),3),[6]設定!$I28))</f>
        <v>53</v>
      </c>
      <c r="H52" s="41">
        <f>IF($D52="","",IF([6]設定!$I28="",INDEX([6]第２表!$E$10:$J$66,MATCH([6]設定!$D28,[6]第２表!$C$10:$C$66,0),4),[6]設定!$I28))</f>
        <v>10809</v>
      </c>
      <c r="I52" s="41">
        <f>IF($D52="","",IF([6]設定!$I28="",INDEX([6]第２表!$E$10:$J$66,MATCH([6]設定!$D28,[6]第２表!$C$10:$C$66,0),5),[6]設定!$I28))</f>
        <v>1322</v>
      </c>
      <c r="J52" s="46">
        <f>IF($D52="","",IF([6]設定!$I28="",INDEX([6]第２表!$E$10:$J$66,MATCH([6]設定!$D28,[6]第２表!$C$10:$C$66,0),6),[6]設定!$I28))</f>
        <v>12.2</v>
      </c>
      <c r="K52" s="14"/>
    </row>
    <row r="53" spans="2:12" s="5" customFormat="1" ht="18" customHeight="1" x14ac:dyDescent="0.2">
      <c r="B53" s="43" t="str">
        <f t="shared" si="0"/>
        <v>I</v>
      </c>
      <c r="C53" s="44"/>
      <c r="D53" s="45" t="str">
        <f t="shared" si="1"/>
        <v>卸売業，小売業</v>
      </c>
      <c r="E53" s="41">
        <f>IF($D53="","",IF([6]設定!$I29="",INDEX([6]第２表!$E$10:$J$66,MATCH([6]設定!$D29,[6]第２表!$C$10:$C$66,0),1),[6]設定!$I29))</f>
        <v>22461</v>
      </c>
      <c r="F53" s="41">
        <f>IF($D53="","",IF([6]設定!$I29="",INDEX([6]第２表!$E$10:$J$66,MATCH([6]設定!$D29,[6]第２表!$C$10:$C$66,0),2),[6]設定!$I29))</f>
        <v>504</v>
      </c>
      <c r="G53" s="41">
        <f>IF($D53="","",IF([6]設定!$I29="",INDEX([6]第２表!$E$10:$J$66,MATCH([6]設定!$D29,[6]第２表!$C$10:$C$66,0),3),[6]設定!$I29))</f>
        <v>346</v>
      </c>
      <c r="H53" s="41">
        <f>IF($D53="","",IF([6]設定!$I29="",INDEX([6]第２表!$E$10:$J$66,MATCH([6]設定!$D29,[6]第２表!$C$10:$C$66,0),4),[6]設定!$I29))</f>
        <v>22619</v>
      </c>
      <c r="I53" s="41">
        <f>IF($D53="","",IF([6]設定!$I29="",INDEX([6]第２表!$E$10:$J$66,MATCH([6]設定!$D29,[6]第２表!$C$10:$C$66,0),5),[6]設定!$I29))</f>
        <v>13494</v>
      </c>
      <c r="J53" s="46">
        <f>IF($D53="","",IF([6]設定!$I29="",INDEX([6]第２表!$E$10:$J$66,MATCH([6]設定!$D29,[6]第２表!$C$10:$C$66,0),6),[6]設定!$I29))</f>
        <v>59.7</v>
      </c>
      <c r="K53" s="14"/>
    </row>
    <row r="54" spans="2:12" s="5" customFormat="1" ht="18" customHeight="1" x14ac:dyDescent="0.2">
      <c r="B54" s="43" t="str">
        <f t="shared" si="0"/>
        <v>J</v>
      </c>
      <c r="C54" s="44"/>
      <c r="D54" s="45" t="str">
        <f t="shared" si="1"/>
        <v>金融業，保険業</v>
      </c>
      <c r="E54" s="41">
        <f>IF($D54="","",IF([6]設定!$I30="",INDEX([6]第２表!$E$10:$J$66,MATCH([6]設定!$D30,[6]第２表!$C$10:$C$66,0),1),[6]設定!$I30))</f>
        <v>3389</v>
      </c>
      <c r="F54" s="41">
        <f>IF($D54="","",IF([6]設定!$I30="",INDEX([6]第２表!$E$10:$J$66,MATCH([6]設定!$D30,[6]第２表!$C$10:$C$66,0),2),[6]設定!$I30))</f>
        <v>0</v>
      </c>
      <c r="G54" s="41">
        <f>IF($D54="","",IF([6]設定!$I30="",INDEX([6]第２表!$E$10:$J$66,MATCH([6]設定!$D30,[6]第２表!$C$10:$C$66,0),3),[6]設定!$I30))</f>
        <v>0</v>
      </c>
      <c r="H54" s="41">
        <f>IF($D54="","",IF([6]設定!$I30="",INDEX([6]第２表!$E$10:$J$66,MATCH([6]設定!$D30,[6]第２表!$C$10:$C$66,0),4),[6]設定!$I30))</f>
        <v>3389</v>
      </c>
      <c r="I54" s="41">
        <f>IF($D54="","",IF([6]設定!$I30="",INDEX([6]第２表!$E$10:$J$66,MATCH([6]設定!$D30,[6]第２表!$C$10:$C$66,0),5),[6]設定!$I30))</f>
        <v>10</v>
      </c>
      <c r="J54" s="46">
        <f>IF($D54="","",IF([6]設定!$I30="",INDEX([6]第２表!$E$10:$J$66,MATCH([6]設定!$D30,[6]第２表!$C$10:$C$66,0),6),[6]設定!$I30))</f>
        <v>0.3</v>
      </c>
      <c r="K54" s="14"/>
    </row>
    <row r="55" spans="2:12" s="5" customFormat="1" ht="18" customHeight="1" x14ac:dyDescent="0.2">
      <c r="B55" s="43" t="str">
        <f t="shared" si="0"/>
        <v>K</v>
      </c>
      <c r="C55" s="44"/>
      <c r="D55" s="45" t="str">
        <f t="shared" si="1"/>
        <v>不動産業，物品賃貸業</v>
      </c>
      <c r="E55" s="41">
        <f>IF($D55="","",IF([6]設定!$I31="",INDEX([6]第２表!$E$10:$J$66,MATCH([6]設定!$D31,[6]第２表!$C$10:$C$66,0),1),[6]設定!$I31))</f>
        <v>1145</v>
      </c>
      <c r="F55" s="41">
        <f>IF($D55="","",IF([6]設定!$I31="",INDEX([6]第２表!$E$10:$J$66,MATCH([6]設定!$D31,[6]第２表!$C$10:$C$66,0),2),[6]設定!$I31))</f>
        <v>25</v>
      </c>
      <c r="G55" s="41">
        <f>IF($D55="","",IF([6]設定!$I31="",INDEX([6]第２表!$E$10:$J$66,MATCH([6]設定!$D31,[6]第２表!$C$10:$C$66,0),3),[6]設定!$I31))</f>
        <v>18</v>
      </c>
      <c r="H55" s="41">
        <f>IF($D55="","",IF([6]設定!$I31="",INDEX([6]第２表!$E$10:$J$66,MATCH([6]設定!$D31,[6]第２表!$C$10:$C$66,0),4),[6]設定!$I31))</f>
        <v>1152</v>
      </c>
      <c r="I55" s="41">
        <f>IF($D55="","",IF([6]設定!$I31="",INDEX([6]第２表!$E$10:$J$66,MATCH([6]設定!$D31,[6]第２表!$C$10:$C$66,0),5),[6]設定!$I31))</f>
        <v>295</v>
      </c>
      <c r="J55" s="46">
        <f>IF($D55="","",IF([6]設定!$I31="",INDEX([6]第２表!$E$10:$J$66,MATCH([6]設定!$D31,[6]第２表!$C$10:$C$66,0),6),[6]設定!$I31))</f>
        <v>25.6</v>
      </c>
      <c r="K55" s="14"/>
    </row>
    <row r="56" spans="2:12" s="5" customFormat="1" ht="18" customHeight="1" x14ac:dyDescent="0.2">
      <c r="B56" s="43" t="str">
        <f t="shared" si="0"/>
        <v>L</v>
      </c>
      <c r="C56" s="44"/>
      <c r="D56" s="48" t="str">
        <f t="shared" si="1"/>
        <v>学術研究，専門・技術サービス業</v>
      </c>
      <c r="E56" s="41">
        <f>IF($D56="","",IF([6]設定!$I32="",INDEX([6]第２表!$E$10:$J$66,MATCH([6]設定!$D32,[6]第２表!$C$10:$C$66,0),1),[6]設定!$I32))</f>
        <v>1780</v>
      </c>
      <c r="F56" s="41">
        <f>IF($D56="","",IF([6]設定!$I32="",INDEX([6]第２表!$E$10:$J$66,MATCH([6]設定!$D32,[6]第２表!$C$10:$C$66,0),2),[6]設定!$I32))</f>
        <v>3</v>
      </c>
      <c r="G56" s="41">
        <f>IF($D56="","",IF([6]設定!$I32="",INDEX([6]第２表!$E$10:$J$66,MATCH([6]設定!$D32,[6]第２表!$C$10:$C$66,0),3),[6]設定!$I32))</f>
        <v>15</v>
      </c>
      <c r="H56" s="41">
        <f>IF($D56="","",IF([6]設定!$I32="",INDEX([6]第２表!$E$10:$J$66,MATCH([6]設定!$D32,[6]第２表!$C$10:$C$66,0),4),[6]設定!$I32))</f>
        <v>1768</v>
      </c>
      <c r="I56" s="41">
        <f>IF($D56="","",IF([6]設定!$I32="",INDEX([6]第２表!$E$10:$J$66,MATCH([6]設定!$D32,[6]第２表!$C$10:$C$66,0),5),[6]設定!$I32))</f>
        <v>95</v>
      </c>
      <c r="J56" s="46">
        <f>IF($D56="","",IF([6]設定!$I32="",INDEX([6]第２表!$E$10:$J$66,MATCH([6]設定!$D32,[6]第２表!$C$10:$C$66,0),6),[6]設定!$I32))</f>
        <v>5.4</v>
      </c>
      <c r="K56" s="14"/>
      <c r="L56" s="23"/>
    </row>
    <row r="57" spans="2:12" s="5" customFormat="1" ht="18" customHeight="1" x14ac:dyDescent="0.2">
      <c r="B57" s="43" t="str">
        <f t="shared" si="0"/>
        <v>M</v>
      </c>
      <c r="C57" s="44"/>
      <c r="D57" s="49" t="str">
        <f t="shared" si="1"/>
        <v>宿泊業，飲食サービス業</v>
      </c>
      <c r="E57" s="41">
        <f>IF($D57="","",IF([6]設定!$I33="",INDEX([6]第２表!$E$10:$J$66,MATCH([6]設定!$D33,[6]第２表!$C$10:$C$66,0),1),[6]設定!$I33))</f>
        <v>8589</v>
      </c>
      <c r="F57" s="41">
        <f>IF($D57="","",IF([6]設定!$I33="",INDEX([6]第２表!$E$10:$J$66,MATCH([6]設定!$D33,[6]第２表!$C$10:$C$66,0),2),[6]設定!$I33))</f>
        <v>423</v>
      </c>
      <c r="G57" s="41">
        <f>IF($D57="","",IF([6]設定!$I33="",INDEX([6]第２表!$E$10:$J$66,MATCH([6]設定!$D33,[6]第２表!$C$10:$C$66,0),3),[6]設定!$I33))</f>
        <v>169</v>
      </c>
      <c r="H57" s="41">
        <f>IF($D57="","",IF([6]設定!$I33="",INDEX([6]第２表!$E$10:$J$66,MATCH([6]設定!$D33,[6]第２表!$C$10:$C$66,0),4),[6]設定!$I33))</f>
        <v>8843</v>
      </c>
      <c r="I57" s="41">
        <f>IF($D57="","",IF([6]設定!$I33="",INDEX([6]第２表!$E$10:$J$66,MATCH([6]設定!$D33,[6]第２表!$C$10:$C$66,0),5),[6]設定!$I33))</f>
        <v>6468</v>
      </c>
      <c r="J57" s="46">
        <f>IF($D57="","",IF([6]設定!$I33="",INDEX([6]第２表!$E$10:$J$66,MATCH([6]設定!$D33,[6]第２表!$C$10:$C$66,0),6),[6]設定!$I33))</f>
        <v>73.099999999999994</v>
      </c>
      <c r="K57" s="14"/>
      <c r="L57" s="74"/>
    </row>
    <row r="58" spans="2:12" s="5" customFormat="1" ht="18" customHeight="1" x14ac:dyDescent="0.2">
      <c r="B58" s="43" t="str">
        <f t="shared" si="0"/>
        <v>N</v>
      </c>
      <c r="C58" s="44"/>
      <c r="D58" s="50" t="str">
        <f t="shared" si="1"/>
        <v>生活関連サービス業，娯楽業</v>
      </c>
      <c r="E58" s="41">
        <f>IF($D58="","",IF([6]設定!$I34="",INDEX([6]第２表!$E$10:$J$66,MATCH([6]設定!$D34,[6]第２表!$C$10:$C$66,0),1),[6]設定!$I34))</f>
        <v>4164</v>
      </c>
      <c r="F58" s="41">
        <f>IF($D58="","",IF([6]設定!$I34="",INDEX([6]第２表!$E$10:$J$66,MATCH([6]設定!$D34,[6]第２表!$C$10:$C$66,0),2),[6]設定!$I34))</f>
        <v>88</v>
      </c>
      <c r="G58" s="41">
        <f>IF($D58="","",IF([6]設定!$I34="",INDEX([6]第２表!$E$10:$J$66,MATCH([6]設定!$D34,[6]第２表!$C$10:$C$66,0),3),[6]設定!$I34))</f>
        <v>53</v>
      </c>
      <c r="H58" s="41">
        <f>IF($D58="","",IF([6]設定!$I34="",INDEX([6]第２表!$E$10:$J$66,MATCH([6]設定!$D34,[6]第２表!$C$10:$C$66,0),4),[6]設定!$I34))</f>
        <v>4199</v>
      </c>
      <c r="I58" s="41">
        <f>IF($D58="","",IF([6]設定!$I34="",INDEX([6]第２表!$E$10:$J$66,MATCH([6]設定!$D34,[6]第２表!$C$10:$C$66,0),5),[6]設定!$I34))</f>
        <v>1060</v>
      </c>
      <c r="J58" s="46">
        <f>IF($D58="","",IF([6]設定!$I34="",INDEX([6]第２表!$E$10:$J$66,MATCH([6]設定!$D34,[6]第２表!$C$10:$C$66,0),6),[6]設定!$I34))</f>
        <v>25.2</v>
      </c>
      <c r="K58" s="14"/>
    </row>
    <row r="59" spans="2:12" s="5" customFormat="1" ht="18" customHeight="1" x14ac:dyDescent="0.2">
      <c r="B59" s="43" t="str">
        <f t="shared" si="0"/>
        <v>O</v>
      </c>
      <c r="C59" s="44"/>
      <c r="D59" s="45" t="str">
        <f t="shared" si="1"/>
        <v>教育，学習支援業</v>
      </c>
      <c r="E59" s="41">
        <f>IF($D59="","",IF([6]設定!$I35="",INDEX([6]第２表!$E$10:$J$66,MATCH([6]設定!$D35,[6]第２表!$C$10:$C$66,0),1),[6]設定!$I35))</f>
        <v>16282</v>
      </c>
      <c r="F59" s="41">
        <f>IF($D59="","",IF([6]設定!$I35="",INDEX([6]第２表!$E$10:$J$66,MATCH([6]設定!$D35,[6]第２表!$C$10:$C$66,0),2),[6]設定!$I35))</f>
        <v>140</v>
      </c>
      <c r="G59" s="41">
        <f>IF($D59="","",IF([6]設定!$I35="",INDEX([6]第２表!$E$10:$J$66,MATCH([6]設定!$D35,[6]第２表!$C$10:$C$66,0),3),[6]設定!$I35))</f>
        <v>34</v>
      </c>
      <c r="H59" s="41">
        <f>IF($D59="","",IF([6]設定!$I35="",INDEX([6]第２表!$E$10:$J$66,MATCH([6]設定!$D35,[6]第２表!$C$10:$C$66,0),4),[6]設定!$I35))</f>
        <v>16388</v>
      </c>
      <c r="I59" s="41">
        <f>IF($D59="","",IF([6]設定!$I35="",INDEX([6]第２表!$E$10:$J$66,MATCH([6]設定!$D35,[6]第２表!$C$10:$C$66,0),5),[6]設定!$I35))</f>
        <v>2964</v>
      </c>
      <c r="J59" s="46">
        <f>IF($D59="","",IF([6]設定!$I35="",INDEX([6]第２表!$E$10:$J$66,MATCH([6]設定!$D35,[6]第２表!$C$10:$C$66,0),6),[6]設定!$I35))</f>
        <v>18.100000000000001</v>
      </c>
      <c r="K59" s="14"/>
    </row>
    <row r="60" spans="2:12" s="5" customFormat="1" ht="18" customHeight="1" x14ac:dyDescent="0.2">
      <c r="B60" s="43" t="str">
        <f t="shared" si="0"/>
        <v>P</v>
      </c>
      <c r="C60" s="44"/>
      <c r="D60" s="45" t="str">
        <f t="shared" si="1"/>
        <v>医療，福祉</v>
      </c>
      <c r="E60" s="41">
        <f>IF($D60="","",IF([6]設定!$I36="",INDEX([6]第２表!$E$10:$J$66,MATCH([6]設定!$D36,[6]第２表!$C$10:$C$66,0),1),[6]設定!$I36))</f>
        <v>49168</v>
      </c>
      <c r="F60" s="41">
        <f>IF($D60="","",IF([6]設定!$I36="",INDEX([6]第２表!$E$10:$J$66,MATCH([6]設定!$D36,[6]第２表!$C$10:$C$66,0),2),[6]設定!$I36))</f>
        <v>409</v>
      </c>
      <c r="G60" s="41">
        <f>IF($D60="","",IF([6]設定!$I36="",INDEX([6]第２表!$E$10:$J$66,MATCH([6]設定!$D36,[6]第２表!$C$10:$C$66,0),3),[6]設定!$I36))</f>
        <v>620</v>
      </c>
      <c r="H60" s="41">
        <f>IF($D60="","",IF([6]設定!$I36="",INDEX([6]第２表!$E$10:$J$66,MATCH([6]設定!$D36,[6]第２表!$C$10:$C$66,0),4),[6]設定!$I36))</f>
        <v>48957</v>
      </c>
      <c r="I60" s="41">
        <f>IF($D60="","",IF([6]設定!$I36="",INDEX([6]第２表!$E$10:$J$66,MATCH([6]設定!$D36,[6]第２表!$C$10:$C$66,0),5),[6]設定!$I36))</f>
        <v>10282</v>
      </c>
      <c r="J60" s="46">
        <f>IF($D60="","",IF([6]設定!$I36="",INDEX([6]第２表!$E$10:$J$66,MATCH([6]設定!$D36,[6]第２表!$C$10:$C$66,0),6),[6]設定!$I36))</f>
        <v>21</v>
      </c>
      <c r="K60" s="14"/>
    </row>
    <row r="61" spans="2:12" s="5" customFormat="1" ht="18" customHeight="1" x14ac:dyDescent="0.2">
      <c r="B61" s="43" t="str">
        <f t="shared" si="0"/>
        <v>Q</v>
      </c>
      <c r="C61" s="44"/>
      <c r="D61" s="45" t="str">
        <f t="shared" si="1"/>
        <v>複合サービス事業</v>
      </c>
      <c r="E61" s="41">
        <f>IF($D61="","",IF([6]設定!$I37="",INDEX([6]第２表!$E$10:$J$66,MATCH([6]設定!$D37,[6]第２表!$C$10:$C$66,0),1),[6]設定!$I37))</f>
        <v>2946</v>
      </c>
      <c r="F61" s="41">
        <f>IF($D61="","",IF([6]設定!$I37="",INDEX([6]第２表!$E$10:$J$66,MATCH([6]設定!$D37,[6]第２表!$C$10:$C$66,0),2),[6]設定!$I37))</f>
        <v>38</v>
      </c>
      <c r="G61" s="41">
        <f>IF($D61="","",IF([6]設定!$I37="",INDEX([6]第２表!$E$10:$J$66,MATCH([6]設定!$D37,[6]第２表!$C$10:$C$66,0),3),[6]設定!$I37))</f>
        <v>90</v>
      </c>
      <c r="H61" s="41">
        <f>IF($D61="","",IF([6]設定!$I37="",INDEX([6]第２表!$E$10:$J$66,MATCH([6]設定!$D37,[6]第２表!$C$10:$C$66,0),4),[6]設定!$I37))</f>
        <v>2894</v>
      </c>
      <c r="I61" s="41">
        <f>IF($D61="","",IF([6]設定!$I37="",INDEX([6]第２表!$E$10:$J$66,MATCH([6]設定!$D37,[6]第２表!$C$10:$C$66,0),5),[6]設定!$I37))</f>
        <v>146</v>
      </c>
      <c r="J61" s="46">
        <f>IF($D61="","",IF([6]設定!$I37="",INDEX([6]第２表!$E$10:$J$66,MATCH([6]設定!$D37,[6]第２表!$C$10:$C$66,0),6),[6]設定!$I37))</f>
        <v>5</v>
      </c>
    </row>
    <row r="62" spans="2:12" s="5" customFormat="1" ht="18" customHeight="1" x14ac:dyDescent="0.2">
      <c r="B62" s="43" t="str">
        <f t="shared" si="0"/>
        <v>R</v>
      </c>
      <c r="C62" s="44"/>
      <c r="D62" s="51" t="str">
        <f t="shared" si="1"/>
        <v>サービス業（他に分類されないもの）</v>
      </c>
      <c r="E62" s="41">
        <f>IF($D62="","",IF([6]設定!$I38="",INDEX([6]第２表!$E$10:$J$66,MATCH([6]設定!$D38,[6]第２表!$C$10:$C$66,0),1),[6]設定!$I38))</f>
        <v>17392</v>
      </c>
      <c r="F62" s="41">
        <f>IF($D62="","",IF([6]設定!$I38="",INDEX([6]第２表!$E$10:$J$66,MATCH([6]設定!$D38,[6]第２表!$C$10:$C$66,0),2),[6]設定!$I38))</f>
        <v>562</v>
      </c>
      <c r="G62" s="41">
        <f>IF($D62="","",IF([6]設定!$I38="",INDEX([6]第２表!$E$10:$J$66,MATCH([6]設定!$D38,[6]第２表!$C$10:$C$66,0),3),[6]設定!$I38))</f>
        <v>652</v>
      </c>
      <c r="H62" s="41">
        <f>IF($D62="","",IF([6]設定!$I38="",INDEX([6]第２表!$E$10:$J$66,MATCH([6]設定!$D38,[6]第２表!$C$10:$C$66,0),4),[6]設定!$I38))</f>
        <v>17302</v>
      </c>
      <c r="I62" s="41">
        <f>IF($D62="","",IF([6]設定!$I38="",INDEX([6]第２表!$E$10:$J$66,MATCH([6]設定!$D38,[6]第２表!$C$10:$C$66,0),5),[6]設定!$I38))</f>
        <v>5667</v>
      </c>
      <c r="J62" s="46">
        <f>IF($D62="","",IF([6]設定!$I38="",INDEX([6]第２表!$E$10:$J$66,MATCH([6]設定!$D38,[6]第２表!$C$10:$C$66,0),6),[6]設定!$I38))</f>
        <v>32.799999999999997</v>
      </c>
    </row>
    <row r="63" spans="2:12" s="5" customFormat="1" ht="18" customHeight="1" x14ac:dyDescent="0.2">
      <c r="B63" s="38" t="str">
        <f t="shared" si="0"/>
        <v>E09,10</v>
      </c>
      <c r="C63" s="39"/>
      <c r="D63" s="52" t="str">
        <f t="shared" si="1"/>
        <v>食料品・たばこ</v>
      </c>
      <c r="E63" s="53">
        <f>IF($D63="","",IF([6]設定!$I39="",INDEX([6]第２表!$E$10:$J$66,MATCH([6]設定!$D39,[6]第２表!$C$10:$C$66,0),1),[6]設定!$I39))</f>
        <v>11730</v>
      </c>
      <c r="F63" s="53">
        <f>IF($D63="","",IF([6]設定!$I39="",INDEX([6]第２表!$E$10:$J$66,MATCH([6]設定!$D39,[6]第２表!$C$10:$C$66,0),2),[6]設定!$I39))</f>
        <v>267</v>
      </c>
      <c r="G63" s="53">
        <f>IF($D63="","",IF([6]設定!$I39="",INDEX([6]第２表!$E$10:$J$66,MATCH([6]設定!$D39,[6]第２表!$C$10:$C$66,0),3),[6]設定!$I39))</f>
        <v>164</v>
      </c>
      <c r="H63" s="53">
        <f>IF($D63="","",IF([6]設定!$I39="",INDEX([6]第２表!$E$10:$J$66,MATCH([6]設定!$D39,[6]第２表!$C$10:$C$66,0),4),[6]設定!$I39))</f>
        <v>11833</v>
      </c>
      <c r="I63" s="53">
        <f>IF($D63="","",IF([6]設定!$I39="",INDEX([6]第２表!$E$10:$J$66,MATCH([6]設定!$D39,[6]第２表!$C$10:$C$66,0),5),[6]設定!$I39))</f>
        <v>1973</v>
      </c>
      <c r="J63" s="42">
        <f>IF($D63="","",IF([6]設定!$I39="",INDEX([6]第２表!$E$10:$J$66,MATCH([6]設定!$D39,[6]第２表!$C$10:$C$66,0),6),[6]設定!$I39))</f>
        <v>16.7</v>
      </c>
    </row>
    <row r="64" spans="2:12" s="5" customFormat="1" ht="18" customHeight="1" x14ac:dyDescent="0.2">
      <c r="B64" s="43" t="str">
        <f t="shared" si="0"/>
        <v>E11</v>
      </c>
      <c r="C64" s="44"/>
      <c r="D64" s="54" t="str">
        <f t="shared" si="1"/>
        <v>繊維工業</v>
      </c>
      <c r="E64" s="41">
        <f>IF($D64="","",IF([6]設定!$I40="",INDEX([6]第２表!$E$10:$J$66,MATCH([6]設定!$D40,[6]第２表!$C$10:$C$66,0),1),[6]設定!$I40))</f>
        <v>3292</v>
      </c>
      <c r="F64" s="41">
        <f>IF($D64="","",IF([6]設定!$I40="",INDEX([6]第２表!$E$10:$J$66,MATCH([6]設定!$D40,[6]第２表!$C$10:$C$66,0),2),[6]設定!$I40))</f>
        <v>40</v>
      </c>
      <c r="G64" s="41">
        <f>IF($D64="","",IF([6]設定!$I40="",INDEX([6]第２表!$E$10:$J$66,MATCH([6]設定!$D40,[6]第２表!$C$10:$C$66,0),3),[6]設定!$I40))</f>
        <v>25</v>
      </c>
      <c r="H64" s="41">
        <f>IF($D64="","",IF([6]設定!$I40="",INDEX([6]第２表!$E$10:$J$66,MATCH([6]設定!$D40,[6]第２表!$C$10:$C$66,0),4),[6]設定!$I40))</f>
        <v>3307</v>
      </c>
      <c r="I64" s="41">
        <f>IF($D64="","",IF([6]設定!$I40="",INDEX([6]第２表!$E$10:$J$66,MATCH([6]設定!$D40,[6]第２表!$C$10:$C$66,0),5),[6]設定!$I40))</f>
        <v>358</v>
      </c>
      <c r="J64" s="46">
        <f>IF($D64="","",IF([6]設定!$I40="",INDEX([6]第２表!$E$10:$J$66,MATCH([6]設定!$D40,[6]第２表!$C$10:$C$66,0),6),[6]設定!$I40))</f>
        <v>10.8</v>
      </c>
    </row>
    <row r="65" spans="2:10" s="5" customFormat="1" ht="18" customHeight="1" x14ac:dyDescent="0.2">
      <c r="B65" s="43" t="str">
        <f t="shared" si="0"/>
        <v>E12</v>
      </c>
      <c r="C65" s="44"/>
      <c r="D65" s="54" t="str">
        <f t="shared" si="1"/>
        <v>木材・木製品</v>
      </c>
      <c r="E65" s="41">
        <f>IF($D65="","",IF([6]設定!$I41="",INDEX([6]第２表!$E$10:$J$66,MATCH([6]設定!$D41,[6]第２表!$C$10:$C$66,0),1),[6]設定!$I41))</f>
        <v>1324</v>
      </c>
      <c r="F65" s="41">
        <f>IF($D65="","",IF([6]設定!$I41="",INDEX([6]第２表!$E$10:$J$66,MATCH([6]設定!$D41,[6]第２表!$C$10:$C$66,0),2),[6]設定!$I41))</f>
        <v>12</v>
      </c>
      <c r="G65" s="41">
        <f>IF($D65="","",IF([6]設定!$I41="",INDEX([6]第２表!$E$10:$J$66,MATCH([6]設定!$D41,[6]第２表!$C$10:$C$66,0),3),[6]設定!$I41))</f>
        <v>2</v>
      </c>
      <c r="H65" s="41">
        <f>IF($D65="","",IF([6]設定!$I41="",INDEX([6]第２表!$E$10:$J$66,MATCH([6]設定!$D41,[6]第２表!$C$10:$C$66,0),4),[6]設定!$I41))</f>
        <v>1334</v>
      </c>
      <c r="I65" s="41">
        <f>IF($D65="","",IF([6]設定!$I41="",INDEX([6]第２表!$E$10:$J$66,MATCH([6]設定!$D41,[6]第２表!$C$10:$C$66,0),5),[6]設定!$I41))</f>
        <v>136</v>
      </c>
      <c r="J65" s="46">
        <f>IF($D65="","",IF([6]設定!$I41="",INDEX([6]第２表!$E$10:$J$66,MATCH([6]設定!$D41,[6]第２表!$C$10:$C$66,0),6),[6]設定!$I41))</f>
        <v>10.199999999999999</v>
      </c>
    </row>
    <row r="66" spans="2:10" s="5" customFormat="1" ht="18" customHeight="1" x14ac:dyDescent="0.2">
      <c r="B66" s="43" t="str">
        <f t="shared" si="0"/>
        <v>E13</v>
      </c>
      <c r="C66" s="44"/>
      <c r="D66" s="54" t="str">
        <f t="shared" si="1"/>
        <v>家具・装備品</v>
      </c>
      <c r="E66" s="41" t="str">
        <f>IF($D66="","",IF([6]設定!$I42="",INDEX([6]第２表!$E$10:$J$66,MATCH([6]設定!$D42,[6]第２表!$C$10:$C$66,0),1),[6]設定!$I42))</f>
        <v>x</v>
      </c>
      <c r="F66" s="41" t="str">
        <f>IF($D66="","",IF([6]設定!$I42="",INDEX([6]第２表!$E$10:$J$66,MATCH([6]設定!$D42,[6]第２表!$C$10:$C$66,0),2),[6]設定!$I42))</f>
        <v>x</v>
      </c>
      <c r="G66" s="41" t="str">
        <f>IF($D66="","",IF([6]設定!$I42="",INDEX([6]第２表!$E$10:$J$66,MATCH([6]設定!$D42,[6]第２表!$C$10:$C$66,0),3),[6]設定!$I42))</f>
        <v>x</v>
      </c>
      <c r="H66" s="41" t="str">
        <f>IF($D66="","",IF([6]設定!$I42="",INDEX([6]第２表!$E$10:$J$66,MATCH([6]設定!$D42,[6]第２表!$C$10:$C$66,0),4),[6]設定!$I42))</f>
        <v>x</v>
      </c>
      <c r="I66" s="41" t="str">
        <f>IF($D66="","",IF([6]設定!$I42="",INDEX([6]第２表!$E$10:$J$66,MATCH([6]設定!$D42,[6]第２表!$C$10:$C$66,0),5),[6]設定!$I42))</f>
        <v>x</v>
      </c>
      <c r="J66" s="46" t="str">
        <f>IF($D66="","",IF([6]設定!$I42="",INDEX([6]第２表!$E$10:$J$66,MATCH([6]設定!$D42,[6]第２表!$C$10:$C$66,0),6),[6]設定!$I42))</f>
        <v>x</v>
      </c>
    </row>
    <row r="67" spans="2:10" ht="16.2" x14ac:dyDescent="0.2">
      <c r="B67" s="43" t="str">
        <f t="shared" si="0"/>
        <v>E15</v>
      </c>
      <c r="C67" s="44"/>
      <c r="D67" s="54" t="str">
        <f t="shared" si="1"/>
        <v>印刷・同関連業</v>
      </c>
      <c r="E67" s="41">
        <f>IF($D67="","",IF([6]設定!$I43="",INDEX([6]第２表!$E$10:$J$66,MATCH([6]設定!$D43,[6]第２表!$C$10:$C$66,0),1),[6]設定!$I43))</f>
        <v>456</v>
      </c>
      <c r="F67" s="41">
        <f>IF($D67="","",IF([6]設定!$I43="",INDEX([6]第２表!$E$10:$J$66,MATCH([6]設定!$D43,[6]第２表!$C$10:$C$66,0),2),[6]設定!$I43))</f>
        <v>6</v>
      </c>
      <c r="G67" s="41">
        <f>IF($D67="","",IF([6]設定!$I43="",INDEX([6]第２表!$E$10:$J$66,MATCH([6]設定!$D43,[6]第２表!$C$10:$C$66,0),3),[6]設定!$I43))</f>
        <v>4</v>
      </c>
      <c r="H67" s="41">
        <f>IF($D67="","",IF([6]設定!$I43="",INDEX([6]第２表!$E$10:$J$66,MATCH([6]設定!$D43,[6]第２表!$C$10:$C$66,0),4),[6]設定!$I43))</f>
        <v>458</v>
      </c>
      <c r="I67" s="41">
        <f>IF($D67="","",IF([6]設定!$I43="",INDEX([6]第２表!$E$10:$J$66,MATCH([6]設定!$D43,[6]第２表!$C$10:$C$66,0),5),[6]設定!$I43))</f>
        <v>164</v>
      </c>
      <c r="J67" s="46">
        <f>IF($D67="","",IF([6]設定!$I43="",INDEX([6]第２表!$E$10:$J$66,MATCH([6]設定!$D43,[6]第２表!$C$10:$C$66,0),6),[6]設定!$I43))</f>
        <v>35.799999999999997</v>
      </c>
    </row>
    <row r="68" spans="2:10" ht="16.2" x14ac:dyDescent="0.2">
      <c r="B68" s="43" t="str">
        <f t="shared" si="0"/>
        <v>E16,17</v>
      </c>
      <c r="C68" s="44"/>
      <c r="D68" s="54" t="str">
        <f t="shared" si="1"/>
        <v>化学、石油・石炭</v>
      </c>
      <c r="E68" s="41">
        <f>IF($D68="","",IF([6]設定!$I44="",INDEX([6]第２表!$E$10:$J$66,MATCH([6]設定!$D44,[6]第２表!$C$10:$C$66,0),1),[6]設定!$I44))</f>
        <v>2573</v>
      </c>
      <c r="F68" s="41">
        <f>IF($D68="","",IF([6]設定!$I44="",INDEX([6]第２表!$E$10:$J$66,MATCH([6]設定!$D44,[6]第２表!$C$10:$C$66,0),2),[6]設定!$I44))</f>
        <v>27</v>
      </c>
      <c r="G68" s="41">
        <f>IF($D68="","",IF([6]設定!$I44="",INDEX([6]第２表!$E$10:$J$66,MATCH([6]設定!$D44,[6]第２表!$C$10:$C$66,0),3),[6]設定!$I44))</f>
        <v>16</v>
      </c>
      <c r="H68" s="41">
        <f>IF($D68="","",IF([6]設定!$I44="",INDEX([6]第２表!$E$10:$J$66,MATCH([6]設定!$D44,[6]第２表!$C$10:$C$66,0),4),[6]設定!$I44))</f>
        <v>2584</v>
      </c>
      <c r="I68" s="41">
        <f>IF($D68="","",IF([6]設定!$I44="",INDEX([6]第２表!$E$10:$J$66,MATCH([6]設定!$D44,[6]第２表!$C$10:$C$66,0),5),[6]設定!$I44))</f>
        <v>41</v>
      </c>
      <c r="J68" s="46">
        <f>IF($D68="","",IF([6]設定!$I44="",INDEX([6]第２表!$E$10:$J$66,MATCH([6]設定!$D44,[6]第２表!$C$10:$C$66,0),6),[6]設定!$I44))</f>
        <v>1.6</v>
      </c>
    </row>
    <row r="69" spans="2:10" ht="16.2" x14ac:dyDescent="0.2">
      <c r="B69" s="43" t="str">
        <f t="shared" si="0"/>
        <v>E18</v>
      </c>
      <c r="C69" s="44"/>
      <c r="D69" s="54" t="str">
        <f t="shared" si="1"/>
        <v>プラスチック製品</v>
      </c>
      <c r="E69" s="41">
        <f>IF($D69="","",IF([6]設定!$I45="",INDEX([6]第２表!$E$10:$J$66,MATCH([6]設定!$D45,[6]第２表!$C$10:$C$66,0),1),[6]設定!$I45))</f>
        <v>1806</v>
      </c>
      <c r="F69" s="41">
        <f>IF($D69="","",IF([6]設定!$I45="",INDEX([6]第２表!$E$10:$J$66,MATCH([6]設定!$D45,[6]第２表!$C$10:$C$66,0),2),[6]設定!$I45))</f>
        <v>30</v>
      </c>
      <c r="G69" s="41">
        <f>IF($D69="","",IF([6]設定!$I45="",INDEX([6]第２表!$E$10:$J$66,MATCH([6]設定!$D45,[6]第２表!$C$10:$C$66,0),3),[6]設定!$I45))</f>
        <v>17</v>
      </c>
      <c r="H69" s="41">
        <f>IF($D69="","",IF([6]設定!$I45="",INDEX([6]第２表!$E$10:$J$66,MATCH([6]設定!$D45,[6]第２表!$C$10:$C$66,0),4),[6]設定!$I45))</f>
        <v>1819</v>
      </c>
      <c r="I69" s="41">
        <f>IF($D69="","",IF([6]設定!$I45="",INDEX([6]第２表!$E$10:$J$66,MATCH([6]設定!$D45,[6]第２表!$C$10:$C$66,0),5),[6]設定!$I45))</f>
        <v>409</v>
      </c>
      <c r="J69" s="46">
        <f>IF($D69="","",IF([6]設定!$I45="",INDEX([6]第２表!$E$10:$J$66,MATCH([6]設定!$D45,[6]第２表!$C$10:$C$66,0),6),[6]設定!$I45))</f>
        <v>22.5</v>
      </c>
    </row>
    <row r="70" spans="2:10" ht="16.2" x14ac:dyDescent="0.2">
      <c r="B70" s="43" t="str">
        <f t="shared" si="0"/>
        <v>E19</v>
      </c>
      <c r="C70" s="44"/>
      <c r="D70" s="54" t="str">
        <f t="shared" si="1"/>
        <v>ゴム製品</v>
      </c>
      <c r="E70" s="55">
        <f>IF($D70="","",IF([6]設定!$I46="",INDEX([6]第２表!$E$10:$J$66,MATCH([6]設定!$D46,[6]第２表!$C$10:$C$66,0),1),[6]設定!$I46))</f>
        <v>2060</v>
      </c>
      <c r="F70" s="55">
        <f>IF($D70="","",IF([6]設定!$I46="",INDEX([6]第２表!$E$10:$J$66,MATCH([6]設定!$D46,[6]第２表!$C$10:$C$66,0),2),[6]設定!$I46))</f>
        <v>5</v>
      </c>
      <c r="G70" s="55">
        <f>IF($D70="","",IF([6]設定!$I46="",INDEX([6]第２表!$E$10:$J$66,MATCH([6]設定!$D46,[6]第２表!$C$10:$C$66,0),3),[6]設定!$I46))</f>
        <v>13</v>
      </c>
      <c r="H70" s="55">
        <f>IF($D70="","",IF([6]設定!$I46="",INDEX([6]第２表!$E$10:$J$66,MATCH([6]設定!$D46,[6]第２表!$C$10:$C$66,0),4),[6]設定!$I46))</f>
        <v>2052</v>
      </c>
      <c r="I70" s="55">
        <f>IF($D70="","",IF([6]設定!$I46="",INDEX([6]第２表!$E$10:$J$66,MATCH([6]設定!$D46,[6]第２表!$C$10:$C$66,0),5),[6]設定!$I46))</f>
        <v>28</v>
      </c>
      <c r="J70" s="56">
        <f>IF($D70="","",IF([6]設定!$I46="",INDEX([6]第２表!$E$10:$J$66,MATCH([6]設定!$D46,[6]第２表!$C$10:$C$66,0),6),[6]設定!$I46))</f>
        <v>1.4</v>
      </c>
    </row>
    <row r="71" spans="2:10" ht="16.2" x14ac:dyDescent="0.2">
      <c r="B71" s="43" t="str">
        <f t="shared" si="0"/>
        <v>E21</v>
      </c>
      <c r="C71" s="44"/>
      <c r="D71" s="54" t="str">
        <f t="shared" si="1"/>
        <v>窯業・土石製品</v>
      </c>
      <c r="E71" s="41">
        <f>IF($D71="","",IF([6]設定!$I47="",INDEX([6]第２表!$E$10:$J$66,MATCH([6]設定!$D47,[6]第２表!$C$10:$C$66,0),1),[6]設定!$I47))</f>
        <v>373</v>
      </c>
      <c r="F71" s="41">
        <f>IF($D71="","",IF([6]設定!$I47="",INDEX([6]第２表!$E$10:$J$66,MATCH([6]設定!$D47,[6]第２表!$C$10:$C$66,0),2),[6]設定!$I47))</f>
        <v>0</v>
      </c>
      <c r="G71" s="41">
        <f>IF($D71="","",IF([6]設定!$I47="",INDEX([6]第２表!$E$10:$J$66,MATCH([6]設定!$D47,[6]第２表!$C$10:$C$66,0),3),[6]設定!$I47))</f>
        <v>0</v>
      </c>
      <c r="H71" s="41">
        <f>IF($D71="","",IF([6]設定!$I47="",INDEX([6]第２表!$E$10:$J$66,MATCH([6]設定!$D47,[6]第２表!$C$10:$C$66,0),4),[6]設定!$I47))</f>
        <v>373</v>
      </c>
      <c r="I71" s="41">
        <f>IF($D71="","",IF([6]設定!$I47="",INDEX([6]第２表!$E$10:$J$66,MATCH([6]設定!$D47,[6]第２表!$C$10:$C$66,0),5),[6]設定!$I47))</f>
        <v>48</v>
      </c>
      <c r="J71" s="46">
        <f>IF($D71="","",IF([6]設定!$I47="",INDEX([6]第２表!$E$10:$J$66,MATCH([6]設定!$D47,[6]第２表!$C$10:$C$66,0),6),[6]設定!$I47))</f>
        <v>12.9</v>
      </c>
    </row>
    <row r="72" spans="2:10" ht="16.2" x14ac:dyDescent="0.2">
      <c r="B72" s="43" t="str">
        <f t="shared" si="0"/>
        <v>E24</v>
      </c>
      <c r="C72" s="44"/>
      <c r="D72" s="54" t="str">
        <f t="shared" si="1"/>
        <v>金属製品製造業</v>
      </c>
      <c r="E72" s="41">
        <f>IF($D72="","",IF([6]設定!$I48="",INDEX([6]第２表!$E$10:$J$66,MATCH([6]設定!$D48,[6]第２表!$C$10:$C$66,0),1),[6]設定!$I48))</f>
        <v>1197</v>
      </c>
      <c r="F72" s="41">
        <f>IF($D72="","",IF([6]設定!$I48="",INDEX([6]第２表!$E$10:$J$66,MATCH([6]設定!$D48,[6]第２表!$C$10:$C$66,0),2),[6]設定!$I48))</f>
        <v>11</v>
      </c>
      <c r="G72" s="41">
        <f>IF($D72="","",IF([6]設定!$I48="",INDEX([6]第２表!$E$10:$J$66,MATCH([6]設定!$D48,[6]第２表!$C$10:$C$66,0),3),[6]設定!$I48))</f>
        <v>24</v>
      </c>
      <c r="H72" s="41">
        <f>IF($D72="","",IF([6]設定!$I48="",INDEX([6]第２表!$E$10:$J$66,MATCH([6]設定!$D48,[6]第２表!$C$10:$C$66,0),4),[6]設定!$I48))</f>
        <v>1184</v>
      </c>
      <c r="I72" s="41">
        <f>IF($D72="","",IF([6]設定!$I48="",INDEX([6]第２表!$E$10:$J$66,MATCH([6]設定!$D48,[6]第２表!$C$10:$C$66,0),5),[6]設定!$I48))</f>
        <v>175</v>
      </c>
      <c r="J72" s="46">
        <f>IF($D72="","",IF([6]設定!$I48="",INDEX([6]第２表!$E$10:$J$66,MATCH([6]設定!$D48,[6]第２表!$C$10:$C$66,0),6),[6]設定!$I48))</f>
        <v>14.8</v>
      </c>
    </row>
    <row r="73" spans="2:10" ht="16.2" x14ac:dyDescent="0.2">
      <c r="B73" s="43" t="str">
        <f t="shared" si="0"/>
        <v>E27</v>
      </c>
      <c r="C73" s="44"/>
      <c r="D73" s="54" t="str">
        <f t="shared" si="1"/>
        <v>業務用機械器具</v>
      </c>
      <c r="E73" s="41">
        <f>IF($D73="","",IF([6]設定!$I49="",INDEX([6]第２表!$E$10:$J$66,MATCH([6]設定!$D49,[6]第２表!$C$10:$C$66,0),1),[6]設定!$I49))</f>
        <v>1808</v>
      </c>
      <c r="F73" s="41">
        <f>IF($D73="","",IF([6]設定!$I49="",INDEX([6]第２表!$E$10:$J$66,MATCH([6]設定!$D49,[6]第２表!$C$10:$C$66,0),2),[6]設定!$I49))</f>
        <v>15</v>
      </c>
      <c r="G73" s="41">
        <f>IF($D73="","",IF([6]設定!$I49="",INDEX([6]第２表!$E$10:$J$66,MATCH([6]設定!$D49,[6]第２表!$C$10:$C$66,0),3),[6]設定!$I49))</f>
        <v>1</v>
      </c>
      <c r="H73" s="41">
        <f>IF($D73="","",IF([6]設定!$I49="",INDEX([6]第２表!$E$10:$J$66,MATCH([6]設定!$D49,[6]第２表!$C$10:$C$66,0),4),[6]設定!$I49))</f>
        <v>1822</v>
      </c>
      <c r="I73" s="41">
        <f>IF($D73="","",IF([6]設定!$I49="",INDEX([6]第２表!$E$10:$J$66,MATCH([6]設定!$D49,[6]第２表!$C$10:$C$66,0),5),[6]設定!$I49))</f>
        <v>44</v>
      </c>
      <c r="J73" s="46">
        <f>IF($D73="","",IF([6]設定!$I49="",INDEX([6]第２表!$E$10:$J$66,MATCH([6]設定!$D49,[6]第２表!$C$10:$C$66,0),6),[6]設定!$I49))</f>
        <v>2.4</v>
      </c>
    </row>
    <row r="74" spans="2:10" ht="16.2" x14ac:dyDescent="0.2">
      <c r="B74" s="43" t="str">
        <f t="shared" si="0"/>
        <v>E28</v>
      </c>
      <c r="C74" s="44"/>
      <c r="D74" s="54" t="str">
        <f t="shared" si="1"/>
        <v>電子・デバイス</v>
      </c>
      <c r="E74" s="41">
        <f>IF($D74="","",IF([6]設定!$I50="",INDEX([6]第２表!$E$10:$J$66,MATCH([6]設定!$D50,[6]第２表!$C$10:$C$66,0),1),[6]設定!$I50))</f>
        <v>3422</v>
      </c>
      <c r="F74" s="41">
        <f>IF($D74="","",IF([6]設定!$I50="",INDEX([6]第２表!$E$10:$J$66,MATCH([6]設定!$D50,[6]第２表!$C$10:$C$66,0),2),[6]設定!$I50))</f>
        <v>12</v>
      </c>
      <c r="G74" s="41">
        <f>IF($D74="","",IF([6]設定!$I50="",INDEX([6]第２表!$E$10:$J$66,MATCH([6]設定!$D50,[6]第２表!$C$10:$C$66,0),3),[6]設定!$I50))</f>
        <v>19</v>
      </c>
      <c r="H74" s="41">
        <f>IF($D74="","",IF([6]設定!$I50="",INDEX([6]第２表!$E$10:$J$66,MATCH([6]設定!$D50,[6]第２表!$C$10:$C$66,0),4),[6]設定!$I50))</f>
        <v>3415</v>
      </c>
      <c r="I74" s="41">
        <f>IF($D74="","",IF([6]設定!$I50="",INDEX([6]第２表!$E$10:$J$66,MATCH([6]設定!$D50,[6]第２表!$C$10:$C$66,0),5),[6]設定!$I50))</f>
        <v>213</v>
      </c>
      <c r="J74" s="46">
        <f>IF($D74="","",IF([6]設定!$I50="",INDEX([6]第２表!$E$10:$J$66,MATCH([6]設定!$D50,[6]第２表!$C$10:$C$66,0),6),[6]設定!$I50))</f>
        <v>6.2</v>
      </c>
    </row>
    <row r="75" spans="2:10" ht="16.2" x14ac:dyDescent="0.2">
      <c r="B75" s="43" t="str">
        <f t="shared" si="0"/>
        <v>E29</v>
      </c>
      <c r="C75" s="44"/>
      <c r="D75" s="54" t="str">
        <f t="shared" si="1"/>
        <v>電気機械器具</v>
      </c>
      <c r="E75" s="41">
        <f>IF($D75="","",IF([6]設定!$I51="",INDEX([6]第２表!$E$10:$J$66,MATCH([6]設定!$D51,[6]第２表!$C$10:$C$66,0),1),[6]設定!$I51))</f>
        <v>1024</v>
      </c>
      <c r="F75" s="41">
        <f>IF($D75="","",IF([6]設定!$I51="",INDEX([6]第２表!$E$10:$J$66,MATCH([6]設定!$D51,[6]第２表!$C$10:$C$66,0),2),[6]設定!$I51))</f>
        <v>3</v>
      </c>
      <c r="G75" s="41">
        <f>IF($D75="","",IF([6]設定!$I51="",INDEX([6]第２表!$E$10:$J$66,MATCH([6]設定!$D51,[6]第２表!$C$10:$C$66,0),3),[6]設定!$I51))</f>
        <v>4</v>
      </c>
      <c r="H75" s="41">
        <f>IF($D75="","",IF([6]設定!$I51="",INDEX([6]第２表!$E$10:$J$66,MATCH([6]設定!$D51,[6]第２表!$C$10:$C$66,0),4),[6]設定!$I51))</f>
        <v>1023</v>
      </c>
      <c r="I75" s="41">
        <f>IF($D75="","",IF([6]設定!$I51="",INDEX([6]第２表!$E$10:$J$66,MATCH([6]設定!$D51,[6]第２表!$C$10:$C$66,0),5),[6]設定!$I51))</f>
        <v>40</v>
      </c>
      <c r="J75" s="46">
        <f>IF($D75="","",IF([6]設定!$I51="",INDEX([6]第２表!$E$10:$J$66,MATCH([6]設定!$D51,[6]第２表!$C$10:$C$66,0),6),[6]設定!$I51))</f>
        <v>3.9</v>
      </c>
    </row>
    <row r="76" spans="2:10" ht="16.2" x14ac:dyDescent="0.2">
      <c r="B76" s="43" t="str">
        <f t="shared" si="0"/>
        <v>E31</v>
      </c>
      <c r="C76" s="44"/>
      <c r="D76" s="54" t="str">
        <f t="shared" si="1"/>
        <v>輸送用機械器具</v>
      </c>
      <c r="E76" s="41">
        <f>IF($D76="","",IF([6]設定!$I52="",INDEX([6]第２表!$E$10:$J$66,MATCH([6]設定!$D52,[6]第２表!$C$10:$C$66,0),1),[6]設定!$I52))</f>
        <v>2152</v>
      </c>
      <c r="F76" s="41">
        <f>IF($D76="","",IF([6]設定!$I52="",INDEX([6]第２表!$E$10:$J$66,MATCH([6]設定!$D52,[6]第２表!$C$10:$C$66,0),2),[6]設定!$I52))</f>
        <v>9</v>
      </c>
      <c r="G76" s="41">
        <f>IF($D76="","",IF([6]設定!$I52="",INDEX([6]第２表!$E$10:$J$66,MATCH([6]設定!$D52,[6]第２表!$C$10:$C$66,0),3),[6]設定!$I52))</f>
        <v>37</v>
      </c>
      <c r="H76" s="41">
        <f>IF($D76="","",IF([6]設定!$I52="",INDEX([6]第２表!$E$10:$J$66,MATCH([6]設定!$D52,[6]第２表!$C$10:$C$66,0),4),[6]設定!$I52))</f>
        <v>2124</v>
      </c>
      <c r="I76" s="41">
        <f>IF($D76="","",IF([6]設定!$I52="",INDEX([6]第２表!$E$10:$J$66,MATCH([6]設定!$D52,[6]第２表!$C$10:$C$66,0),5),[6]設定!$I52))</f>
        <v>9</v>
      </c>
      <c r="J76" s="46">
        <f>IF($D76="","",IF([6]設定!$I52="",INDEX([6]第２表!$E$10:$J$66,MATCH([6]設定!$D52,[6]第２表!$C$10:$C$66,0),6),[6]設定!$I52))</f>
        <v>0.4</v>
      </c>
    </row>
    <row r="77" spans="2:10" ht="16.2" x14ac:dyDescent="0.2">
      <c r="B77" s="57" t="str">
        <f t="shared" si="0"/>
        <v>ES</v>
      </c>
      <c r="C77" s="58"/>
      <c r="D77" s="59" t="str">
        <f t="shared" si="1"/>
        <v>はん用・生産用機械器具</v>
      </c>
      <c r="E77" s="60">
        <f>IF($D77="","",IF([6]設定!$I53="",INDEX([6]第２表!$E$10:$J$66,MATCH([6]設定!$D53,[6]第２表!$C$10:$C$66,0),1),[6]設定!$I53))</f>
        <v>1736</v>
      </c>
      <c r="F77" s="60">
        <f>IF($D77="","",IF([6]設定!$I53="",INDEX([6]第２表!$E$10:$J$66,MATCH([6]設定!$D53,[6]第２表!$C$10:$C$66,0),2),[6]設定!$I53))</f>
        <v>18</v>
      </c>
      <c r="G77" s="60">
        <f>IF($D77="","",IF([6]設定!$I53="",INDEX([6]第２表!$E$10:$J$66,MATCH([6]設定!$D53,[6]第２表!$C$10:$C$66,0),3),[6]設定!$I53))</f>
        <v>12</v>
      </c>
      <c r="H77" s="60">
        <f>IF($D77="","",IF([6]設定!$I53="",INDEX([6]第２表!$E$10:$J$66,MATCH([6]設定!$D53,[6]第２表!$C$10:$C$66,0),4),[6]設定!$I53))</f>
        <v>1742</v>
      </c>
      <c r="I77" s="60">
        <f>IF($D77="","",IF([6]設定!$I53="",INDEX([6]第２表!$E$10:$J$66,MATCH([6]設定!$D53,[6]第２表!$C$10:$C$66,0),5),[6]設定!$I53))</f>
        <v>43</v>
      </c>
      <c r="J77" s="61">
        <f>IF($D77="","",IF([6]設定!$I53="",INDEX([6]第２表!$E$10:$J$66,MATCH([6]設定!$D53,[6]第２表!$C$10:$C$66,0),6),[6]設定!$I53))</f>
        <v>2.5</v>
      </c>
    </row>
    <row r="78" spans="2:10" ht="16.2" x14ac:dyDescent="0.2">
      <c r="B78" s="62" t="str">
        <f t="shared" si="0"/>
        <v>R91</v>
      </c>
      <c r="C78" s="63"/>
      <c r="D78" s="64" t="str">
        <f t="shared" si="1"/>
        <v>職業紹介・労働者派遣業</v>
      </c>
      <c r="E78" s="65">
        <f>IF($D78="","",IF([6]設定!$I54="",INDEX([6]第２表!$E$10:$J$66,MATCH([6]設定!$D54,[6]第２表!$C$10:$C$66,0),1),[6]設定!$I54))</f>
        <v>3622</v>
      </c>
      <c r="F78" s="65">
        <f>IF($D78="","",IF([6]設定!$I54="",INDEX([6]第２表!$E$10:$J$66,MATCH([6]設定!$D54,[6]第２表!$C$10:$C$66,0),2),[6]設定!$I54))</f>
        <v>229</v>
      </c>
      <c r="G78" s="65">
        <f>IF($D78="","",IF([6]設定!$I54="",INDEX([6]第２表!$E$10:$J$66,MATCH([6]設定!$D54,[6]第２表!$C$10:$C$66,0),3),[6]設定!$I54))</f>
        <v>238</v>
      </c>
      <c r="H78" s="65">
        <f>IF($D78="","",IF([6]設定!$I54="",INDEX([6]第２表!$E$10:$J$66,MATCH([6]設定!$D54,[6]第２表!$C$10:$C$66,0),4),[6]設定!$I54))</f>
        <v>3613</v>
      </c>
      <c r="I78" s="65">
        <f>IF($D78="","",IF([6]設定!$I54="",INDEX([6]第２表!$E$10:$J$66,MATCH([6]設定!$D54,[6]第２表!$C$10:$C$66,0),5),[6]設定!$I54))</f>
        <v>825</v>
      </c>
      <c r="J78" s="66">
        <f>IF($D78="","",IF([6]設定!$I54="",INDEX([6]第２表!$E$10:$J$66,MATCH([6]設定!$D54,[6]第２表!$C$10:$C$66,0),6),[6]設定!$I54))</f>
        <v>22.8</v>
      </c>
    </row>
  </sheetData>
  <phoneticPr fontId="2"/>
  <printOptions horizontalCentered="1"/>
  <pageMargins left="0.78740157480314965" right="0.78740157480314965" top="0.59055118110236227" bottom="0.78740157480314965" header="0" footer="0.59055118110236227"/>
  <pageSetup paperSize="9" scale="55" orientation="portrait" blackAndWhite="1" cellComments="atEnd" r:id="rId1"/>
  <headerFooter scaleWithDoc="0" alignWithMargins="0">
    <oddFooter>&amp;C- 13 -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38C97-90F4-483C-B573-D4DC9218DEE5}">
  <sheetPr codeName="Sheet7">
    <pageSetUpPr fitToPage="1"/>
  </sheetPr>
  <dimension ref="B1:L78"/>
  <sheetViews>
    <sheetView showGridLines="0" zoomScale="80" zoomScaleNormal="80" zoomScaleSheetLayoutView="70" workbookViewId="0">
      <selection activeCell="M20" sqref="M20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296875" style="1" customWidth="1"/>
    <col min="4" max="4" width="23.69921875" style="1" customWidth="1"/>
    <col min="5" max="10" width="15.296875" style="1" customWidth="1"/>
    <col min="11" max="11" width="1.69921875" style="1" customWidth="1"/>
    <col min="12" max="12" width="9.59765625" style="1" customWidth="1"/>
    <col min="13" max="16384" width="9.69921875" style="1"/>
  </cols>
  <sheetData>
    <row r="1" spans="2:12" ht="23.4" x14ac:dyDescent="0.3">
      <c r="E1" s="2"/>
      <c r="F1" s="2"/>
      <c r="G1" s="2"/>
      <c r="H1" s="2"/>
      <c r="I1" s="2"/>
      <c r="J1" s="2"/>
      <c r="K1" s="2"/>
      <c r="L1" s="3"/>
    </row>
    <row r="2" spans="2:12" ht="21" customHeight="1" x14ac:dyDescent="0.25">
      <c r="B2" s="4" t="s">
        <v>0</v>
      </c>
      <c r="C2" s="5"/>
      <c r="D2" s="5"/>
      <c r="E2" s="5"/>
      <c r="F2" s="6"/>
      <c r="G2" s="6"/>
      <c r="H2" s="6"/>
      <c r="I2" s="6"/>
      <c r="J2" s="7"/>
      <c r="K2" s="8"/>
      <c r="L2" s="9"/>
    </row>
    <row r="3" spans="2:12" ht="21" customHeight="1" x14ac:dyDescent="0.2">
      <c r="B3" s="7" t="str">
        <f>"　　　　パートタイム労働者数及びパートタイム労働者比率（"&amp;[7]設定!D8&amp;DBCS([7]設定!E8)&amp;"年"&amp;DBCS([7]設定!F8)&amp;"月）"</f>
        <v>　　　　パートタイム労働者数及びパートタイム労働者比率（令和５年７月）</v>
      </c>
      <c r="C3" s="5"/>
      <c r="D3" s="5"/>
      <c r="E3" s="5"/>
      <c r="F3" s="6"/>
      <c r="G3" s="6"/>
      <c r="H3" s="6"/>
      <c r="I3" s="6"/>
      <c r="J3" s="7"/>
      <c r="K3" s="8"/>
      <c r="L3" s="9"/>
    </row>
    <row r="4" spans="2:12" ht="10.5" customHeight="1" x14ac:dyDescent="0.2">
      <c r="D4" s="9"/>
      <c r="E4" s="10"/>
      <c r="F4" s="10"/>
      <c r="G4" s="10"/>
      <c r="H4" s="10"/>
      <c r="I4" s="10"/>
      <c r="J4" s="11"/>
      <c r="K4" s="8"/>
      <c r="L4" s="9"/>
    </row>
    <row r="5" spans="2:12" s="5" customFormat="1" ht="21" customHeight="1" x14ac:dyDescent="0.2">
      <c r="B5" s="12" t="s">
        <v>1</v>
      </c>
      <c r="F5" s="6"/>
      <c r="G5" s="6"/>
      <c r="H5" s="6"/>
      <c r="I5" s="13"/>
      <c r="J5" s="13" t="s">
        <v>2</v>
      </c>
      <c r="L5" s="14"/>
    </row>
    <row r="6" spans="2:12" s="5" customFormat="1" ht="15" customHeight="1" x14ac:dyDescent="0.2">
      <c r="B6" s="15"/>
      <c r="C6" s="16"/>
      <c r="D6" s="17"/>
      <c r="E6" s="18" t="s">
        <v>3</v>
      </c>
      <c r="F6" s="18" t="s">
        <v>4</v>
      </c>
      <c r="G6" s="19" t="s">
        <v>5</v>
      </c>
      <c r="H6" s="20" t="s">
        <v>6</v>
      </c>
      <c r="I6" s="21"/>
      <c r="J6" s="22"/>
      <c r="L6" s="23"/>
    </row>
    <row r="7" spans="2:12" s="5" customFormat="1" ht="15" customHeight="1" x14ac:dyDescent="0.2">
      <c r="B7" s="24"/>
      <c r="C7" s="25"/>
      <c r="D7" s="26" t="s">
        <v>7</v>
      </c>
      <c r="E7" s="27"/>
      <c r="F7" s="28"/>
      <c r="G7" s="27"/>
      <c r="H7" s="29"/>
      <c r="I7" s="30" t="s">
        <v>8</v>
      </c>
      <c r="J7" s="31" t="s">
        <v>9</v>
      </c>
      <c r="L7" s="23"/>
    </row>
    <row r="8" spans="2:12" s="5" customFormat="1" ht="15" customHeight="1" x14ac:dyDescent="0.2">
      <c r="B8" s="32"/>
      <c r="C8" s="33"/>
      <c r="D8" s="34"/>
      <c r="E8" s="35" t="s">
        <v>10</v>
      </c>
      <c r="F8" s="35" t="s">
        <v>10</v>
      </c>
      <c r="G8" s="35" t="s">
        <v>10</v>
      </c>
      <c r="H8" s="32" t="s">
        <v>10</v>
      </c>
      <c r="I8" s="36" t="s">
        <v>11</v>
      </c>
      <c r="J8" s="37" t="s">
        <v>12</v>
      </c>
      <c r="K8" s="14"/>
      <c r="L8" s="23"/>
    </row>
    <row r="9" spans="2:12" s="5" customFormat="1" ht="17.25" customHeight="1" x14ac:dyDescent="0.2">
      <c r="B9" s="38" t="str">
        <f>IF([7]設定!$B23="","",[7]設定!$B23)</f>
        <v>TL</v>
      </c>
      <c r="C9" s="39"/>
      <c r="D9" s="40" t="str">
        <f>IF([7]設定!$F23="","",[7]設定!$F23)</f>
        <v>調査産業計</v>
      </c>
      <c r="E9" s="41">
        <f>IF($D9="","",IF([7]設定!$H23="",INDEX([7]第２表!$E$220:$J$276,MATCH([7]設定!$D23,[7]第２表!$C$220:$C$276,0),1),[7]設定!$H23))</f>
        <v>359502</v>
      </c>
      <c r="F9" s="41">
        <f>IF($D9="","",IF([7]設定!$H23="",INDEX([7]第２表!$E$220:$J$276,MATCH([7]設定!$D23,[7]第２表!$C$220:$C$276,0),2),[7]設定!$H23))</f>
        <v>7478</v>
      </c>
      <c r="G9" s="41">
        <f>IF($D9="","",IF([7]設定!$H23="",INDEX([7]第２表!$E$220:$J$276,MATCH([7]設定!$D23,[7]第２表!$C$220:$C$276,0),3),[7]設定!$H23))</f>
        <v>5081</v>
      </c>
      <c r="H9" s="41">
        <f>IF($D9="","",IF([7]設定!$H23="",INDEX([7]第２表!$E$220:$J$276,MATCH([7]設定!$D23,[7]第２表!$C$220:$C$276,0),4),[7]設定!$H23))</f>
        <v>361899</v>
      </c>
      <c r="I9" s="41">
        <f>IF($D9="","",IF([7]設定!$H23="",INDEX([7]第２表!$E$220:$J$276,MATCH([7]設定!$D23,[7]第２表!$C$220:$C$276,0),5),[7]設定!$H23))</f>
        <v>109847</v>
      </c>
      <c r="J9" s="42">
        <f>IF($D9="","",IF([7]設定!$H23="",INDEX([7]第２表!$E$220:$J$276,MATCH([7]設定!$D23,[7]第２表!$C$220:$C$276,0),6),[7]設定!$H23))</f>
        <v>30.4</v>
      </c>
      <c r="K9" s="14"/>
      <c r="L9" s="23"/>
    </row>
    <row r="10" spans="2:12" s="5" customFormat="1" ht="17.25" customHeight="1" x14ac:dyDescent="0.2">
      <c r="B10" s="43" t="str">
        <f>IF([7]設定!$B24="","",[7]設定!$B24)</f>
        <v>D</v>
      </c>
      <c r="C10" s="44"/>
      <c r="D10" s="45" t="str">
        <f>IF([7]設定!$F24="","",[7]設定!$F24)</f>
        <v>建設業</v>
      </c>
      <c r="E10" s="41">
        <f>IF($D10="","",IF([7]設定!$H24="",INDEX([7]第２表!$E$220:$J$276,MATCH([7]設定!$D24,[7]第２表!$C$220:$C$276,0),1),[7]設定!$H24))</f>
        <v>20768</v>
      </c>
      <c r="F10" s="41">
        <f>IF($D10="","",IF([7]設定!$H24="",INDEX([7]第２表!$E$220:$J$276,MATCH([7]設定!$D24,[7]第２表!$C$220:$C$276,0),2),[7]設定!$H24))</f>
        <v>256</v>
      </c>
      <c r="G10" s="41">
        <f>IF($D10="","",IF([7]設定!$H24="",INDEX([7]第２表!$E$220:$J$276,MATCH([7]設定!$D24,[7]第２表!$C$220:$C$276,0),3),[7]設定!$H24))</f>
        <v>17</v>
      </c>
      <c r="H10" s="41">
        <f>IF($D10="","",IF([7]設定!$H24="",INDEX([7]第２表!$E$220:$J$276,MATCH([7]設定!$D24,[7]第２表!$C$220:$C$276,0),4),[7]設定!$H24))</f>
        <v>21007</v>
      </c>
      <c r="I10" s="41">
        <f>IF($D10="","",IF([7]設定!$H24="",INDEX([7]第２表!$E$220:$J$276,MATCH([7]設定!$D24,[7]第２表!$C$220:$C$276,0),5),[7]設定!$H24))</f>
        <v>1130</v>
      </c>
      <c r="J10" s="46">
        <f>IF($D10="","",IF([7]設定!$H24="",INDEX([7]第２表!$E$220:$J$276,MATCH([7]設定!$D24,[7]第２表!$C$220:$C$276,0),6),[7]設定!$H24))</f>
        <v>5.4</v>
      </c>
      <c r="K10" s="14"/>
    </row>
    <row r="11" spans="2:12" s="5" customFormat="1" ht="17.25" customHeight="1" x14ac:dyDescent="0.2">
      <c r="B11" s="43" t="str">
        <f>IF([7]設定!$B25="","",[7]設定!$B25)</f>
        <v>E</v>
      </c>
      <c r="C11" s="44"/>
      <c r="D11" s="45" t="str">
        <f>IF([7]設定!$F25="","",[7]設定!$F25)</f>
        <v>製造業</v>
      </c>
      <c r="E11" s="41">
        <f>IF($D11="","",IF([7]設定!$H25="",INDEX([7]第２表!$E$220:$J$276,MATCH([7]設定!$D25,[7]第２表!$C$220:$C$276,0),1),[7]設定!$H25))</f>
        <v>49007</v>
      </c>
      <c r="F11" s="41">
        <f>IF($D11="","",IF([7]設定!$H25="",INDEX([7]第２表!$E$220:$J$276,MATCH([7]設定!$D25,[7]第２表!$C$220:$C$276,0),2),[7]設定!$H25))</f>
        <v>467</v>
      </c>
      <c r="G11" s="41">
        <f>IF($D11="","",IF([7]設定!$H25="",INDEX([7]第２表!$E$220:$J$276,MATCH([7]設定!$D25,[7]第２表!$C$220:$C$276,0),3),[7]設定!$H25))</f>
        <v>617</v>
      </c>
      <c r="H11" s="41">
        <f>IF($D11="","",IF([7]設定!$H25="",INDEX([7]第２表!$E$220:$J$276,MATCH([7]設定!$D25,[7]第２表!$C$220:$C$276,0),4),[7]設定!$H25))</f>
        <v>48857</v>
      </c>
      <c r="I11" s="41">
        <f>IF($D11="","",IF([7]設定!$H25="",INDEX([7]第２表!$E$220:$J$276,MATCH([7]設定!$D25,[7]第２表!$C$220:$C$276,0),5),[7]設定!$H25))</f>
        <v>8432</v>
      </c>
      <c r="J11" s="46">
        <f>IF($D11="","",IF([7]設定!$H25="",INDEX([7]第２表!$E$220:$J$276,MATCH([7]設定!$D25,[7]第２表!$C$220:$C$276,0),6),[7]設定!$H25))</f>
        <v>17.3</v>
      </c>
      <c r="K11" s="14"/>
    </row>
    <row r="12" spans="2:12" s="5" customFormat="1" ht="17.25" customHeight="1" x14ac:dyDescent="0.2">
      <c r="B12" s="43" t="str">
        <f>IF([7]設定!$B26="","",[7]設定!$B26)</f>
        <v>F</v>
      </c>
      <c r="C12" s="44"/>
      <c r="D12" s="47" t="str">
        <f>IF([7]設定!$F26="","",[7]設定!$F26)</f>
        <v>電気・ガス・熱供給・水道業</v>
      </c>
      <c r="E12" s="41">
        <f>IF($D12="","",IF([7]設定!$H26="",INDEX([7]第２表!$E$220:$J$276,MATCH([7]設定!$D26,[7]第２表!$C$220:$C$276,0),1),[7]設定!$H26))</f>
        <v>2185</v>
      </c>
      <c r="F12" s="41">
        <f>IF($D12="","",IF([7]設定!$H26="",INDEX([7]第２表!$E$220:$J$276,MATCH([7]設定!$D26,[7]第２表!$C$220:$C$276,0),2),[7]設定!$H26))</f>
        <v>122</v>
      </c>
      <c r="G12" s="41">
        <f>IF($D12="","",IF([7]設定!$H26="",INDEX([7]第２表!$E$220:$J$276,MATCH([7]設定!$D26,[7]第２表!$C$220:$C$276,0),3),[7]設定!$H26))</f>
        <v>186</v>
      </c>
      <c r="H12" s="41">
        <f>IF($D12="","",IF([7]設定!$H26="",INDEX([7]第２表!$E$220:$J$276,MATCH([7]設定!$D26,[7]第２表!$C$220:$C$276,0),4),[7]設定!$H26))</f>
        <v>2121</v>
      </c>
      <c r="I12" s="41">
        <f>IF($D12="","",IF([7]設定!$H26="",INDEX([7]第２表!$E$220:$J$276,MATCH([7]設定!$D26,[7]第２表!$C$220:$C$276,0),5),[7]設定!$H26))</f>
        <v>158</v>
      </c>
      <c r="J12" s="46">
        <f>IF($D12="","",IF([7]設定!$H26="",INDEX([7]第２表!$E$220:$J$276,MATCH([7]設定!$D26,[7]第２表!$C$220:$C$276,0),6),[7]設定!$H26))</f>
        <v>7.4</v>
      </c>
      <c r="K12" s="14"/>
    </row>
    <row r="13" spans="2:12" s="5" customFormat="1" ht="17.25" customHeight="1" x14ac:dyDescent="0.2">
      <c r="B13" s="43" t="str">
        <f>IF([7]設定!$B27="","",[7]設定!$B27)</f>
        <v>G</v>
      </c>
      <c r="C13" s="44"/>
      <c r="D13" s="45" t="str">
        <f>IF([7]設定!$F27="","",[7]設定!$F27)</f>
        <v>情報通信業</v>
      </c>
      <c r="E13" s="41">
        <f>IF($D13="","",IF([7]設定!$H27="",INDEX([7]第２表!$E$220:$J$276,MATCH([7]設定!$D27,[7]第２表!$C$220:$C$276,0),1),[7]設定!$H27))</f>
        <v>4942</v>
      </c>
      <c r="F13" s="41">
        <f>IF($D13="","",IF([7]設定!$H27="",INDEX([7]第２表!$E$220:$J$276,MATCH([7]設定!$D27,[7]第２表!$C$220:$C$276,0),2),[7]設定!$H27))</f>
        <v>43</v>
      </c>
      <c r="G13" s="41">
        <f>IF($D13="","",IF([7]設定!$H27="",INDEX([7]第２表!$E$220:$J$276,MATCH([7]設定!$D27,[7]第２表!$C$220:$C$276,0),3),[7]設定!$H27))</f>
        <v>49</v>
      </c>
      <c r="H13" s="41">
        <f>IF($D13="","",IF([7]設定!$H27="",INDEX([7]第２表!$E$220:$J$276,MATCH([7]設定!$D27,[7]第２表!$C$220:$C$276,0),4),[7]設定!$H27))</f>
        <v>4936</v>
      </c>
      <c r="I13" s="41">
        <f>IF($D13="","",IF([7]設定!$H27="",INDEX([7]第２表!$E$220:$J$276,MATCH([7]設定!$D27,[7]第２表!$C$220:$C$276,0),5),[7]設定!$H27))</f>
        <v>151</v>
      </c>
      <c r="J13" s="46">
        <f>IF($D13="","",IF([7]設定!$H27="",INDEX([7]第２表!$E$220:$J$276,MATCH([7]設定!$D27,[7]第２表!$C$220:$C$276,0),6),[7]設定!$H27))</f>
        <v>3.1</v>
      </c>
      <c r="K13" s="14"/>
    </row>
    <row r="14" spans="2:12" s="5" customFormat="1" ht="17.25" customHeight="1" x14ac:dyDescent="0.2">
      <c r="B14" s="43" t="str">
        <f>IF([7]設定!$B28="","",[7]設定!$B28)</f>
        <v>H</v>
      </c>
      <c r="C14" s="44"/>
      <c r="D14" s="45" t="str">
        <f>IF([7]設定!$F28="","",[7]設定!$F28)</f>
        <v>運輸業，郵便業</v>
      </c>
      <c r="E14" s="41">
        <f>IF($D14="","",IF([7]設定!$H28="",INDEX([7]第２表!$E$220:$J$276,MATCH([7]設定!$D28,[7]第２表!$C$220:$C$276,0),1),[7]設定!$H28))</f>
        <v>17369</v>
      </c>
      <c r="F14" s="41">
        <f>IF($D14="","",IF([7]設定!$H28="",INDEX([7]第２表!$E$220:$J$276,MATCH([7]設定!$D28,[7]第２表!$C$220:$C$276,0),2),[7]設定!$H28))</f>
        <v>166</v>
      </c>
      <c r="G14" s="41">
        <f>IF($D14="","",IF([7]設定!$H28="",INDEX([7]第２表!$E$220:$J$276,MATCH([7]設定!$D28,[7]第２表!$C$220:$C$276,0),3),[7]設定!$H28))</f>
        <v>129</v>
      </c>
      <c r="H14" s="41">
        <f>IF($D14="","",IF([7]設定!$H28="",INDEX([7]第２表!$E$220:$J$276,MATCH([7]設定!$D28,[7]第２表!$C$220:$C$276,0),4),[7]設定!$H28))</f>
        <v>17406</v>
      </c>
      <c r="I14" s="41">
        <f>IF($D14="","",IF([7]設定!$H28="",INDEX([7]第２表!$E$220:$J$276,MATCH([7]設定!$D28,[7]第２表!$C$220:$C$276,0),5),[7]設定!$H28))</f>
        <v>1125</v>
      </c>
      <c r="J14" s="46">
        <f>IF($D14="","",IF([7]設定!$H28="",INDEX([7]第２表!$E$220:$J$276,MATCH([7]設定!$D28,[7]第２表!$C$220:$C$276,0),6),[7]設定!$H28))</f>
        <v>6.5</v>
      </c>
      <c r="K14" s="14"/>
    </row>
    <row r="15" spans="2:12" s="5" customFormat="1" ht="17.25" customHeight="1" x14ac:dyDescent="0.2">
      <c r="B15" s="43" t="str">
        <f>IF([7]設定!$B29="","",[7]設定!$B29)</f>
        <v>I</v>
      </c>
      <c r="C15" s="44"/>
      <c r="D15" s="45" t="str">
        <f>IF([7]設定!$F29="","",[7]設定!$F29)</f>
        <v>卸売業，小売業</v>
      </c>
      <c r="E15" s="41">
        <f>IF($D15="","",IF([7]設定!$H29="",INDEX([7]第２表!$E$220:$J$276,MATCH([7]設定!$D29,[7]第２表!$C$220:$C$276,0),1),[7]設定!$H29))</f>
        <v>68857</v>
      </c>
      <c r="F15" s="41">
        <f>IF($D15="","",IF([7]設定!$H29="",INDEX([7]第２表!$E$220:$J$276,MATCH([7]設定!$D29,[7]第２表!$C$220:$C$276,0),2),[7]設定!$H29))</f>
        <v>2614</v>
      </c>
      <c r="G15" s="41">
        <f>IF($D15="","",IF([7]設定!$H29="",INDEX([7]第２表!$E$220:$J$276,MATCH([7]設定!$D29,[7]第２表!$C$220:$C$276,0),3),[7]設定!$H29))</f>
        <v>1232</v>
      </c>
      <c r="H15" s="41">
        <f>IF($D15="","",IF([7]設定!$H29="",INDEX([7]第２表!$E$220:$J$276,MATCH([7]設定!$D29,[7]第２表!$C$220:$C$276,0),4),[7]設定!$H29))</f>
        <v>70239</v>
      </c>
      <c r="I15" s="41">
        <f>IF($D15="","",IF([7]設定!$H29="",INDEX([7]第２表!$E$220:$J$276,MATCH([7]設定!$D29,[7]第２表!$C$220:$C$276,0),5),[7]設定!$H29))</f>
        <v>34491</v>
      </c>
      <c r="J15" s="46">
        <f>IF($D15="","",IF([7]設定!$H29="",INDEX([7]第２表!$E$220:$J$276,MATCH([7]設定!$D29,[7]第２表!$C$220:$C$276,0),6),[7]設定!$H29))</f>
        <v>49.1</v>
      </c>
      <c r="K15" s="14"/>
    </row>
    <row r="16" spans="2:12" s="5" customFormat="1" ht="17.25" customHeight="1" x14ac:dyDescent="0.2">
      <c r="B16" s="43" t="str">
        <f>IF([7]設定!$B30="","",[7]設定!$B30)</f>
        <v>J</v>
      </c>
      <c r="C16" s="44"/>
      <c r="D16" s="45" t="str">
        <f>IF([7]設定!$F30="","",[7]設定!$F30)</f>
        <v>金融業，保険業</v>
      </c>
      <c r="E16" s="41">
        <f>IF($D16="","",IF([7]設定!$H30="",INDEX([7]第２表!$E$220:$J$276,MATCH([7]設定!$D30,[7]第２表!$C$220:$C$276,0),1),[7]設定!$H30))</f>
        <v>8187</v>
      </c>
      <c r="F16" s="41">
        <f>IF($D16="","",IF([7]設定!$H30="",INDEX([7]第２表!$E$220:$J$276,MATCH([7]設定!$D30,[7]第２表!$C$220:$C$276,0),2),[7]設定!$H30))</f>
        <v>0</v>
      </c>
      <c r="G16" s="41">
        <f>IF($D16="","",IF([7]設定!$H30="",INDEX([7]第２表!$E$220:$J$276,MATCH([7]設定!$D30,[7]第２表!$C$220:$C$276,0),3),[7]設定!$H30))</f>
        <v>39</v>
      </c>
      <c r="H16" s="41">
        <f>IF($D16="","",IF([7]設定!$H30="",INDEX([7]第２表!$E$220:$J$276,MATCH([7]設定!$D30,[7]第２表!$C$220:$C$276,0),4),[7]設定!$H30))</f>
        <v>8148</v>
      </c>
      <c r="I16" s="41">
        <f>IF($D16="","",IF([7]設定!$H30="",INDEX([7]第２表!$E$220:$J$276,MATCH([7]設定!$D30,[7]第２表!$C$220:$C$276,0),5),[7]設定!$H30))</f>
        <v>1100</v>
      </c>
      <c r="J16" s="46">
        <f>IF($D16="","",IF([7]設定!$H30="",INDEX([7]第２表!$E$220:$J$276,MATCH([7]設定!$D30,[7]第２表!$C$220:$C$276,0),6),[7]設定!$H30))</f>
        <v>13.5</v>
      </c>
      <c r="K16" s="14"/>
    </row>
    <row r="17" spans="2:11" s="5" customFormat="1" ht="17.25" customHeight="1" x14ac:dyDescent="0.2">
      <c r="B17" s="43" t="str">
        <f>IF([7]設定!$B31="","",[7]設定!$B31)</f>
        <v>K</v>
      </c>
      <c r="C17" s="44"/>
      <c r="D17" s="45" t="str">
        <f>IF([7]設定!$F31="","",[7]設定!$F31)</f>
        <v>不動産業，物品賃貸業</v>
      </c>
      <c r="E17" s="41">
        <f>IF($D17="","",IF([7]設定!$H31="",INDEX([7]第２表!$E$220:$J$276,MATCH([7]設定!$D31,[7]第２表!$C$220:$C$276,0),1),[7]設定!$H31))</f>
        <v>3221</v>
      </c>
      <c r="F17" s="41">
        <f>IF($D17="","",IF([7]設定!$H31="",INDEX([7]第２表!$E$220:$J$276,MATCH([7]設定!$D31,[7]第２表!$C$220:$C$276,0),2),[7]設定!$H31))</f>
        <v>384</v>
      </c>
      <c r="G17" s="41">
        <f>IF($D17="","",IF([7]設定!$H31="",INDEX([7]第２表!$E$220:$J$276,MATCH([7]設定!$D31,[7]第２表!$C$220:$C$276,0),3),[7]設定!$H31))</f>
        <v>374</v>
      </c>
      <c r="H17" s="41">
        <f>IF($D17="","",IF([7]設定!$H31="",INDEX([7]第２表!$E$220:$J$276,MATCH([7]設定!$D31,[7]第２表!$C$220:$C$276,0),4),[7]設定!$H31))</f>
        <v>3231</v>
      </c>
      <c r="I17" s="41">
        <f>IF($D17="","",IF([7]設定!$H31="",INDEX([7]第２表!$E$220:$J$276,MATCH([7]設定!$D31,[7]第２表!$C$220:$C$276,0),5),[7]設定!$H31))</f>
        <v>2258</v>
      </c>
      <c r="J17" s="46">
        <f>IF($D17="","",IF([7]設定!$H31="",INDEX([7]第２表!$E$220:$J$276,MATCH([7]設定!$D31,[7]第２表!$C$220:$C$276,0),6),[7]設定!$H31))</f>
        <v>69.900000000000006</v>
      </c>
      <c r="K17" s="14"/>
    </row>
    <row r="18" spans="2:11" s="5" customFormat="1" ht="17.25" customHeight="1" x14ac:dyDescent="0.2">
      <c r="B18" s="43" t="str">
        <f>IF([7]設定!$B32="","",[7]設定!$B32)</f>
        <v>L</v>
      </c>
      <c r="C18" s="44"/>
      <c r="D18" s="48" t="str">
        <f>IF([7]設定!$F32="","",[7]設定!$F32)</f>
        <v>学術研究，専門・技術サービス業</v>
      </c>
      <c r="E18" s="41">
        <f>IF($D18="","",IF([7]設定!$H32="",INDEX([7]第２表!$E$220:$J$276,MATCH([7]設定!$D32,[7]第２表!$C$220:$C$276,0),1),[7]設定!$H32))</f>
        <v>6340</v>
      </c>
      <c r="F18" s="41">
        <f>IF($D18="","",IF([7]設定!$H32="",INDEX([7]第２表!$E$220:$J$276,MATCH([7]設定!$D32,[7]第２表!$C$220:$C$276,0),2),[7]設定!$H32))</f>
        <v>152</v>
      </c>
      <c r="G18" s="41">
        <f>IF($D18="","",IF([7]設定!$H32="",INDEX([7]第２表!$E$220:$J$276,MATCH([7]設定!$D32,[7]第２表!$C$220:$C$276,0),3),[7]設定!$H32))</f>
        <v>98</v>
      </c>
      <c r="H18" s="41">
        <f>IF($D18="","",IF([7]設定!$H32="",INDEX([7]第２表!$E$220:$J$276,MATCH([7]設定!$D32,[7]第２表!$C$220:$C$276,0),4),[7]設定!$H32))</f>
        <v>6394</v>
      </c>
      <c r="I18" s="41">
        <f>IF($D18="","",IF([7]設定!$H32="",INDEX([7]第２表!$E$220:$J$276,MATCH([7]設定!$D32,[7]第２表!$C$220:$C$276,0),5),[7]設定!$H32))</f>
        <v>963</v>
      </c>
      <c r="J18" s="46">
        <f>IF($D18="","",IF([7]設定!$H32="",INDEX([7]第２表!$E$220:$J$276,MATCH([7]設定!$D32,[7]第２表!$C$220:$C$276,0),6),[7]設定!$H32))</f>
        <v>15.1</v>
      </c>
      <c r="K18" s="14"/>
    </row>
    <row r="19" spans="2:11" s="5" customFormat="1" ht="17.25" customHeight="1" x14ac:dyDescent="0.2">
      <c r="B19" s="43" t="str">
        <f>IF([7]設定!$B33="","",[7]設定!$B33)</f>
        <v>M</v>
      </c>
      <c r="C19" s="44"/>
      <c r="D19" s="49" t="str">
        <f>IF([7]設定!$F33="","",[7]設定!$F33)</f>
        <v>宿泊業，飲食サービス業</v>
      </c>
      <c r="E19" s="41">
        <f>IF($D19="","",IF([7]設定!$H33="",INDEX([7]第２表!$E$220:$J$276,MATCH([7]設定!$D33,[7]第２表!$C$220:$C$276,0),1),[7]設定!$H33))</f>
        <v>27232</v>
      </c>
      <c r="F19" s="41">
        <f>IF($D19="","",IF([7]設定!$H33="",INDEX([7]第２表!$E$220:$J$276,MATCH([7]設定!$D33,[7]第２表!$C$220:$C$276,0),2),[7]設定!$H33))</f>
        <v>665</v>
      </c>
      <c r="G19" s="41">
        <f>IF($D19="","",IF([7]設定!$H33="",INDEX([7]第２表!$E$220:$J$276,MATCH([7]設定!$D33,[7]第２表!$C$220:$C$276,0),3),[7]設定!$H33))</f>
        <v>266</v>
      </c>
      <c r="H19" s="41">
        <f>IF($D19="","",IF([7]設定!$H33="",INDEX([7]第２表!$E$220:$J$276,MATCH([7]設定!$D33,[7]第２表!$C$220:$C$276,0),4),[7]設定!$H33))</f>
        <v>27631</v>
      </c>
      <c r="I19" s="41">
        <f>IF($D19="","",IF([7]設定!$H33="",INDEX([7]第２表!$E$220:$J$276,MATCH([7]設定!$D33,[7]第２表!$C$220:$C$276,0),5),[7]設定!$H33))</f>
        <v>22486</v>
      </c>
      <c r="J19" s="46">
        <f>IF($D19="","",IF([7]設定!$H33="",INDEX([7]第２表!$E$220:$J$276,MATCH([7]設定!$D33,[7]第２表!$C$220:$C$276,0),6),[7]設定!$H33))</f>
        <v>81.400000000000006</v>
      </c>
      <c r="K19" s="14"/>
    </row>
    <row r="20" spans="2:11" s="5" customFormat="1" ht="17.25" customHeight="1" x14ac:dyDescent="0.2">
      <c r="B20" s="43" t="str">
        <f>IF([7]設定!$B34="","",[7]設定!$B34)</f>
        <v>N</v>
      </c>
      <c r="C20" s="44"/>
      <c r="D20" s="50" t="str">
        <f>IF([7]設定!$F34="","",[7]設定!$F34)</f>
        <v>生活関連サービス業，娯楽業</v>
      </c>
      <c r="E20" s="41">
        <f>IF($D20="","",IF([7]設定!$H34="",INDEX([7]第２表!$E$220:$J$276,MATCH([7]設定!$D34,[7]第２表!$C$220:$C$276,0),1),[7]設定!$H34))</f>
        <v>10481</v>
      </c>
      <c r="F20" s="41">
        <f>IF($D20="","",IF([7]設定!$H34="",INDEX([7]第２表!$E$220:$J$276,MATCH([7]設定!$D34,[7]第２表!$C$220:$C$276,0),2),[7]設定!$H34))</f>
        <v>397</v>
      </c>
      <c r="G20" s="41">
        <f>IF($D20="","",IF([7]設定!$H34="",INDEX([7]第２表!$E$220:$J$276,MATCH([7]設定!$D34,[7]第２表!$C$220:$C$276,0),3),[7]設定!$H34))</f>
        <v>375</v>
      </c>
      <c r="H20" s="41">
        <f>IF($D20="","",IF([7]設定!$H34="",INDEX([7]第２表!$E$220:$J$276,MATCH([7]設定!$D34,[7]第２表!$C$220:$C$276,0),4),[7]設定!$H34))</f>
        <v>10503</v>
      </c>
      <c r="I20" s="41">
        <f>IF($D20="","",IF([7]設定!$H34="",INDEX([7]第２表!$E$220:$J$276,MATCH([7]設定!$D34,[7]第２表!$C$220:$C$276,0),5),[7]設定!$H34))</f>
        <v>4061</v>
      </c>
      <c r="J20" s="46">
        <f>IF($D20="","",IF([7]設定!$H34="",INDEX([7]第２表!$E$220:$J$276,MATCH([7]設定!$D34,[7]第２表!$C$220:$C$276,0),6),[7]設定!$H34))</f>
        <v>38.700000000000003</v>
      </c>
      <c r="K20" s="14"/>
    </row>
    <row r="21" spans="2:11" s="5" customFormat="1" ht="17.25" customHeight="1" x14ac:dyDescent="0.2">
      <c r="B21" s="43" t="str">
        <f>IF([7]設定!$B35="","",[7]設定!$B35)</f>
        <v>O</v>
      </c>
      <c r="C21" s="44"/>
      <c r="D21" s="45" t="str">
        <f>IF([7]設定!$F35="","",[7]設定!$F35)</f>
        <v>教育，学習支援業</v>
      </c>
      <c r="E21" s="41">
        <f>IF($D21="","",IF([7]設定!$H35="",INDEX([7]第２表!$E$220:$J$276,MATCH([7]設定!$D35,[7]第２表!$C$220:$C$276,0),1),[7]設定!$H35))</f>
        <v>27822</v>
      </c>
      <c r="F21" s="41">
        <f>IF($D21="","",IF([7]設定!$H35="",INDEX([7]第２表!$E$220:$J$276,MATCH([7]設定!$D35,[7]第２表!$C$220:$C$276,0),2),[7]設定!$H35))</f>
        <v>170</v>
      </c>
      <c r="G21" s="41">
        <f>IF($D21="","",IF([7]設定!$H35="",INDEX([7]第２表!$E$220:$J$276,MATCH([7]設定!$D35,[7]第２表!$C$220:$C$276,0),3),[7]設定!$H35))</f>
        <v>130</v>
      </c>
      <c r="H21" s="41">
        <f>IF($D21="","",IF([7]設定!$H35="",INDEX([7]第２表!$E$220:$J$276,MATCH([7]設定!$D35,[7]第２表!$C$220:$C$276,0),4),[7]設定!$H35))</f>
        <v>27862</v>
      </c>
      <c r="I21" s="41">
        <f>IF($D21="","",IF([7]設定!$H35="",INDEX([7]第２表!$E$220:$J$276,MATCH([7]設定!$D35,[7]第２表!$C$220:$C$276,0),5),[7]設定!$H35))</f>
        <v>5341</v>
      </c>
      <c r="J21" s="46">
        <f>IF($D21="","",IF([7]設定!$H35="",INDEX([7]第２表!$E$220:$J$276,MATCH([7]設定!$D35,[7]第２表!$C$220:$C$276,0),6),[7]設定!$H35))</f>
        <v>19.2</v>
      </c>
      <c r="K21" s="14"/>
    </row>
    <row r="22" spans="2:11" s="5" customFormat="1" ht="17.25" customHeight="1" x14ac:dyDescent="0.2">
      <c r="B22" s="43" t="str">
        <f>IF([7]設定!$B36="","",[7]設定!$B36)</f>
        <v>P</v>
      </c>
      <c r="C22" s="44"/>
      <c r="D22" s="45" t="str">
        <f>IF([7]設定!$F36="","",[7]設定!$F36)</f>
        <v>医療，福祉</v>
      </c>
      <c r="E22" s="41">
        <f>IF($D22="","",IF([7]設定!$H36="",INDEX([7]第２表!$E$220:$J$276,MATCH([7]設定!$D36,[7]第２表!$C$220:$C$276,0),1),[7]設定!$H36))</f>
        <v>83895</v>
      </c>
      <c r="F22" s="41">
        <f>IF($D22="","",IF([7]設定!$H36="",INDEX([7]第２表!$E$220:$J$276,MATCH([7]設定!$D36,[7]第２表!$C$220:$C$276,0),2),[7]設定!$H36))</f>
        <v>1240</v>
      </c>
      <c r="G22" s="41">
        <f>IF($D22="","",IF([7]設定!$H36="",INDEX([7]第２表!$E$220:$J$276,MATCH([7]設定!$D36,[7]第２表!$C$220:$C$276,0),3),[7]設定!$H36))</f>
        <v>953</v>
      </c>
      <c r="H22" s="41">
        <f>IF($D22="","",IF([7]設定!$H36="",INDEX([7]第２表!$E$220:$J$276,MATCH([7]設定!$D36,[7]第２表!$C$220:$C$276,0),4),[7]設定!$H36))</f>
        <v>84182</v>
      </c>
      <c r="I22" s="41">
        <f>IF($D22="","",IF([7]設定!$H36="",INDEX([7]第２表!$E$220:$J$276,MATCH([7]設定!$D36,[7]第２表!$C$220:$C$276,0),5),[7]設定!$H36))</f>
        <v>20964</v>
      </c>
      <c r="J22" s="46">
        <f>IF($D22="","",IF([7]設定!$H36="",INDEX([7]第２表!$E$220:$J$276,MATCH([7]設定!$D36,[7]第２表!$C$220:$C$276,0),6),[7]設定!$H36))</f>
        <v>24.9</v>
      </c>
      <c r="K22" s="14"/>
    </row>
    <row r="23" spans="2:11" s="5" customFormat="1" ht="17.25" customHeight="1" x14ac:dyDescent="0.2">
      <c r="B23" s="43" t="str">
        <f>IF([7]設定!$B37="","",[7]設定!$B37)</f>
        <v>Q</v>
      </c>
      <c r="C23" s="44"/>
      <c r="D23" s="45" t="str">
        <f>IF([7]設定!$F37="","",[7]設定!$F37)</f>
        <v>複合サービス事業</v>
      </c>
      <c r="E23" s="41">
        <f>IF($D23="","",IF([7]設定!$H37="",INDEX([7]第２表!$E$220:$J$276,MATCH([7]設定!$D37,[7]第２表!$C$220:$C$276,0),1),[7]設定!$H37))</f>
        <v>4660</v>
      </c>
      <c r="F23" s="41">
        <f>IF($D23="","",IF([7]設定!$H37="",INDEX([7]第２表!$E$220:$J$276,MATCH([7]設定!$D37,[7]第２表!$C$220:$C$276,0),2),[7]設定!$H37))</f>
        <v>13</v>
      </c>
      <c r="G23" s="41">
        <f>IF($D23="","",IF([7]設定!$H37="",INDEX([7]第２表!$E$220:$J$276,MATCH([7]設定!$D37,[7]第２表!$C$220:$C$276,0),3),[7]設定!$H37))</f>
        <v>29</v>
      </c>
      <c r="H23" s="41">
        <f>IF($D23="","",IF([7]設定!$H37="",INDEX([7]第２表!$E$220:$J$276,MATCH([7]設定!$D37,[7]第２表!$C$220:$C$276,0),4),[7]設定!$H37))</f>
        <v>4644</v>
      </c>
      <c r="I23" s="41">
        <f>IF($D23="","",IF([7]設定!$H37="",INDEX([7]第２表!$E$220:$J$276,MATCH([7]設定!$D37,[7]第２表!$C$220:$C$276,0),5),[7]設定!$H37))</f>
        <v>361</v>
      </c>
      <c r="J23" s="46">
        <f>IF($D23="","",IF([7]設定!$H37="",INDEX([7]第２表!$E$220:$J$276,MATCH([7]設定!$D37,[7]第２表!$C$220:$C$276,0),6),[7]設定!$H37))</f>
        <v>7.8</v>
      </c>
      <c r="K23" s="14"/>
    </row>
    <row r="24" spans="2:11" s="5" customFormat="1" ht="17.25" customHeight="1" x14ac:dyDescent="0.2">
      <c r="B24" s="43" t="str">
        <f>IF([7]設定!$B38="","",[7]設定!$B38)</f>
        <v>R</v>
      </c>
      <c r="C24" s="44"/>
      <c r="D24" s="51" t="str">
        <f>IF([7]設定!$F38="","",[7]設定!$F38)</f>
        <v>サービス業（他に分類されないもの）</v>
      </c>
      <c r="E24" s="41">
        <f>IF($D24="","",IF([7]設定!$H38="",INDEX([7]第２表!$E$220:$J$276,MATCH([7]設定!$D38,[7]第２表!$C$220:$C$276,0),1),[7]設定!$H38))</f>
        <v>24536</v>
      </c>
      <c r="F24" s="41">
        <f>IF($D24="","",IF([7]設定!$H38="",INDEX([7]第２表!$E$220:$J$276,MATCH([7]設定!$D38,[7]第２表!$C$220:$C$276,0),2),[7]設定!$H38))</f>
        <v>789</v>
      </c>
      <c r="G24" s="41">
        <f>IF($D24="","",IF([7]設定!$H38="",INDEX([7]第２表!$E$220:$J$276,MATCH([7]設定!$D38,[7]第２表!$C$220:$C$276,0),3),[7]設定!$H38))</f>
        <v>587</v>
      </c>
      <c r="H24" s="41">
        <f>IF($D24="","",IF([7]設定!$H38="",INDEX([7]第２表!$E$220:$J$276,MATCH([7]設定!$D38,[7]第２表!$C$220:$C$276,0),4),[7]設定!$H38))</f>
        <v>24738</v>
      </c>
      <c r="I24" s="41">
        <f>IF($D24="","",IF([7]設定!$H38="",INDEX([7]第２表!$E$220:$J$276,MATCH([7]設定!$D38,[7]第２表!$C$220:$C$276,0),5),[7]設定!$H38))</f>
        <v>6826</v>
      </c>
      <c r="J24" s="46">
        <f>IF($D24="","",IF([7]設定!$H38="",INDEX([7]第２表!$E$220:$J$276,MATCH([7]設定!$D38,[7]第２表!$C$220:$C$276,0),6),[7]設定!$H38))</f>
        <v>27.6</v>
      </c>
      <c r="K24" s="14"/>
    </row>
    <row r="25" spans="2:11" s="5" customFormat="1" ht="17.25" customHeight="1" x14ac:dyDescent="0.2">
      <c r="B25" s="38" t="str">
        <f>IF([7]設定!$B39="","",[7]設定!$B39)</f>
        <v>E09,10</v>
      </c>
      <c r="C25" s="39"/>
      <c r="D25" s="52" t="str">
        <f>IF([7]設定!$F39="","",[7]設定!$F39)</f>
        <v>食料品・たばこ</v>
      </c>
      <c r="E25" s="53">
        <f>IF($D25="","",IF([7]設定!$H39="",INDEX([7]第２表!$E$220:$J$276,MATCH([7]設定!$D39,[7]第２表!$C$220:$C$276,0),1),[7]設定!$H39))</f>
        <v>17877</v>
      </c>
      <c r="F25" s="53">
        <f>IF($D25="","",IF([7]設定!$H39="",INDEX([7]第２表!$E$220:$J$276,MATCH([7]設定!$D39,[7]第２表!$C$220:$C$276,0),2),[7]設定!$H39))</f>
        <v>234</v>
      </c>
      <c r="G25" s="53">
        <f>IF($D25="","",IF([7]設定!$H39="",INDEX([7]第２表!$E$220:$J$276,MATCH([7]設定!$D39,[7]第２表!$C$220:$C$276,0),3),[7]設定!$H39))</f>
        <v>347</v>
      </c>
      <c r="H25" s="53">
        <f>IF($D25="","",IF([7]設定!$H39="",INDEX([7]第２表!$E$220:$J$276,MATCH([7]設定!$D39,[7]第２表!$C$220:$C$276,0),4),[7]設定!$H39))</f>
        <v>17764</v>
      </c>
      <c r="I25" s="53">
        <f>IF($D25="","",IF([7]設定!$H39="",INDEX([7]第２表!$E$220:$J$276,MATCH([7]設定!$D39,[7]第２表!$C$220:$C$276,0),5),[7]設定!$H39))</f>
        <v>5498</v>
      </c>
      <c r="J25" s="42">
        <f>IF($D25="","",IF([7]設定!$H39="",INDEX([7]第２表!$E$220:$J$276,MATCH([7]設定!$D39,[7]第２表!$C$220:$C$276,0),6),[7]設定!$H39))</f>
        <v>31</v>
      </c>
    </row>
    <row r="26" spans="2:11" s="5" customFormat="1" ht="17.25" customHeight="1" x14ac:dyDescent="0.2">
      <c r="B26" s="43" t="str">
        <f>IF([7]設定!$B40="","",[7]設定!$B40)</f>
        <v>E11</v>
      </c>
      <c r="C26" s="44"/>
      <c r="D26" s="54" t="str">
        <f>IF([7]設定!$F40="","",[7]設定!$F40)</f>
        <v>繊維工業</v>
      </c>
      <c r="E26" s="41">
        <f>IF($D26="","",IF([7]設定!$H40="",INDEX([7]第２表!$E$220:$J$276,MATCH([7]設定!$D40,[7]第２表!$C$220:$C$276,0),1),[7]設定!$H40))</f>
        <v>3910</v>
      </c>
      <c r="F26" s="41">
        <f>IF($D26="","",IF([7]設定!$H40="",INDEX([7]第２表!$E$220:$J$276,MATCH([7]設定!$D40,[7]第２表!$C$220:$C$276,0),2),[7]設定!$H40))</f>
        <v>53</v>
      </c>
      <c r="G26" s="41">
        <f>IF($D26="","",IF([7]設定!$H40="",INDEX([7]第２表!$E$220:$J$276,MATCH([7]設定!$D40,[7]第２表!$C$220:$C$276,0),3),[7]設定!$H40))</f>
        <v>28</v>
      </c>
      <c r="H26" s="41">
        <f>IF($D26="","",IF([7]設定!$H40="",INDEX([7]第２表!$E$220:$J$276,MATCH([7]設定!$D40,[7]第２表!$C$220:$C$276,0),4),[7]設定!$H40))</f>
        <v>3935</v>
      </c>
      <c r="I26" s="41">
        <f>IF($D26="","",IF([7]設定!$H40="",INDEX([7]第２表!$E$220:$J$276,MATCH([7]設定!$D40,[7]第２表!$C$220:$C$276,0),5),[7]設定!$H40))</f>
        <v>545</v>
      </c>
      <c r="J26" s="46">
        <f>IF($D26="","",IF([7]設定!$H40="",INDEX([7]第２表!$E$220:$J$276,MATCH([7]設定!$D40,[7]第２表!$C$220:$C$276,0),6),[7]設定!$H40))</f>
        <v>13.9</v>
      </c>
    </row>
    <row r="27" spans="2:11" s="5" customFormat="1" ht="17.25" customHeight="1" x14ac:dyDescent="0.2">
      <c r="B27" s="43" t="str">
        <f>IF([7]設定!$B41="","",[7]設定!$B41)</f>
        <v>E12</v>
      </c>
      <c r="C27" s="44"/>
      <c r="D27" s="54" t="str">
        <f>IF([7]設定!$F41="","",[7]設定!$F41)</f>
        <v>木材・木製品</v>
      </c>
      <c r="E27" s="41">
        <f>IF($D27="","",IF([7]設定!$H41="",INDEX([7]第２表!$E$220:$J$276,MATCH([7]設定!$D41,[7]第２表!$C$220:$C$276,0),1),[7]設定!$H41))</f>
        <v>2719</v>
      </c>
      <c r="F27" s="41">
        <f>IF($D27="","",IF([7]設定!$H41="",INDEX([7]第２表!$E$220:$J$276,MATCH([7]設定!$D41,[7]第２表!$C$220:$C$276,0),2),[7]設定!$H41))</f>
        <v>21</v>
      </c>
      <c r="G27" s="41">
        <f>IF($D27="","",IF([7]設定!$H41="",INDEX([7]第２表!$E$220:$J$276,MATCH([7]設定!$D41,[7]第２表!$C$220:$C$276,0),3),[7]設定!$H41))</f>
        <v>11</v>
      </c>
      <c r="H27" s="41">
        <f>IF($D27="","",IF([7]設定!$H41="",INDEX([7]第２表!$E$220:$J$276,MATCH([7]設定!$D41,[7]第２表!$C$220:$C$276,0),4),[7]設定!$H41))</f>
        <v>2729</v>
      </c>
      <c r="I27" s="41">
        <f>IF($D27="","",IF([7]設定!$H41="",INDEX([7]第２表!$E$220:$J$276,MATCH([7]設定!$D41,[7]第２表!$C$220:$C$276,0),5),[7]設定!$H41))</f>
        <v>622</v>
      </c>
      <c r="J27" s="46">
        <f>IF($D27="","",IF([7]設定!$H41="",INDEX([7]第２表!$E$220:$J$276,MATCH([7]設定!$D41,[7]第２表!$C$220:$C$276,0),6),[7]設定!$H41))</f>
        <v>22.8</v>
      </c>
    </row>
    <row r="28" spans="2:11" s="5" customFormat="1" ht="17.25" customHeight="1" x14ac:dyDescent="0.2">
      <c r="B28" s="43" t="str">
        <f>IF([7]設定!$B42="","",[7]設定!$B42)</f>
        <v>E13</v>
      </c>
      <c r="C28" s="44"/>
      <c r="D28" s="54" t="str">
        <f>IF([7]設定!$F42="","",[7]設定!$F42)</f>
        <v>家具・装備品</v>
      </c>
      <c r="E28" s="41" t="str">
        <f>IF($D28="","",IF([7]設定!$H42="",INDEX([7]第２表!$E$220:$J$276,MATCH([7]設定!$D42,[7]第２表!$C$220:$C$276,0),1),[7]設定!$H42))</f>
        <v>x</v>
      </c>
      <c r="F28" s="41" t="str">
        <f>IF($D28="","",IF([7]設定!$H42="",INDEX([7]第２表!$E$220:$J$276,MATCH([7]設定!$D42,[7]第２表!$C$220:$C$276,0),2),[7]設定!$H42))</f>
        <v>x</v>
      </c>
      <c r="G28" s="41" t="str">
        <f>IF($D28="","",IF([7]設定!$H42="",INDEX([7]第２表!$E$220:$J$276,MATCH([7]設定!$D42,[7]第２表!$C$220:$C$276,0),3),[7]設定!$H42))</f>
        <v>x</v>
      </c>
      <c r="H28" s="41" t="str">
        <f>IF($D28="","",IF([7]設定!$H42="",INDEX([7]第２表!$E$220:$J$276,MATCH([7]設定!$D42,[7]第２表!$C$220:$C$276,0),4),[7]設定!$H42))</f>
        <v>x</v>
      </c>
      <c r="I28" s="41" t="str">
        <f>IF($D28="","",IF([7]設定!$H42="",INDEX([7]第２表!$E$220:$J$276,MATCH([7]設定!$D42,[7]第２表!$C$220:$C$276,0),5),[7]設定!$H42))</f>
        <v>x</v>
      </c>
      <c r="J28" s="46" t="str">
        <f>IF($D28="","",IF([7]設定!$H42="",INDEX([7]第２表!$E$220:$J$276,MATCH([7]設定!$D42,[7]第２表!$C$220:$C$276,0),6),[7]設定!$H42))</f>
        <v>x</v>
      </c>
    </row>
    <row r="29" spans="2:11" s="5" customFormat="1" ht="17.25" customHeight="1" x14ac:dyDescent="0.2">
      <c r="B29" s="43" t="str">
        <f>IF([7]設定!$B43="","",[7]設定!$B43)</f>
        <v>E15</v>
      </c>
      <c r="C29" s="44"/>
      <c r="D29" s="54" t="str">
        <f>IF([7]設定!$F43="","",[7]設定!$F43)</f>
        <v>印刷・同関連業</v>
      </c>
      <c r="E29" s="41">
        <f>IF($D29="","",IF([7]設定!$H43="",INDEX([7]第２表!$E$220:$J$276,MATCH([7]設定!$D43,[7]第２表!$C$220:$C$276,0),1),[7]設定!$H43))</f>
        <v>909</v>
      </c>
      <c r="F29" s="41">
        <f>IF($D29="","",IF([7]設定!$H43="",INDEX([7]第２表!$E$220:$J$276,MATCH([7]設定!$D43,[7]第２表!$C$220:$C$276,0),2),[7]設定!$H43))</f>
        <v>4</v>
      </c>
      <c r="G29" s="41">
        <f>IF($D29="","",IF([7]設定!$H43="",INDEX([7]第２表!$E$220:$J$276,MATCH([7]設定!$D43,[7]第２表!$C$220:$C$276,0),3),[7]設定!$H43))</f>
        <v>6</v>
      </c>
      <c r="H29" s="41">
        <f>IF($D29="","",IF([7]設定!$H43="",INDEX([7]第２表!$E$220:$J$276,MATCH([7]設定!$D43,[7]第２表!$C$220:$C$276,0),4),[7]設定!$H43))</f>
        <v>907</v>
      </c>
      <c r="I29" s="41">
        <f>IF($D29="","",IF([7]設定!$H43="",INDEX([7]第２表!$E$220:$J$276,MATCH([7]設定!$D43,[7]第２表!$C$220:$C$276,0),5),[7]設定!$H43))</f>
        <v>169</v>
      </c>
      <c r="J29" s="46">
        <f>IF($D29="","",IF([7]設定!$H43="",INDEX([7]第２表!$E$220:$J$276,MATCH([7]設定!$D43,[7]第２表!$C$220:$C$276,0),6),[7]設定!$H43))</f>
        <v>18.600000000000001</v>
      </c>
    </row>
    <row r="30" spans="2:11" s="5" customFormat="1" ht="17.25" customHeight="1" x14ac:dyDescent="0.2">
      <c r="B30" s="43" t="str">
        <f>IF([7]設定!$B44="","",[7]設定!$B44)</f>
        <v>E16,17</v>
      </c>
      <c r="C30" s="44"/>
      <c r="D30" s="54" t="str">
        <f>IF([7]設定!$F44="","",[7]設定!$F44)</f>
        <v>化学、石油・石炭</v>
      </c>
      <c r="E30" s="41">
        <f>IF($D30="","",IF([7]設定!$H44="",INDEX([7]第２表!$E$220:$J$276,MATCH([7]設定!$D44,[7]第２表!$C$220:$C$276,0),1),[7]設定!$H44))</f>
        <v>2720</v>
      </c>
      <c r="F30" s="41">
        <f>IF($D30="","",IF([7]設定!$H44="",INDEX([7]第２表!$E$220:$J$276,MATCH([7]設定!$D44,[7]第２表!$C$220:$C$276,0),2),[7]設定!$H44))</f>
        <v>20</v>
      </c>
      <c r="G30" s="41">
        <f>IF($D30="","",IF([7]設定!$H44="",INDEX([7]第２表!$E$220:$J$276,MATCH([7]設定!$D44,[7]第２表!$C$220:$C$276,0),3),[7]設定!$H44))</f>
        <v>26</v>
      </c>
      <c r="H30" s="41">
        <f>IF($D30="","",IF([7]設定!$H44="",INDEX([7]第２表!$E$220:$J$276,MATCH([7]設定!$D44,[7]第２表!$C$220:$C$276,0),4),[7]設定!$H44))</f>
        <v>2714</v>
      </c>
      <c r="I30" s="41">
        <f>IF($D30="","",IF([7]設定!$H44="",INDEX([7]第２表!$E$220:$J$276,MATCH([7]設定!$D44,[7]第２表!$C$220:$C$276,0),5),[7]設定!$H44))</f>
        <v>56</v>
      </c>
      <c r="J30" s="46">
        <f>IF($D30="","",IF([7]設定!$H44="",INDEX([7]第２表!$E$220:$J$276,MATCH([7]設定!$D44,[7]第２表!$C$220:$C$276,0),6),[7]設定!$H44))</f>
        <v>2.1</v>
      </c>
    </row>
    <row r="31" spans="2:11" s="5" customFormat="1" ht="17.25" customHeight="1" x14ac:dyDescent="0.2">
      <c r="B31" s="43" t="str">
        <f>IF([7]設定!$B45="","",[7]設定!$B45)</f>
        <v>E18</v>
      </c>
      <c r="C31" s="44"/>
      <c r="D31" s="54" t="str">
        <f>IF([7]設定!$F45="","",[7]設定!$F45)</f>
        <v>プラスチック製品</v>
      </c>
      <c r="E31" s="41">
        <f>IF($D31="","",IF([7]設定!$H45="",INDEX([7]第２表!$E$220:$J$276,MATCH([7]設定!$D45,[7]第２表!$C$220:$C$276,0),1),[7]設定!$H45))</f>
        <v>1819</v>
      </c>
      <c r="F31" s="41">
        <f>IF($D31="","",IF([7]設定!$H45="",INDEX([7]第２表!$E$220:$J$276,MATCH([7]設定!$D45,[7]第２表!$C$220:$C$276,0),2),[7]設定!$H45))</f>
        <v>17</v>
      </c>
      <c r="G31" s="41">
        <f>IF($D31="","",IF([7]設定!$H45="",INDEX([7]第２表!$E$220:$J$276,MATCH([7]設定!$D45,[7]第２表!$C$220:$C$276,0),3),[7]設定!$H45))</f>
        <v>0</v>
      </c>
      <c r="H31" s="41">
        <f>IF($D31="","",IF([7]設定!$H45="",INDEX([7]第２表!$E$220:$J$276,MATCH([7]設定!$D45,[7]第２表!$C$220:$C$276,0),4),[7]設定!$H45))</f>
        <v>1836</v>
      </c>
      <c r="I31" s="41">
        <f>IF($D31="","",IF([7]設定!$H45="",INDEX([7]第２表!$E$220:$J$276,MATCH([7]設定!$D45,[7]第２表!$C$220:$C$276,0),5),[7]設定!$H45))</f>
        <v>416</v>
      </c>
      <c r="J31" s="46">
        <f>IF($D31="","",IF([7]設定!$H45="",INDEX([7]第２表!$E$220:$J$276,MATCH([7]設定!$D45,[7]第２表!$C$220:$C$276,0),6),[7]設定!$H45))</f>
        <v>22.7</v>
      </c>
    </row>
    <row r="32" spans="2:11" s="5" customFormat="1" ht="17.25" customHeight="1" x14ac:dyDescent="0.2">
      <c r="B32" s="43" t="str">
        <f>IF([7]設定!$B46="","",[7]設定!$B46)</f>
        <v>E19</v>
      </c>
      <c r="C32" s="44"/>
      <c r="D32" s="54" t="str">
        <f>IF([7]設定!$F46="","",[7]設定!$F46)</f>
        <v>ゴム製品</v>
      </c>
      <c r="E32" s="55">
        <f>IF($D32="","",IF([7]設定!$H46="",INDEX([7]第２表!$E$220:$J$276,MATCH([7]設定!$D46,[7]第２表!$C$220:$C$276,0),1),[7]設定!$H46))</f>
        <v>2052</v>
      </c>
      <c r="F32" s="55">
        <f>IF($D32="","",IF([7]設定!$H46="",INDEX([7]第２表!$E$220:$J$276,MATCH([7]設定!$D46,[7]第２表!$C$220:$C$276,0),2),[7]設定!$H46))</f>
        <v>1</v>
      </c>
      <c r="G32" s="55">
        <f>IF($D32="","",IF([7]設定!$H46="",INDEX([7]第２表!$E$220:$J$276,MATCH([7]設定!$D46,[7]第２表!$C$220:$C$276,0),3),[7]設定!$H46))</f>
        <v>15</v>
      </c>
      <c r="H32" s="55">
        <f>IF($D32="","",IF([7]設定!$H46="",INDEX([7]第２表!$E$220:$J$276,MATCH([7]設定!$D46,[7]第２表!$C$220:$C$276,0),4),[7]設定!$H46))</f>
        <v>2038</v>
      </c>
      <c r="I32" s="55">
        <f>IF($D32="","",IF([7]設定!$H46="",INDEX([7]第２表!$E$220:$J$276,MATCH([7]設定!$D46,[7]第２表!$C$220:$C$276,0),5),[7]設定!$H46))</f>
        <v>28</v>
      </c>
      <c r="J32" s="56">
        <f>IF($D32="","",IF([7]設定!$H46="",INDEX([7]第２表!$E$220:$J$276,MATCH([7]設定!$D46,[7]第２表!$C$220:$C$276,0),6),[7]設定!$H46))</f>
        <v>1.4</v>
      </c>
    </row>
    <row r="33" spans="2:12" s="5" customFormat="1" ht="17.25" customHeight="1" x14ac:dyDescent="0.2">
      <c r="B33" s="43" t="str">
        <f>IF([7]設定!$B47="","",[7]設定!$B47)</f>
        <v>E21</v>
      </c>
      <c r="C33" s="44"/>
      <c r="D33" s="54" t="str">
        <f>IF([7]設定!$F47="","",[7]設定!$F47)</f>
        <v>窯業・土石製品</v>
      </c>
      <c r="E33" s="41">
        <f>IF($D33="","",IF([7]設定!$H47="",INDEX([7]第２表!$E$220:$J$276,MATCH([7]設定!$D47,[7]第２表!$C$220:$C$276,0),1),[7]設定!$H47))</f>
        <v>1834</v>
      </c>
      <c r="F33" s="41">
        <f>IF($D33="","",IF([7]設定!$H47="",INDEX([7]第２表!$E$220:$J$276,MATCH([7]設定!$D47,[7]第２表!$C$220:$C$276,0),2),[7]設定!$H47))</f>
        <v>0</v>
      </c>
      <c r="G33" s="41">
        <f>IF($D33="","",IF([7]設定!$H47="",INDEX([7]第２表!$E$220:$J$276,MATCH([7]設定!$D47,[7]第２表!$C$220:$C$276,0),3),[7]設定!$H47))</f>
        <v>36</v>
      </c>
      <c r="H33" s="41">
        <f>IF($D33="","",IF([7]設定!$H47="",INDEX([7]第２表!$E$220:$J$276,MATCH([7]設定!$D47,[7]第２表!$C$220:$C$276,0),4),[7]設定!$H47))</f>
        <v>1798</v>
      </c>
      <c r="I33" s="41">
        <f>IF($D33="","",IF([7]設定!$H47="",INDEX([7]第２表!$E$220:$J$276,MATCH([7]設定!$D47,[7]第２表!$C$220:$C$276,0),5),[7]設定!$H47))</f>
        <v>47</v>
      </c>
      <c r="J33" s="46">
        <f>IF($D33="","",IF([7]設定!$H47="",INDEX([7]第２表!$E$220:$J$276,MATCH([7]設定!$D47,[7]第２表!$C$220:$C$276,0),6),[7]設定!$H47))</f>
        <v>2.6</v>
      </c>
    </row>
    <row r="34" spans="2:12" s="5" customFormat="1" ht="17.25" customHeight="1" x14ac:dyDescent="0.2">
      <c r="B34" s="43" t="str">
        <f>IF([7]設定!$B48="","",[7]設定!$B48)</f>
        <v>E24</v>
      </c>
      <c r="C34" s="44"/>
      <c r="D34" s="54" t="str">
        <f>IF([7]設定!$F48="","",[7]設定!$F48)</f>
        <v>金属製品製造業</v>
      </c>
      <c r="E34" s="41">
        <f>IF($D34="","",IF([7]設定!$H48="",INDEX([7]第２表!$E$220:$J$276,MATCH([7]設定!$D48,[7]第２表!$C$220:$C$276,0),1),[7]設定!$H48))</f>
        <v>2025</v>
      </c>
      <c r="F34" s="41">
        <f>IF($D34="","",IF([7]設定!$H48="",INDEX([7]第２表!$E$220:$J$276,MATCH([7]設定!$D48,[7]第２表!$C$220:$C$276,0),2),[7]設定!$H48))</f>
        <v>22</v>
      </c>
      <c r="G34" s="41">
        <f>IF($D34="","",IF([7]設定!$H48="",INDEX([7]第２表!$E$220:$J$276,MATCH([7]設定!$D48,[7]第２表!$C$220:$C$276,0),3),[7]設定!$H48))</f>
        <v>27</v>
      </c>
      <c r="H34" s="41">
        <f>IF($D34="","",IF([7]設定!$H48="",INDEX([7]第２表!$E$220:$J$276,MATCH([7]設定!$D48,[7]第２表!$C$220:$C$276,0),4),[7]設定!$H48))</f>
        <v>2020</v>
      </c>
      <c r="I34" s="41">
        <f>IF($D34="","",IF([7]設定!$H48="",INDEX([7]第２表!$E$220:$J$276,MATCH([7]設定!$D48,[7]第２表!$C$220:$C$276,0),5),[7]設定!$H48))</f>
        <v>436</v>
      </c>
      <c r="J34" s="46">
        <f>IF($D34="","",IF([7]設定!$H48="",INDEX([7]第２表!$E$220:$J$276,MATCH([7]設定!$D48,[7]第２表!$C$220:$C$276,0),6),[7]設定!$H48))</f>
        <v>21.6</v>
      </c>
    </row>
    <row r="35" spans="2:12" s="5" customFormat="1" ht="17.25" customHeight="1" x14ac:dyDescent="0.2">
      <c r="B35" s="43" t="str">
        <f>IF([7]設定!$B49="","",[7]設定!$B49)</f>
        <v>E27</v>
      </c>
      <c r="C35" s="44"/>
      <c r="D35" s="54" t="str">
        <f>IF([7]設定!$F49="","",[7]設定!$F49)</f>
        <v>業務用機械器具</v>
      </c>
      <c r="E35" s="41">
        <f>IF($D35="","",IF([7]設定!$H49="",INDEX([7]第２表!$E$220:$J$276,MATCH([7]設定!$D49,[7]第２表!$C$220:$C$276,0),1),[7]設定!$H49))</f>
        <v>1822</v>
      </c>
      <c r="F35" s="41">
        <f>IF($D35="","",IF([7]設定!$H49="",INDEX([7]第２表!$E$220:$J$276,MATCH([7]設定!$D49,[7]第２表!$C$220:$C$276,0),2),[7]設定!$H49))</f>
        <v>2</v>
      </c>
      <c r="G35" s="41">
        <f>IF($D35="","",IF([7]設定!$H49="",INDEX([7]第２表!$E$220:$J$276,MATCH([7]設定!$D49,[7]第２表!$C$220:$C$276,0),3),[7]設定!$H49))</f>
        <v>15</v>
      </c>
      <c r="H35" s="41">
        <f>IF($D35="","",IF([7]設定!$H49="",INDEX([7]第２表!$E$220:$J$276,MATCH([7]設定!$D49,[7]第２表!$C$220:$C$276,0),4),[7]設定!$H49))</f>
        <v>1809</v>
      </c>
      <c r="I35" s="41">
        <f>IF($D35="","",IF([7]設定!$H49="",INDEX([7]第２表!$E$220:$J$276,MATCH([7]設定!$D49,[7]第２表!$C$220:$C$276,0),5),[7]設定!$H49))</f>
        <v>47</v>
      </c>
      <c r="J35" s="46">
        <f>IF($D35="","",IF([7]設定!$H49="",INDEX([7]第２表!$E$220:$J$276,MATCH([7]設定!$D49,[7]第２表!$C$220:$C$276,0),6),[7]設定!$H49))</f>
        <v>2.6</v>
      </c>
    </row>
    <row r="36" spans="2:12" s="5" customFormat="1" ht="17.25" customHeight="1" x14ac:dyDescent="0.2">
      <c r="B36" s="43" t="str">
        <f>IF([7]設定!$B50="","",[7]設定!$B50)</f>
        <v>E28</v>
      </c>
      <c r="C36" s="44"/>
      <c r="D36" s="54" t="str">
        <f>IF([7]設定!$F50="","",[7]設定!$F50)</f>
        <v>電子・デバイス</v>
      </c>
      <c r="E36" s="41">
        <f>IF($D36="","",IF([7]設定!$H50="",INDEX([7]第２表!$E$220:$J$276,MATCH([7]設定!$D50,[7]第２表!$C$220:$C$276,0),1),[7]設定!$H50))</f>
        <v>3415</v>
      </c>
      <c r="F36" s="41">
        <f>IF($D36="","",IF([7]設定!$H50="",INDEX([7]第２表!$E$220:$J$276,MATCH([7]設定!$D50,[7]第２表!$C$220:$C$276,0),2),[7]設定!$H50))</f>
        <v>12</v>
      </c>
      <c r="G36" s="41">
        <f>IF($D36="","",IF([7]設定!$H50="",INDEX([7]第２表!$E$220:$J$276,MATCH([7]設定!$D50,[7]第２表!$C$220:$C$276,0),3),[7]設定!$H50))</f>
        <v>47</v>
      </c>
      <c r="H36" s="41">
        <f>IF($D36="","",IF([7]設定!$H50="",INDEX([7]第２表!$E$220:$J$276,MATCH([7]設定!$D50,[7]第２表!$C$220:$C$276,0),4),[7]設定!$H50))</f>
        <v>3380</v>
      </c>
      <c r="I36" s="41">
        <f>IF($D36="","",IF([7]設定!$H50="",INDEX([7]第２表!$E$220:$J$276,MATCH([7]設定!$D50,[7]第２表!$C$220:$C$276,0),5),[7]設定!$H50))</f>
        <v>212</v>
      </c>
      <c r="J36" s="46">
        <f>IF($D36="","",IF([7]設定!$H50="",INDEX([7]第２表!$E$220:$J$276,MATCH([7]設定!$D50,[7]第２表!$C$220:$C$276,0),6),[7]設定!$H50))</f>
        <v>6.3</v>
      </c>
    </row>
    <row r="37" spans="2:12" s="5" customFormat="1" ht="17.25" customHeight="1" x14ac:dyDescent="0.2">
      <c r="B37" s="43" t="str">
        <f>IF([7]設定!$B51="","",[7]設定!$B51)</f>
        <v>E29</v>
      </c>
      <c r="C37" s="44"/>
      <c r="D37" s="54" t="str">
        <f>IF([7]設定!$F51="","",[7]設定!$F51)</f>
        <v>電気機械器具</v>
      </c>
      <c r="E37" s="41">
        <f>IF($D37="","",IF([7]設定!$H51="",INDEX([7]第２表!$E$220:$J$276,MATCH([7]設定!$D51,[7]第２表!$C$220:$C$276,0),1),[7]設定!$H51))</f>
        <v>1294</v>
      </c>
      <c r="F37" s="41">
        <f>IF($D37="","",IF([7]設定!$H51="",INDEX([7]第２表!$E$220:$J$276,MATCH([7]設定!$D51,[7]第２表!$C$220:$C$276,0),2),[7]設定!$H51))</f>
        <v>0</v>
      </c>
      <c r="G37" s="41">
        <f>IF($D37="","",IF([7]設定!$H51="",INDEX([7]第２表!$E$220:$J$276,MATCH([7]設定!$D51,[7]第２表!$C$220:$C$276,0),3),[7]設定!$H51))</f>
        <v>5</v>
      </c>
      <c r="H37" s="41">
        <f>IF($D37="","",IF([7]設定!$H51="",INDEX([7]第２表!$E$220:$J$276,MATCH([7]設定!$D51,[7]第２表!$C$220:$C$276,0),4),[7]設定!$H51))</f>
        <v>1289</v>
      </c>
      <c r="I37" s="41">
        <f>IF($D37="","",IF([7]設定!$H51="",INDEX([7]第２表!$E$220:$J$276,MATCH([7]設定!$D51,[7]第２表!$C$220:$C$276,0),5),[7]設定!$H51))</f>
        <v>41</v>
      </c>
      <c r="J37" s="46">
        <f>IF($D37="","",IF([7]設定!$H51="",INDEX([7]第２表!$E$220:$J$276,MATCH([7]設定!$D51,[7]第２表!$C$220:$C$276,0),6),[7]設定!$H51))</f>
        <v>3.2</v>
      </c>
    </row>
    <row r="38" spans="2:12" s="5" customFormat="1" ht="17.25" customHeight="1" x14ac:dyDescent="0.2">
      <c r="B38" s="43" t="str">
        <f>IF([7]設定!$B52="","",[7]設定!$B52)</f>
        <v>E31</v>
      </c>
      <c r="C38" s="44"/>
      <c r="D38" s="54" t="str">
        <f>IF([7]設定!$F52="","",[7]設定!$F52)</f>
        <v>輸送用機械器具</v>
      </c>
      <c r="E38" s="41">
        <f>IF($D38="","",IF([7]設定!$H52="",INDEX([7]第２表!$E$220:$J$276,MATCH([7]設定!$D52,[7]第２表!$C$220:$C$276,0),1),[7]設定!$H52))</f>
        <v>2276</v>
      </c>
      <c r="F38" s="41">
        <f>IF($D38="","",IF([7]設定!$H52="",INDEX([7]第２表!$E$220:$J$276,MATCH([7]設定!$D52,[7]第２表!$C$220:$C$276,0),2),[7]設定!$H52))</f>
        <v>21</v>
      </c>
      <c r="G38" s="41">
        <f>IF($D38="","",IF([7]設定!$H52="",INDEX([7]第２表!$E$220:$J$276,MATCH([7]設定!$D52,[7]第２表!$C$220:$C$276,0),3),[7]設定!$H52))</f>
        <v>8</v>
      </c>
      <c r="H38" s="41">
        <f>IF($D38="","",IF([7]設定!$H52="",INDEX([7]第２表!$E$220:$J$276,MATCH([7]設定!$D52,[7]第２表!$C$220:$C$276,0),4),[7]設定!$H52))</f>
        <v>2289</v>
      </c>
      <c r="I38" s="41">
        <f>IF($D38="","",IF([7]設定!$H52="",INDEX([7]第２表!$E$220:$J$276,MATCH([7]設定!$D52,[7]第２表!$C$220:$C$276,0),5),[7]設定!$H52))</f>
        <v>63</v>
      </c>
      <c r="J38" s="46">
        <f>IF($D38="","",IF([7]設定!$H52="",INDEX([7]第２表!$E$220:$J$276,MATCH([7]設定!$D52,[7]第２表!$C$220:$C$276,0),6),[7]設定!$H52))</f>
        <v>2.8</v>
      </c>
    </row>
    <row r="39" spans="2:12" s="5" customFormat="1" ht="17.25" customHeight="1" x14ac:dyDescent="0.2">
      <c r="B39" s="57" t="str">
        <f>IF([7]設定!$B53="","",[7]設定!$B53)</f>
        <v>ES</v>
      </c>
      <c r="C39" s="58"/>
      <c r="D39" s="59" t="str">
        <f>IF([7]設定!$F53="","",[7]設定!$F53)</f>
        <v>はん用・生産用機械器具</v>
      </c>
      <c r="E39" s="60">
        <f>IF($D39="","",IF([7]設定!$H53="",INDEX([7]第２表!$E$220:$J$276,MATCH([7]設定!$D53,[7]第２表!$C$220:$C$276,0),1),[7]設定!$H53))</f>
        <v>2498</v>
      </c>
      <c r="F39" s="60">
        <f>IF($D39="","",IF([7]設定!$H53="",INDEX([7]第２表!$E$220:$J$276,MATCH([7]設定!$D53,[7]第２表!$C$220:$C$276,0),2),[7]設定!$H53))</f>
        <v>28</v>
      </c>
      <c r="G39" s="60">
        <f>IF($D39="","",IF([7]設定!$H53="",INDEX([7]第２表!$E$220:$J$276,MATCH([7]設定!$D53,[7]第２表!$C$220:$C$276,0),3),[7]設定!$H53))</f>
        <v>17</v>
      </c>
      <c r="H39" s="60">
        <f>IF($D39="","",IF([7]設定!$H53="",INDEX([7]第２表!$E$220:$J$276,MATCH([7]設定!$D53,[7]第２表!$C$220:$C$276,0),4),[7]設定!$H53))</f>
        <v>2509</v>
      </c>
      <c r="I39" s="60">
        <f>IF($D39="","",IF([7]設定!$H53="",INDEX([7]第２表!$E$220:$J$276,MATCH([7]設定!$D53,[7]第２表!$C$220:$C$276,0),5),[7]設定!$H53))</f>
        <v>172</v>
      </c>
      <c r="J39" s="61">
        <f>IF($D39="","",IF([7]設定!$H53="",INDEX([7]第２表!$E$220:$J$276,MATCH([7]設定!$D53,[7]第２表!$C$220:$C$276,0),6),[7]設定!$H53))</f>
        <v>6.9</v>
      </c>
    </row>
    <row r="40" spans="2:12" s="5" customFormat="1" ht="17.25" customHeight="1" x14ac:dyDescent="0.2">
      <c r="B40" s="62" t="str">
        <f>IF([7]設定!$B54="","",[7]設定!$B54)</f>
        <v>R91</v>
      </c>
      <c r="C40" s="63"/>
      <c r="D40" s="64" t="str">
        <f>IF([7]設定!$F54="","",[7]設定!$F54)</f>
        <v>職業紹介・労働者派遣業</v>
      </c>
      <c r="E40" s="65">
        <f>IF($D40="","",IF([7]設定!$H54="",INDEX([7]第２表!$E$220:$J$276,MATCH([7]設定!$D54,[7]第２表!$C$220:$C$276,0),1),[7]設定!$H54))</f>
        <v>3613</v>
      </c>
      <c r="F40" s="65">
        <f>IF($D40="","",IF([7]設定!$H54="",INDEX([7]第２表!$E$220:$J$276,MATCH([7]設定!$D54,[7]第２表!$C$220:$C$276,0),2),[7]設定!$H54))</f>
        <v>172</v>
      </c>
      <c r="G40" s="65">
        <f>IF($D40="","",IF([7]設定!$H54="",INDEX([7]第２表!$E$220:$J$276,MATCH([7]設定!$D54,[7]第２表!$C$220:$C$276,0),3),[7]設定!$H54))</f>
        <v>218</v>
      </c>
      <c r="H40" s="65">
        <f>IF($D40="","",IF([7]設定!$H54="",INDEX([7]第２表!$E$220:$J$276,MATCH([7]設定!$D54,[7]第２表!$C$220:$C$276,0),4),[7]設定!$H54))</f>
        <v>3567</v>
      </c>
      <c r="I40" s="65">
        <f>IF($D40="","",IF([7]設定!$H54="",INDEX([7]第２表!$E$220:$J$276,MATCH([7]設定!$D54,[7]第２表!$C$220:$C$276,0),5),[7]設定!$H54))</f>
        <v>783</v>
      </c>
      <c r="J40" s="66">
        <f>IF($D40="","",IF([7]設定!$H54="",INDEX([7]第２表!$E$220:$J$276,MATCH([7]設定!$D54,[7]第２表!$C$220:$C$276,0),6),[7]設定!$H54))</f>
        <v>22</v>
      </c>
    </row>
    <row r="41" spans="2:12" s="5" customFormat="1" ht="10.5" customHeight="1" x14ac:dyDescent="0.2">
      <c r="D41" s="14"/>
      <c r="E41" s="14"/>
      <c r="F41" s="14"/>
      <c r="G41" s="14"/>
      <c r="H41" s="14"/>
      <c r="I41" s="14"/>
      <c r="J41" s="14"/>
      <c r="K41" s="14"/>
      <c r="L41" s="14"/>
    </row>
    <row r="42" spans="2:12" ht="10.5" customHeight="1" x14ac:dyDescent="0.2"/>
    <row r="43" spans="2:12" s="5" customFormat="1" ht="21" customHeight="1" x14ac:dyDescent="0.2">
      <c r="B43" s="67" t="s">
        <v>13</v>
      </c>
      <c r="C43" s="67"/>
      <c r="D43" s="67"/>
      <c r="E43" s="68"/>
      <c r="F43" s="68"/>
      <c r="G43" s="68"/>
      <c r="I43" s="13"/>
      <c r="J43" s="13" t="s">
        <v>2</v>
      </c>
      <c r="L43" s="69"/>
    </row>
    <row r="44" spans="2:12" s="5" customFormat="1" ht="15" customHeight="1" x14ac:dyDescent="0.2">
      <c r="B44" s="15"/>
      <c r="C44" s="16"/>
      <c r="D44" s="17"/>
      <c r="E44" s="18" t="s">
        <v>3</v>
      </c>
      <c r="F44" s="18" t="s">
        <v>4</v>
      </c>
      <c r="G44" s="18" t="s">
        <v>5</v>
      </c>
      <c r="H44" s="20" t="s">
        <v>6</v>
      </c>
      <c r="I44" s="21"/>
      <c r="J44" s="22"/>
      <c r="L44" s="69"/>
    </row>
    <row r="45" spans="2:12" s="5" customFormat="1" ht="15" customHeight="1" x14ac:dyDescent="0.2">
      <c r="B45" s="24"/>
      <c r="C45" s="25"/>
      <c r="D45" s="26" t="s">
        <v>7</v>
      </c>
      <c r="E45" s="70"/>
      <c r="F45" s="70"/>
      <c r="G45" s="70"/>
      <c r="H45" s="71"/>
      <c r="I45" s="30" t="s">
        <v>8</v>
      </c>
      <c r="J45" s="31" t="s">
        <v>9</v>
      </c>
      <c r="L45" s="69"/>
    </row>
    <row r="46" spans="2:12" s="5" customFormat="1" ht="15" customHeight="1" x14ac:dyDescent="0.2">
      <c r="B46" s="32"/>
      <c r="C46" s="33"/>
      <c r="D46" s="34"/>
      <c r="E46" s="72" t="s">
        <v>10</v>
      </c>
      <c r="F46" s="72" t="s">
        <v>10</v>
      </c>
      <c r="G46" s="72" t="s">
        <v>10</v>
      </c>
      <c r="H46" s="73" t="s">
        <v>10</v>
      </c>
      <c r="I46" s="36" t="s">
        <v>11</v>
      </c>
      <c r="J46" s="37" t="s">
        <v>12</v>
      </c>
      <c r="L46" s="69"/>
    </row>
    <row r="47" spans="2:12" s="5" customFormat="1" ht="18" customHeight="1" x14ac:dyDescent="0.2">
      <c r="B47" s="38" t="str">
        <f t="shared" ref="B47:B78" si="0">+B9</f>
        <v>TL</v>
      </c>
      <c r="C47" s="39"/>
      <c r="D47" s="40" t="str">
        <f t="shared" ref="D47:D78" si="1">+D9</f>
        <v>調査産業計</v>
      </c>
      <c r="E47" s="41">
        <f>IF($D47="","",IF([7]設定!$I23="",INDEX([7]第２表!$E$10:$J$66,MATCH([7]設定!$D23,[7]第２表!$C$10:$C$66,0),1),[7]設定!$I23))</f>
        <v>186799</v>
      </c>
      <c r="F47" s="41">
        <f>IF($D47="","",IF([7]設定!$I23="",INDEX([7]第２表!$E$10:$J$66,MATCH([7]設定!$D23,[7]第２表!$C$10:$C$66,0),2),[7]設定!$I23))</f>
        <v>3312</v>
      </c>
      <c r="G47" s="41">
        <f>IF($D47="","",IF([7]設定!$I23="",INDEX([7]第２表!$E$10:$J$66,MATCH([7]設定!$D23,[7]第２表!$C$10:$C$66,0),3),[7]設定!$I23))</f>
        <v>2830</v>
      </c>
      <c r="H47" s="41">
        <f>IF($D47="","",IF([7]設定!$I23="",INDEX([7]第２表!$E$10:$J$66,MATCH([7]設定!$D23,[7]第２表!$C$10:$C$66,0),4),[7]設定!$I23))</f>
        <v>187281</v>
      </c>
      <c r="I47" s="41">
        <f>IF($D47="","",IF([7]設定!$I23="",INDEX([7]第２表!$E$10:$J$66,MATCH([7]設定!$D23,[7]第２表!$C$10:$C$66,0),5),[7]設定!$I23))</f>
        <v>48008</v>
      </c>
      <c r="J47" s="42">
        <f>IF($D47="","",IF([7]設定!$I23="",INDEX([7]第２表!$E$10:$J$66,MATCH([7]設定!$D23,[7]第２表!$C$10:$C$66,0),6),[7]設定!$I23))</f>
        <v>25.6</v>
      </c>
      <c r="K47" s="14"/>
    </row>
    <row r="48" spans="2:12" s="5" customFormat="1" ht="18" customHeight="1" x14ac:dyDescent="0.2">
      <c r="B48" s="43" t="str">
        <f t="shared" si="0"/>
        <v>D</v>
      </c>
      <c r="C48" s="44"/>
      <c r="D48" s="45" t="str">
        <f t="shared" si="1"/>
        <v>建設業</v>
      </c>
      <c r="E48" s="41">
        <f>IF($D48="","",IF([7]設定!$I24="",INDEX([7]第２表!$E$10:$J$66,MATCH([7]設定!$D24,[7]第２表!$C$10:$C$66,0),1),[7]設定!$I24))</f>
        <v>6241</v>
      </c>
      <c r="F48" s="41">
        <f>IF($D48="","",IF([7]設定!$I24="",INDEX([7]第２表!$E$10:$J$66,MATCH([7]設定!$D24,[7]第２表!$C$10:$C$66,0),2),[7]設定!$I24))</f>
        <v>23</v>
      </c>
      <c r="G48" s="41">
        <f>IF($D48="","",IF([7]設定!$I24="",INDEX([7]第２表!$E$10:$J$66,MATCH([7]設定!$D24,[7]第２表!$C$10:$C$66,0),3),[7]設定!$I24))</f>
        <v>17</v>
      </c>
      <c r="H48" s="41">
        <f>IF($D48="","",IF([7]設定!$I24="",INDEX([7]第２表!$E$10:$J$66,MATCH([7]設定!$D24,[7]第２表!$C$10:$C$66,0),4),[7]設定!$I24))</f>
        <v>6247</v>
      </c>
      <c r="I48" s="41">
        <f>IF($D48="","",IF([7]設定!$I24="",INDEX([7]第２表!$E$10:$J$66,MATCH([7]設定!$D24,[7]第２表!$C$10:$C$66,0),5),[7]設定!$I24))</f>
        <v>126</v>
      </c>
      <c r="J48" s="46">
        <f>IF($D48="","",IF([7]設定!$I24="",INDEX([7]第２表!$E$10:$J$66,MATCH([7]設定!$D24,[7]第２表!$C$10:$C$66,0),6),[7]設定!$I24))</f>
        <v>2</v>
      </c>
      <c r="K48" s="14"/>
    </row>
    <row r="49" spans="2:12" s="5" customFormat="1" ht="18" customHeight="1" x14ac:dyDescent="0.2">
      <c r="B49" s="43" t="str">
        <f t="shared" si="0"/>
        <v>E</v>
      </c>
      <c r="C49" s="44"/>
      <c r="D49" s="45" t="str">
        <f t="shared" si="1"/>
        <v>製造業</v>
      </c>
      <c r="E49" s="41">
        <f>IF($D49="","",IF([7]設定!$I25="",INDEX([7]第２表!$E$10:$J$66,MATCH([7]設定!$D25,[7]第２表!$C$10:$C$66,0),1),[7]設定!$I25))</f>
        <v>36737</v>
      </c>
      <c r="F49" s="41">
        <f>IF($D49="","",IF([7]設定!$I25="",INDEX([7]第２表!$E$10:$J$66,MATCH([7]設定!$D25,[7]第２表!$C$10:$C$66,0),2),[7]設定!$I25))</f>
        <v>432</v>
      </c>
      <c r="G49" s="41">
        <f>IF($D49="","",IF([7]設定!$I25="",INDEX([7]第２表!$E$10:$J$66,MATCH([7]設定!$D25,[7]第２表!$C$10:$C$66,0),3),[7]設定!$I25))</f>
        <v>433</v>
      </c>
      <c r="H49" s="41">
        <f>IF($D49="","",IF([7]設定!$I25="",INDEX([7]第２表!$E$10:$J$66,MATCH([7]設定!$D25,[7]第２表!$C$10:$C$66,0),4),[7]設定!$I25))</f>
        <v>36736</v>
      </c>
      <c r="I49" s="41">
        <f>IF($D49="","",IF([7]設定!$I25="",INDEX([7]第２表!$E$10:$J$66,MATCH([7]設定!$D25,[7]第２表!$C$10:$C$66,0),5),[7]設定!$I25))</f>
        <v>3817</v>
      </c>
      <c r="J49" s="46">
        <f>IF($D49="","",IF([7]設定!$I25="",INDEX([7]第２表!$E$10:$J$66,MATCH([7]設定!$D25,[7]第２表!$C$10:$C$66,0),6),[7]設定!$I25))</f>
        <v>10.4</v>
      </c>
      <c r="K49" s="14"/>
    </row>
    <row r="50" spans="2:12" s="5" customFormat="1" ht="18" customHeight="1" x14ac:dyDescent="0.2">
      <c r="B50" s="43" t="str">
        <f t="shared" si="0"/>
        <v>F</v>
      </c>
      <c r="C50" s="44"/>
      <c r="D50" s="47" t="str">
        <f t="shared" si="1"/>
        <v>電気・ガス・熱供給・水道業</v>
      </c>
      <c r="E50" s="41">
        <f>IF($D50="","",IF([7]設定!$I26="",INDEX([7]第２表!$E$10:$J$66,MATCH([7]設定!$D26,[7]第２表!$C$10:$C$66,0),1),[7]設定!$I26))</f>
        <v>2185</v>
      </c>
      <c r="F50" s="41">
        <f>IF($D50="","",IF([7]設定!$I26="",INDEX([7]第２表!$E$10:$J$66,MATCH([7]設定!$D26,[7]第２表!$C$10:$C$66,0),2),[7]設定!$I26))</f>
        <v>122</v>
      </c>
      <c r="G50" s="41">
        <f>IF($D50="","",IF([7]設定!$I26="",INDEX([7]第２表!$E$10:$J$66,MATCH([7]設定!$D26,[7]第２表!$C$10:$C$66,0),3),[7]設定!$I26))</f>
        <v>186</v>
      </c>
      <c r="H50" s="41">
        <f>IF($D50="","",IF([7]設定!$I26="",INDEX([7]第２表!$E$10:$J$66,MATCH([7]設定!$D26,[7]第２表!$C$10:$C$66,0),4),[7]設定!$I26))</f>
        <v>2121</v>
      </c>
      <c r="I50" s="41">
        <f>IF($D50="","",IF([7]設定!$I26="",INDEX([7]第２表!$E$10:$J$66,MATCH([7]設定!$D26,[7]第２表!$C$10:$C$66,0),5),[7]設定!$I26))</f>
        <v>158</v>
      </c>
      <c r="J50" s="46">
        <f>IF($D50="","",IF([7]設定!$I26="",INDEX([7]第２表!$E$10:$J$66,MATCH([7]設定!$D26,[7]第２表!$C$10:$C$66,0),6),[7]設定!$I26))</f>
        <v>7.4</v>
      </c>
      <c r="K50" s="14"/>
    </row>
    <row r="51" spans="2:12" s="5" customFormat="1" ht="18" customHeight="1" x14ac:dyDescent="0.2">
      <c r="B51" s="43" t="str">
        <f t="shared" si="0"/>
        <v>G</v>
      </c>
      <c r="C51" s="44"/>
      <c r="D51" s="45" t="str">
        <f t="shared" si="1"/>
        <v>情報通信業</v>
      </c>
      <c r="E51" s="41">
        <f>IF($D51="","",IF([7]設定!$I27="",INDEX([7]第２表!$E$10:$J$66,MATCH([7]設定!$D27,[7]第２表!$C$10:$C$66,0),1),[7]設定!$I27))</f>
        <v>3818</v>
      </c>
      <c r="F51" s="41">
        <f>IF($D51="","",IF([7]設定!$I27="",INDEX([7]第２表!$E$10:$J$66,MATCH([7]設定!$D27,[7]第２表!$C$10:$C$66,0),2),[7]設定!$I27))</f>
        <v>43</v>
      </c>
      <c r="G51" s="41">
        <f>IF($D51="","",IF([7]設定!$I27="",INDEX([7]第２表!$E$10:$J$66,MATCH([7]設定!$D27,[7]第２表!$C$10:$C$66,0),3),[7]設定!$I27))</f>
        <v>27</v>
      </c>
      <c r="H51" s="41">
        <f>IF($D51="","",IF([7]設定!$I27="",INDEX([7]第２表!$E$10:$J$66,MATCH([7]設定!$D27,[7]第２表!$C$10:$C$66,0),4),[7]設定!$I27))</f>
        <v>3834</v>
      </c>
      <c r="I51" s="41">
        <f>IF($D51="","",IF([7]設定!$I27="",INDEX([7]第２表!$E$10:$J$66,MATCH([7]設定!$D27,[7]第２表!$C$10:$C$66,0),5),[7]設定!$I27))</f>
        <v>110</v>
      </c>
      <c r="J51" s="46">
        <f>IF($D51="","",IF([7]設定!$I27="",INDEX([7]第２表!$E$10:$J$66,MATCH([7]設定!$D27,[7]第２表!$C$10:$C$66,0),6),[7]設定!$I27))</f>
        <v>2.9</v>
      </c>
      <c r="K51" s="14"/>
    </row>
    <row r="52" spans="2:12" s="5" customFormat="1" ht="18" customHeight="1" x14ac:dyDescent="0.2">
      <c r="B52" s="43" t="str">
        <f t="shared" si="0"/>
        <v>H</v>
      </c>
      <c r="C52" s="44"/>
      <c r="D52" s="45" t="str">
        <f t="shared" si="1"/>
        <v>運輸業，郵便業</v>
      </c>
      <c r="E52" s="41">
        <f>IF($D52="","",IF([7]設定!$I28="",INDEX([7]第２表!$E$10:$J$66,MATCH([7]設定!$D28,[7]第２表!$C$10:$C$66,0),1),[7]設定!$I28))</f>
        <v>10809</v>
      </c>
      <c r="F52" s="41">
        <f>IF($D52="","",IF([7]設定!$I28="",INDEX([7]第２表!$E$10:$J$66,MATCH([7]設定!$D28,[7]第２表!$C$10:$C$66,0),2),[7]設定!$I28))</f>
        <v>86</v>
      </c>
      <c r="G52" s="41">
        <f>IF($D52="","",IF([7]設定!$I28="",INDEX([7]第２表!$E$10:$J$66,MATCH([7]設定!$D28,[7]第２表!$C$10:$C$66,0),3),[7]設定!$I28))</f>
        <v>62</v>
      </c>
      <c r="H52" s="41">
        <f>IF($D52="","",IF([7]設定!$I28="",INDEX([7]第２表!$E$10:$J$66,MATCH([7]設定!$D28,[7]第２表!$C$10:$C$66,0),4),[7]設定!$I28))</f>
        <v>10833</v>
      </c>
      <c r="I52" s="41">
        <f>IF($D52="","",IF([7]設定!$I28="",INDEX([7]第２表!$E$10:$J$66,MATCH([7]設定!$D28,[7]第２表!$C$10:$C$66,0),5),[7]設定!$I28))</f>
        <v>1058</v>
      </c>
      <c r="J52" s="46">
        <f>IF($D52="","",IF([7]設定!$I28="",INDEX([7]第２表!$E$10:$J$66,MATCH([7]設定!$D28,[7]第２表!$C$10:$C$66,0),6),[7]設定!$I28))</f>
        <v>9.8000000000000007</v>
      </c>
      <c r="K52" s="14"/>
    </row>
    <row r="53" spans="2:12" s="5" customFormat="1" ht="18" customHeight="1" x14ac:dyDescent="0.2">
      <c r="B53" s="43" t="str">
        <f t="shared" si="0"/>
        <v>I</v>
      </c>
      <c r="C53" s="44"/>
      <c r="D53" s="45" t="str">
        <f t="shared" si="1"/>
        <v>卸売業，小売業</v>
      </c>
      <c r="E53" s="41">
        <f>IF($D53="","",IF([7]設定!$I29="",INDEX([7]第２表!$E$10:$J$66,MATCH([7]設定!$D29,[7]第２表!$C$10:$C$66,0),1),[7]設定!$I29))</f>
        <v>22619</v>
      </c>
      <c r="F53" s="41">
        <f>IF($D53="","",IF([7]設定!$I29="",INDEX([7]第２表!$E$10:$J$66,MATCH([7]設定!$D29,[7]第２表!$C$10:$C$66,0),2),[7]設定!$I29))</f>
        <v>580</v>
      </c>
      <c r="G53" s="41">
        <f>IF($D53="","",IF([7]設定!$I29="",INDEX([7]第２表!$E$10:$J$66,MATCH([7]設定!$D29,[7]第２表!$C$10:$C$66,0),3),[7]設定!$I29))</f>
        <v>353</v>
      </c>
      <c r="H53" s="41">
        <f>IF($D53="","",IF([7]設定!$I29="",INDEX([7]第２表!$E$10:$J$66,MATCH([7]設定!$D29,[7]第２表!$C$10:$C$66,0),4),[7]設定!$I29))</f>
        <v>22846</v>
      </c>
      <c r="I53" s="41">
        <f>IF($D53="","",IF([7]設定!$I29="",INDEX([7]第２表!$E$10:$J$66,MATCH([7]設定!$D29,[7]第２表!$C$10:$C$66,0),5),[7]設定!$I29))</f>
        <v>13806</v>
      </c>
      <c r="J53" s="46">
        <f>IF($D53="","",IF([7]設定!$I29="",INDEX([7]第２表!$E$10:$J$66,MATCH([7]設定!$D29,[7]第２表!$C$10:$C$66,0),6),[7]設定!$I29))</f>
        <v>60.4</v>
      </c>
      <c r="K53" s="14"/>
    </row>
    <row r="54" spans="2:12" s="5" customFormat="1" ht="18" customHeight="1" x14ac:dyDescent="0.2">
      <c r="B54" s="43" t="str">
        <f t="shared" si="0"/>
        <v>J</v>
      </c>
      <c r="C54" s="44"/>
      <c r="D54" s="45" t="str">
        <f t="shared" si="1"/>
        <v>金融業，保険業</v>
      </c>
      <c r="E54" s="41" t="str">
        <f>IF($D54="","",IF([7]設定!$I30="",INDEX([7]第２表!$E$10:$J$66,MATCH([7]設定!$D30,[7]第２表!$C$10:$C$66,0),1),[7]設定!$I30))</f>
        <v>x</v>
      </c>
      <c r="F54" s="41" t="str">
        <f>IF($D54="","",IF([7]設定!$I30="",INDEX([7]第２表!$E$10:$J$66,MATCH([7]設定!$D30,[7]第２表!$C$10:$C$66,0),2),[7]設定!$I30))</f>
        <v>x</v>
      </c>
      <c r="G54" s="41" t="str">
        <f>IF($D54="","",IF([7]設定!$I30="",INDEX([7]第２表!$E$10:$J$66,MATCH([7]設定!$D30,[7]第２表!$C$10:$C$66,0),3),[7]設定!$I30))</f>
        <v>x</v>
      </c>
      <c r="H54" s="41" t="str">
        <f>IF($D54="","",IF([7]設定!$I30="",INDEX([7]第２表!$E$10:$J$66,MATCH([7]設定!$D30,[7]第２表!$C$10:$C$66,0),4),[7]設定!$I30))</f>
        <v>x</v>
      </c>
      <c r="I54" s="41" t="str">
        <f>IF($D54="","",IF([7]設定!$I30="",INDEX([7]第２表!$E$10:$J$66,MATCH([7]設定!$D30,[7]第２表!$C$10:$C$66,0),5),[7]設定!$I30))</f>
        <v>x</v>
      </c>
      <c r="J54" s="46" t="str">
        <f>IF($D54="","",IF([7]設定!$I30="",INDEX([7]第２表!$E$10:$J$66,MATCH([7]設定!$D30,[7]第２表!$C$10:$C$66,0),6),[7]設定!$I30))</f>
        <v>x</v>
      </c>
      <c r="K54" s="14"/>
    </row>
    <row r="55" spans="2:12" s="5" customFormat="1" ht="18" customHeight="1" x14ac:dyDescent="0.2">
      <c r="B55" s="43" t="str">
        <f t="shared" si="0"/>
        <v>K</v>
      </c>
      <c r="C55" s="44"/>
      <c r="D55" s="45" t="str">
        <f t="shared" si="1"/>
        <v>不動産業，物品賃貸業</v>
      </c>
      <c r="E55" s="41">
        <f>IF($D55="","",IF([7]設定!$I31="",INDEX([7]第２表!$E$10:$J$66,MATCH([7]設定!$D31,[7]第２表!$C$10:$C$66,0),1),[7]設定!$I31))</f>
        <v>1152</v>
      </c>
      <c r="F55" s="41">
        <f>IF($D55="","",IF([7]設定!$I31="",INDEX([7]第２表!$E$10:$J$66,MATCH([7]設定!$D31,[7]第２表!$C$10:$C$66,0),2),[7]設定!$I31))</f>
        <v>37</v>
      </c>
      <c r="G55" s="41">
        <f>IF($D55="","",IF([7]設定!$I31="",INDEX([7]第２表!$E$10:$J$66,MATCH([7]設定!$D31,[7]第２表!$C$10:$C$66,0),3),[7]設定!$I31))</f>
        <v>0</v>
      </c>
      <c r="H55" s="41">
        <f>IF($D55="","",IF([7]設定!$I31="",INDEX([7]第２表!$E$10:$J$66,MATCH([7]設定!$D31,[7]第２表!$C$10:$C$66,0),4),[7]設定!$I31))</f>
        <v>1189</v>
      </c>
      <c r="I55" s="41">
        <f>IF($D55="","",IF([7]設定!$I31="",INDEX([7]第２表!$E$10:$J$66,MATCH([7]設定!$D31,[7]第２表!$C$10:$C$66,0),5),[7]設定!$I31))</f>
        <v>332</v>
      </c>
      <c r="J55" s="46">
        <f>IF($D55="","",IF([7]設定!$I31="",INDEX([7]第２表!$E$10:$J$66,MATCH([7]設定!$D31,[7]第２表!$C$10:$C$66,0),6),[7]設定!$I31))</f>
        <v>27.9</v>
      </c>
      <c r="K55" s="14"/>
    </row>
    <row r="56" spans="2:12" s="5" customFormat="1" ht="18" customHeight="1" x14ac:dyDescent="0.2">
      <c r="B56" s="43" t="str">
        <f t="shared" si="0"/>
        <v>L</v>
      </c>
      <c r="C56" s="44"/>
      <c r="D56" s="48" t="str">
        <f t="shared" si="1"/>
        <v>学術研究，専門・技術サービス業</v>
      </c>
      <c r="E56" s="41">
        <f>IF($D56="","",IF([7]設定!$I32="",INDEX([7]第２表!$E$10:$J$66,MATCH([7]設定!$D32,[7]第２表!$C$10:$C$66,0),1),[7]設定!$I32))</f>
        <v>1768</v>
      </c>
      <c r="F56" s="41">
        <f>IF($D56="","",IF([7]設定!$I32="",INDEX([7]第２表!$E$10:$J$66,MATCH([7]設定!$D32,[7]第２表!$C$10:$C$66,0),2),[7]設定!$I32))</f>
        <v>3</v>
      </c>
      <c r="G56" s="41">
        <f>IF($D56="","",IF([7]設定!$I32="",INDEX([7]第２表!$E$10:$J$66,MATCH([7]設定!$D32,[7]第２表!$C$10:$C$66,0),3),[7]設定!$I32))</f>
        <v>7</v>
      </c>
      <c r="H56" s="41">
        <f>IF($D56="","",IF([7]設定!$I32="",INDEX([7]第２表!$E$10:$J$66,MATCH([7]設定!$D32,[7]第２表!$C$10:$C$66,0),4),[7]設定!$I32))</f>
        <v>1764</v>
      </c>
      <c r="I56" s="41">
        <f>IF($D56="","",IF([7]設定!$I32="",INDEX([7]第２表!$E$10:$J$66,MATCH([7]設定!$D32,[7]第２表!$C$10:$C$66,0),5),[7]設定!$I32))</f>
        <v>94</v>
      </c>
      <c r="J56" s="46">
        <f>IF($D56="","",IF([7]設定!$I32="",INDEX([7]第２表!$E$10:$J$66,MATCH([7]設定!$D32,[7]第２表!$C$10:$C$66,0),6),[7]設定!$I32))</f>
        <v>5.3</v>
      </c>
      <c r="K56" s="14"/>
      <c r="L56" s="23"/>
    </row>
    <row r="57" spans="2:12" s="5" customFormat="1" ht="18" customHeight="1" x14ac:dyDescent="0.2">
      <c r="B57" s="43" t="str">
        <f t="shared" si="0"/>
        <v>M</v>
      </c>
      <c r="C57" s="44"/>
      <c r="D57" s="49" t="str">
        <f t="shared" si="1"/>
        <v>宿泊業，飲食サービス業</v>
      </c>
      <c r="E57" s="41">
        <f>IF($D57="","",IF([7]設定!$I33="",INDEX([7]第２表!$E$10:$J$66,MATCH([7]設定!$D33,[7]第２表!$C$10:$C$66,0),1),[7]設定!$I33))</f>
        <v>8843</v>
      </c>
      <c r="F57" s="41">
        <f>IF($D57="","",IF([7]設定!$I33="",INDEX([7]第２表!$E$10:$J$66,MATCH([7]設定!$D33,[7]第２表!$C$10:$C$66,0),2),[7]設定!$I33))</f>
        <v>303</v>
      </c>
      <c r="G57" s="41">
        <f>IF($D57="","",IF([7]設定!$I33="",INDEX([7]第２表!$E$10:$J$66,MATCH([7]設定!$D33,[7]第２表!$C$10:$C$66,0),3),[7]設定!$I33))</f>
        <v>232</v>
      </c>
      <c r="H57" s="41">
        <f>IF($D57="","",IF([7]設定!$I33="",INDEX([7]第２表!$E$10:$J$66,MATCH([7]設定!$D33,[7]第２表!$C$10:$C$66,0),4),[7]設定!$I33))</f>
        <v>8914</v>
      </c>
      <c r="I57" s="41">
        <f>IF($D57="","",IF([7]設定!$I33="",INDEX([7]第２表!$E$10:$J$66,MATCH([7]設定!$D33,[7]第２表!$C$10:$C$66,0),5),[7]設定!$I33))</f>
        <v>6775</v>
      </c>
      <c r="J57" s="46">
        <f>IF($D57="","",IF([7]設定!$I33="",INDEX([7]第２表!$E$10:$J$66,MATCH([7]設定!$D33,[7]第２表!$C$10:$C$66,0),6),[7]設定!$I33))</f>
        <v>76</v>
      </c>
      <c r="K57" s="14"/>
      <c r="L57" s="74"/>
    </row>
    <row r="58" spans="2:12" s="5" customFormat="1" ht="18" customHeight="1" x14ac:dyDescent="0.2">
      <c r="B58" s="43" t="str">
        <f t="shared" si="0"/>
        <v>N</v>
      </c>
      <c r="C58" s="44"/>
      <c r="D58" s="50" t="str">
        <f t="shared" si="1"/>
        <v>生活関連サービス業，娯楽業</v>
      </c>
      <c r="E58" s="41">
        <f>IF($D58="","",IF([7]設定!$I34="",INDEX([7]第２表!$E$10:$J$66,MATCH([7]設定!$D34,[7]第２表!$C$10:$C$66,0),1),[7]設定!$I34))</f>
        <v>4199</v>
      </c>
      <c r="F58" s="41">
        <f>IF($D58="","",IF([7]設定!$I34="",INDEX([7]第２表!$E$10:$J$66,MATCH([7]設定!$D34,[7]第２表!$C$10:$C$66,0),2),[7]設定!$I34))</f>
        <v>323</v>
      </c>
      <c r="G58" s="41">
        <f>IF($D58="","",IF([7]設定!$I34="",INDEX([7]第２表!$E$10:$J$66,MATCH([7]設定!$D34,[7]第２表!$C$10:$C$66,0),3),[7]設定!$I34))</f>
        <v>225</v>
      </c>
      <c r="H58" s="41">
        <f>IF($D58="","",IF([7]設定!$I34="",INDEX([7]第２表!$E$10:$J$66,MATCH([7]設定!$D34,[7]第２表!$C$10:$C$66,0),4),[7]設定!$I34))</f>
        <v>4297</v>
      </c>
      <c r="I58" s="41">
        <f>IF($D58="","",IF([7]設定!$I34="",INDEX([7]第２表!$E$10:$J$66,MATCH([7]設定!$D34,[7]第２表!$C$10:$C$66,0),5),[7]設定!$I34))</f>
        <v>1227</v>
      </c>
      <c r="J58" s="46">
        <f>IF($D58="","",IF([7]設定!$I34="",INDEX([7]第２表!$E$10:$J$66,MATCH([7]設定!$D34,[7]第２表!$C$10:$C$66,0),6),[7]設定!$I34))</f>
        <v>28.6</v>
      </c>
      <c r="K58" s="14"/>
    </row>
    <row r="59" spans="2:12" s="5" customFormat="1" ht="18" customHeight="1" x14ac:dyDescent="0.2">
      <c r="B59" s="43" t="str">
        <f t="shared" si="0"/>
        <v>O</v>
      </c>
      <c r="C59" s="44"/>
      <c r="D59" s="45" t="str">
        <f t="shared" si="1"/>
        <v>教育，学習支援業</v>
      </c>
      <c r="E59" s="41">
        <f>IF($D59="","",IF([7]設定!$I35="",INDEX([7]第２表!$E$10:$J$66,MATCH([7]設定!$D35,[7]第２表!$C$10:$C$66,0),1),[7]設定!$I35))</f>
        <v>16388</v>
      </c>
      <c r="F59" s="41">
        <f>IF($D59="","",IF([7]設定!$I35="",INDEX([7]第２表!$E$10:$J$66,MATCH([7]設定!$D35,[7]第２表!$C$10:$C$66,0),2),[7]設定!$I35))</f>
        <v>42</v>
      </c>
      <c r="G59" s="41">
        <f>IF($D59="","",IF([7]設定!$I35="",INDEX([7]第２表!$E$10:$J$66,MATCH([7]設定!$D35,[7]第２表!$C$10:$C$66,0),3),[7]設定!$I35))</f>
        <v>130</v>
      </c>
      <c r="H59" s="41">
        <f>IF($D59="","",IF([7]設定!$I35="",INDEX([7]第２表!$E$10:$J$66,MATCH([7]設定!$D35,[7]第２表!$C$10:$C$66,0),4),[7]設定!$I35))</f>
        <v>16300</v>
      </c>
      <c r="I59" s="41">
        <f>IF($D59="","",IF([7]設定!$I35="",INDEX([7]第２表!$E$10:$J$66,MATCH([7]設定!$D35,[7]第２表!$C$10:$C$66,0),5),[7]設定!$I35))</f>
        <v>2967</v>
      </c>
      <c r="J59" s="46">
        <f>IF($D59="","",IF([7]設定!$I35="",INDEX([7]第２表!$E$10:$J$66,MATCH([7]設定!$D35,[7]第２表!$C$10:$C$66,0),6),[7]設定!$I35))</f>
        <v>18.2</v>
      </c>
      <c r="K59" s="14"/>
    </row>
    <row r="60" spans="2:12" s="5" customFormat="1" ht="18" customHeight="1" x14ac:dyDescent="0.2">
      <c r="B60" s="43" t="str">
        <f t="shared" si="0"/>
        <v>P</v>
      </c>
      <c r="C60" s="44"/>
      <c r="D60" s="45" t="str">
        <f t="shared" si="1"/>
        <v>医療，福祉</v>
      </c>
      <c r="E60" s="41">
        <f>IF($D60="","",IF([7]設定!$I36="",INDEX([7]第２表!$E$10:$J$66,MATCH([7]設定!$D36,[7]第２表!$C$10:$C$66,0),1),[7]設定!$I36))</f>
        <v>48957</v>
      </c>
      <c r="F60" s="41">
        <f>IF($D60="","",IF([7]設定!$I36="",INDEX([7]第２表!$E$10:$J$66,MATCH([7]設定!$D36,[7]第２表!$C$10:$C$66,0),2),[7]設定!$I36))</f>
        <v>548</v>
      </c>
      <c r="G60" s="41">
        <f>IF($D60="","",IF([7]設定!$I36="",INDEX([7]第２表!$E$10:$J$66,MATCH([7]設定!$D36,[7]第２表!$C$10:$C$66,0),3),[7]設定!$I36))</f>
        <v>606</v>
      </c>
      <c r="H60" s="41">
        <f>IF($D60="","",IF([7]設定!$I36="",INDEX([7]第２表!$E$10:$J$66,MATCH([7]設定!$D36,[7]第２表!$C$10:$C$66,0),4),[7]設定!$I36))</f>
        <v>48899</v>
      </c>
      <c r="I60" s="41">
        <f>IF($D60="","",IF([7]設定!$I36="",INDEX([7]第２表!$E$10:$J$66,MATCH([7]設定!$D36,[7]第２表!$C$10:$C$66,0),5),[7]設定!$I36))</f>
        <v>11754</v>
      </c>
      <c r="J60" s="46">
        <f>IF($D60="","",IF([7]設定!$I36="",INDEX([7]第２表!$E$10:$J$66,MATCH([7]設定!$D36,[7]第２表!$C$10:$C$66,0),6),[7]設定!$I36))</f>
        <v>24</v>
      </c>
      <c r="K60" s="14"/>
    </row>
    <row r="61" spans="2:12" s="5" customFormat="1" ht="18" customHeight="1" x14ac:dyDescent="0.2">
      <c r="B61" s="43" t="str">
        <f t="shared" si="0"/>
        <v>Q</v>
      </c>
      <c r="C61" s="44"/>
      <c r="D61" s="45" t="str">
        <f t="shared" si="1"/>
        <v>複合サービス事業</v>
      </c>
      <c r="E61" s="41">
        <f>IF($D61="","",IF([7]設定!$I37="",INDEX([7]第２表!$E$10:$J$66,MATCH([7]設定!$D37,[7]第２表!$C$10:$C$66,0),1),[7]設定!$I37))</f>
        <v>2894</v>
      </c>
      <c r="F61" s="41">
        <f>IF($D61="","",IF([7]設定!$I37="",INDEX([7]第２表!$E$10:$J$66,MATCH([7]設定!$D37,[7]第２表!$C$10:$C$66,0),2),[7]設定!$I37))</f>
        <v>13</v>
      </c>
      <c r="G61" s="41">
        <f>IF($D61="","",IF([7]設定!$I37="",INDEX([7]第２表!$E$10:$J$66,MATCH([7]設定!$D37,[7]第２表!$C$10:$C$66,0),3),[7]設定!$I37))</f>
        <v>29</v>
      </c>
      <c r="H61" s="41">
        <f>IF($D61="","",IF([7]設定!$I37="",INDEX([7]第２表!$E$10:$J$66,MATCH([7]設定!$D37,[7]第２表!$C$10:$C$66,0),4),[7]設定!$I37))</f>
        <v>2878</v>
      </c>
      <c r="I61" s="41">
        <f>IF($D61="","",IF([7]設定!$I37="",INDEX([7]第２表!$E$10:$J$66,MATCH([7]設定!$D37,[7]第２表!$C$10:$C$66,0),5),[7]設定!$I37))</f>
        <v>145</v>
      </c>
      <c r="J61" s="46">
        <f>IF($D61="","",IF([7]設定!$I37="",INDEX([7]第２表!$E$10:$J$66,MATCH([7]設定!$D37,[7]第２表!$C$10:$C$66,0),6),[7]設定!$I37))</f>
        <v>5</v>
      </c>
    </row>
    <row r="62" spans="2:12" s="5" customFormat="1" ht="18" customHeight="1" x14ac:dyDescent="0.2">
      <c r="B62" s="43" t="str">
        <f t="shared" si="0"/>
        <v>R</v>
      </c>
      <c r="C62" s="44"/>
      <c r="D62" s="51" t="str">
        <f t="shared" si="1"/>
        <v>サービス業（他に分類されないもの）</v>
      </c>
      <c r="E62" s="41">
        <f>IF($D62="","",IF([7]設定!$I38="",INDEX([7]第２表!$E$10:$J$66,MATCH([7]設定!$D38,[7]第２表!$C$10:$C$66,0),1),[7]設定!$I38))</f>
        <v>17302</v>
      </c>
      <c r="F62" s="41">
        <f>IF($D62="","",IF([7]設定!$I38="",INDEX([7]第２表!$E$10:$J$66,MATCH([7]設定!$D38,[7]第２表!$C$10:$C$66,0),2),[7]設定!$I38))</f>
        <v>757</v>
      </c>
      <c r="G62" s="41">
        <f>IF($D62="","",IF([7]設定!$I38="",INDEX([7]第２表!$E$10:$J$66,MATCH([7]設定!$D38,[7]第２表!$C$10:$C$66,0),3),[7]設定!$I38))</f>
        <v>523</v>
      </c>
      <c r="H62" s="41">
        <f>IF($D62="","",IF([7]設定!$I38="",INDEX([7]第２表!$E$10:$J$66,MATCH([7]設定!$D38,[7]第２表!$C$10:$C$66,0),4),[7]設定!$I38))</f>
        <v>17536</v>
      </c>
      <c r="I62" s="41">
        <f>IF($D62="","",IF([7]設定!$I38="",INDEX([7]第２表!$E$10:$J$66,MATCH([7]設定!$D38,[7]第２表!$C$10:$C$66,0),5),[7]設定!$I38))</f>
        <v>5639</v>
      </c>
      <c r="J62" s="46">
        <f>IF($D62="","",IF([7]設定!$I38="",INDEX([7]第２表!$E$10:$J$66,MATCH([7]設定!$D38,[7]第２表!$C$10:$C$66,0),6),[7]設定!$I38))</f>
        <v>32.200000000000003</v>
      </c>
    </row>
    <row r="63" spans="2:12" s="5" customFormat="1" ht="18" customHeight="1" x14ac:dyDescent="0.2">
      <c r="B63" s="38" t="str">
        <f t="shared" si="0"/>
        <v>E09,10</v>
      </c>
      <c r="C63" s="39"/>
      <c r="D63" s="52" t="str">
        <f t="shared" si="1"/>
        <v>食料品・たばこ</v>
      </c>
      <c r="E63" s="53">
        <f>IF($D63="","",IF([7]設定!$I39="",INDEX([7]第２表!$E$10:$J$66,MATCH([7]設定!$D39,[7]第２表!$C$10:$C$66,0),1),[7]設定!$I39))</f>
        <v>11833</v>
      </c>
      <c r="F63" s="53">
        <f>IF($D63="","",IF([7]設定!$I39="",INDEX([7]第２表!$E$10:$J$66,MATCH([7]設定!$D39,[7]第２表!$C$10:$C$66,0),2),[7]設定!$I39))</f>
        <v>234</v>
      </c>
      <c r="G63" s="53">
        <f>IF($D63="","",IF([7]設定!$I39="",INDEX([7]第２表!$E$10:$J$66,MATCH([7]設定!$D39,[7]第２表!$C$10:$C$66,0),3),[7]設定!$I39))</f>
        <v>197</v>
      </c>
      <c r="H63" s="53">
        <f>IF($D63="","",IF([7]設定!$I39="",INDEX([7]第２表!$E$10:$J$66,MATCH([7]設定!$D39,[7]第２表!$C$10:$C$66,0),4),[7]設定!$I39))</f>
        <v>11870</v>
      </c>
      <c r="I63" s="53">
        <f>IF($D63="","",IF([7]設定!$I39="",INDEX([7]第２表!$E$10:$J$66,MATCH([7]設定!$D39,[7]第２表!$C$10:$C$66,0),5),[7]設定!$I39))</f>
        <v>2015</v>
      </c>
      <c r="J63" s="42">
        <f>IF($D63="","",IF([7]設定!$I39="",INDEX([7]第２表!$E$10:$J$66,MATCH([7]設定!$D39,[7]第２表!$C$10:$C$66,0),6),[7]設定!$I39))</f>
        <v>17</v>
      </c>
    </row>
    <row r="64" spans="2:12" s="5" customFormat="1" ht="18" customHeight="1" x14ac:dyDescent="0.2">
      <c r="B64" s="43" t="str">
        <f t="shared" si="0"/>
        <v>E11</v>
      </c>
      <c r="C64" s="44"/>
      <c r="D64" s="54" t="str">
        <f t="shared" si="1"/>
        <v>繊維工業</v>
      </c>
      <c r="E64" s="41">
        <f>IF($D64="","",IF([7]設定!$I40="",INDEX([7]第２表!$E$10:$J$66,MATCH([7]設定!$D40,[7]第２表!$C$10:$C$66,0),1),[7]設定!$I40))</f>
        <v>3307</v>
      </c>
      <c r="F64" s="41">
        <f>IF($D64="","",IF([7]設定!$I40="",INDEX([7]第２表!$E$10:$J$66,MATCH([7]設定!$D40,[7]第２表!$C$10:$C$66,0),2),[7]設定!$I40))</f>
        <v>34</v>
      </c>
      <c r="G64" s="41">
        <f>IF($D64="","",IF([7]設定!$I40="",INDEX([7]第２表!$E$10:$J$66,MATCH([7]設定!$D40,[7]第２表!$C$10:$C$66,0),3),[7]設定!$I40))</f>
        <v>28</v>
      </c>
      <c r="H64" s="41">
        <f>IF($D64="","",IF([7]設定!$I40="",INDEX([7]第２表!$E$10:$J$66,MATCH([7]設定!$D40,[7]第２表!$C$10:$C$66,0),4),[7]設定!$I40))</f>
        <v>3313</v>
      </c>
      <c r="I64" s="41">
        <f>IF($D64="","",IF([7]設定!$I40="",INDEX([7]第２表!$E$10:$J$66,MATCH([7]設定!$D40,[7]第２表!$C$10:$C$66,0),5),[7]設定!$I40))</f>
        <v>370</v>
      </c>
      <c r="J64" s="46">
        <f>IF($D64="","",IF([7]設定!$I40="",INDEX([7]第２表!$E$10:$J$66,MATCH([7]設定!$D40,[7]第２表!$C$10:$C$66,0),6),[7]設定!$I40))</f>
        <v>11.2</v>
      </c>
    </row>
    <row r="65" spans="2:10" s="5" customFormat="1" ht="18" customHeight="1" x14ac:dyDescent="0.2">
      <c r="B65" s="43" t="str">
        <f t="shared" si="0"/>
        <v>E12</v>
      </c>
      <c r="C65" s="44"/>
      <c r="D65" s="54" t="str">
        <f t="shared" si="1"/>
        <v>木材・木製品</v>
      </c>
      <c r="E65" s="41">
        <f>IF($D65="","",IF([7]設定!$I41="",INDEX([7]第２表!$E$10:$J$66,MATCH([7]設定!$D41,[7]第２表!$C$10:$C$66,0),1),[7]設定!$I41))</f>
        <v>1334</v>
      </c>
      <c r="F65" s="41">
        <f>IF($D65="","",IF([7]設定!$I41="",INDEX([7]第２表!$E$10:$J$66,MATCH([7]設定!$D41,[7]第２表!$C$10:$C$66,0),2),[7]設定!$I41))</f>
        <v>21</v>
      </c>
      <c r="G65" s="41">
        <f>IF($D65="","",IF([7]設定!$I41="",INDEX([7]第２表!$E$10:$J$66,MATCH([7]設定!$D41,[7]第２表!$C$10:$C$66,0),3),[7]設定!$I41))</f>
        <v>11</v>
      </c>
      <c r="H65" s="41">
        <f>IF($D65="","",IF([7]設定!$I41="",INDEX([7]第２表!$E$10:$J$66,MATCH([7]設定!$D41,[7]第２表!$C$10:$C$66,0),4),[7]設定!$I41))</f>
        <v>1344</v>
      </c>
      <c r="I65" s="41">
        <f>IF($D65="","",IF([7]設定!$I41="",INDEX([7]第２表!$E$10:$J$66,MATCH([7]設定!$D41,[7]第２表!$C$10:$C$66,0),5),[7]設定!$I41))</f>
        <v>131</v>
      </c>
      <c r="J65" s="46">
        <f>IF($D65="","",IF([7]設定!$I41="",INDEX([7]第２表!$E$10:$J$66,MATCH([7]設定!$D41,[7]第２表!$C$10:$C$66,0),6),[7]設定!$I41))</f>
        <v>9.6999999999999993</v>
      </c>
    </row>
    <row r="66" spans="2:10" s="5" customFormat="1" ht="18" customHeight="1" x14ac:dyDescent="0.2">
      <c r="B66" s="43" t="str">
        <f t="shared" si="0"/>
        <v>E13</v>
      </c>
      <c r="C66" s="44"/>
      <c r="D66" s="54" t="str">
        <f t="shared" si="1"/>
        <v>家具・装備品</v>
      </c>
      <c r="E66" s="41" t="str">
        <f>IF($D66="","",IF([7]設定!$I42="",INDEX([7]第２表!$E$10:$J$66,MATCH([7]設定!$D42,[7]第２表!$C$10:$C$66,0),1),[7]設定!$I42))</f>
        <v>x</v>
      </c>
      <c r="F66" s="41" t="str">
        <f>IF($D66="","",IF([7]設定!$I42="",INDEX([7]第２表!$E$10:$J$66,MATCH([7]設定!$D42,[7]第２表!$C$10:$C$66,0),2),[7]設定!$I42))</f>
        <v>x</v>
      </c>
      <c r="G66" s="41" t="str">
        <f>IF($D66="","",IF([7]設定!$I42="",INDEX([7]第２表!$E$10:$J$66,MATCH([7]設定!$D42,[7]第２表!$C$10:$C$66,0),3),[7]設定!$I42))</f>
        <v>x</v>
      </c>
      <c r="H66" s="41" t="str">
        <f>IF($D66="","",IF([7]設定!$I42="",INDEX([7]第２表!$E$10:$J$66,MATCH([7]設定!$D42,[7]第２表!$C$10:$C$66,0),4),[7]設定!$I42))</f>
        <v>x</v>
      </c>
      <c r="I66" s="41" t="str">
        <f>IF($D66="","",IF([7]設定!$I42="",INDEX([7]第２表!$E$10:$J$66,MATCH([7]設定!$D42,[7]第２表!$C$10:$C$66,0),5),[7]設定!$I42))</f>
        <v>x</v>
      </c>
      <c r="J66" s="46" t="str">
        <f>IF($D66="","",IF([7]設定!$I42="",INDEX([7]第２表!$E$10:$J$66,MATCH([7]設定!$D42,[7]第２表!$C$10:$C$66,0),6),[7]設定!$I42))</f>
        <v>x</v>
      </c>
    </row>
    <row r="67" spans="2:10" ht="16.2" x14ac:dyDescent="0.2">
      <c r="B67" s="43" t="str">
        <f t="shared" si="0"/>
        <v>E15</v>
      </c>
      <c r="C67" s="44"/>
      <c r="D67" s="54" t="str">
        <f t="shared" si="1"/>
        <v>印刷・同関連業</v>
      </c>
      <c r="E67" s="41">
        <f>IF($D67="","",IF([7]設定!$I43="",INDEX([7]第２表!$E$10:$J$66,MATCH([7]設定!$D43,[7]第２表!$C$10:$C$66,0),1),[7]設定!$I43))</f>
        <v>458</v>
      </c>
      <c r="F67" s="41">
        <f>IF($D67="","",IF([7]設定!$I43="",INDEX([7]第２表!$E$10:$J$66,MATCH([7]設定!$D43,[7]第２表!$C$10:$C$66,0),2),[7]設定!$I43))</f>
        <v>4</v>
      </c>
      <c r="G67" s="41">
        <f>IF($D67="","",IF([7]設定!$I43="",INDEX([7]第２表!$E$10:$J$66,MATCH([7]設定!$D43,[7]第２表!$C$10:$C$66,0),3),[7]設定!$I43))</f>
        <v>6</v>
      </c>
      <c r="H67" s="41">
        <f>IF($D67="","",IF([7]設定!$I43="",INDEX([7]第２表!$E$10:$J$66,MATCH([7]設定!$D43,[7]第２表!$C$10:$C$66,0),4),[7]設定!$I43))</f>
        <v>456</v>
      </c>
      <c r="I67" s="41">
        <f>IF($D67="","",IF([7]設定!$I43="",INDEX([7]第２表!$E$10:$J$66,MATCH([7]設定!$D43,[7]第２表!$C$10:$C$66,0),5),[7]設定!$I43))</f>
        <v>131</v>
      </c>
      <c r="J67" s="46">
        <f>IF($D67="","",IF([7]設定!$I43="",INDEX([7]第２表!$E$10:$J$66,MATCH([7]設定!$D43,[7]第２表!$C$10:$C$66,0),6),[7]設定!$I43))</f>
        <v>28.7</v>
      </c>
    </row>
    <row r="68" spans="2:10" ht="16.2" x14ac:dyDescent="0.2">
      <c r="B68" s="43" t="str">
        <f t="shared" si="0"/>
        <v>E16,17</v>
      </c>
      <c r="C68" s="44"/>
      <c r="D68" s="54" t="str">
        <f t="shared" si="1"/>
        <v>化学、石油・石炭</v>
      </c>
      <c r="E68" s="41">
        <f>IF($D68="","",IF([7]設定!$I44="",INDEX([7]第２表!$E$10:$J$66,MATCH([7]設定!$D44,[7]第２表!$C$10:$C$66,0),1),[7]設定!$I44))</f>
        <v>2584</v>
      </c>
      <c r="F68" s="41">
        <f>IF($D68="","",IF([7]設定!$I44="",INDEX([7]第２表!$E$10:$J$66,MATCH([7]設定!$D44,[7]第２表!$C$10:$C$66,0),2),[7]設定!$I44))</f>
        <v>20</v>
      </c>
      <c r="G68" s="41">
        <f>IF($D68="","",IF([7]設定!$I44="",INDEX([7]第２表!$E$10:$J$66,MATCH([7]設定!$D44,[7]第２表!$C$10:$C$66,0),3),[7]設定!$I44))</f>
        <v>26</v>
      </c>
      <c r="H68" s="41">
        <f>IF($D68="","",IF([7]設定!$I44="",INDEX([7]第２表!$E$10:$J$66,MATCH([7]設定!$D44,[7]第２表!$C$10:$C$66,0),4),[7]設定!$I44))</f>
        <v>2578</v>
      </c>
      <c r="I68" s="41">
        <f>IF($D68="","",IF([7]設定!$I44="",INDEX([7]第２表!$E$10:$J$66,MATCH([7]設定!$D44,[7]第２表!$C$10:$C$66,0),5),[7]設定!$I44))</f>
        <v>56</v>
      </c>
      <c r="J68" s="46">
        <f>IF($D68="","",IF([7]設定!$I44="",INDEX([7]第２表!$E$10:$J$66,MATCH([7]設定!$D44,[7]第２表!$C$10:$C$66,0),6),[7]設定!$I44))</f>
        <v>2.2000000000000002</v>
      </c>
    </row>
    <row r="69" spans="2:10" ht="16.2" x14ac:dyDescent="0.2">
      <c r="B69" s="43" t="str">
        <f t="shared" si="0"/>
        <v>E18</v>
      </c>
      <c r="C69" s="44"/>
      <c r="D69" s="54" t="str">
        <f t="shared" si="1"/>
        <v>プラスチック製品</v>
      </c>
      <c r="E69" s="41">
        <f>IF($D69="","",IF([7]設定!$I45="",INDEX([7]第２表!$E$10:$J$66,MATCH([7]設定!$D45,[7]第２表!$C$10:$C$66,0),1),[7]設定!$I45))</f>
        <v>1819</v>
      </c>
      <c r="F69" s="41">
        <f>IF($D69="","",IF([7]設定!$I45="",INDEX([7]第２表!$E$10:$J$66,MATCH([7]設定!$D45,[7]第２表!$C$10:$C$66,0),2),[7]設定!$I45))</f>
        <v>17</v>
      </c>
      <c r="G69" s="41">
        <f>IF($D69="","",IF([7]設定!$I45="",INDEX([7]第２表!$E$10:$J$66,MATCH([7]設定!$D45,[7]第２表!$C$10:$C$66,0),3),[7]設定!$I45))</f>
        <v>0</v>
      </c>
      <c r="H69" s="41">
        <f>IF($D69="","",IF([7]設定!$I45="",INDEX([7]第２表!$E$10:$J$66,MATCH([7]設定!$D45,[7]第２表!$C$10:$C$66,0),4),[7]設定!$I45))</f>
        <v>1836</v>
      </c>
      <c r="I69" s="41">
        <f>IF($D69="","",IF([7]設定!$I45="",INDEX([7]第２表!$E$10:$J$66,MATCH([7]設定!$D45,[7]第２表!$C$10:$C$66,0),5),[7]設定!$I45))</f>
        <v>416</v>
      </c>
      <c r="J69" s="46">
        <f>IF($D69="","",IF([7]設定!$I45="",INDEX([7]第２表!$E$10:$J$66,MATCH([7]設定!$D45,[7]第２表!$C$10:$C$66,0),6),[7]設定!$I45))</f>
        <v>22.7</v>
      </c>
    </row>
    <row r="70" spans="2:10" ht="16.2" x14ac:dyDescent="0.2">
      <c r="B70" s="43" t="str">
        <f t="shared" si="0"/>
        <v>E19</v>
      </c>
      <c r="C70" s="44"/>
      <c r="D70" s="54" t="str">
        <f t="shared" si="1"/>
        <v>ゴム製品</v>
      </c>
      <c r="E70" s="55">
        <f>IF($D70="","",IF([7]設定!$I46="",INDEX([7]第２表!$E$10:$J$66,MATCH([7]設定!$D46,[7]第２表!$C$10:$C$66,0),1),[7]設定!$I46))</f>
        <v>2052</v>
      </c>
      <c r="F70" s="55">
        <f>IF($D70="","",IF([7]設定!$I46="",INDEX([7]第２表!$E$10:$J$66,MATCH([7]設定!$D46,[7]第２表!$C$10:$C$66,0),2),[7]設定!$I46))</f>
        <v>1</v>
      </c>
      <c r="G70" s="55">
        <f>IF($D70="","",IF([7]設定!$I46="",INDEX([7]第２表!$E$10:$J$66,MATCH([7]設定!$D46,[7]第２表!$C$10:$C$66,0),3),[7]設定!$I46))</f>
        <v>15</v>
      </c>
      <c r="H70" s="55">
        <f>IF($D70="","",IF([7]設定!$I46="",INDEX([7]第２表!$E$10:$J$66,MATCH([7]設定!$D46,[7]第２表!$C$10:$C$66,0),4),[7]設定!$I46))</f>
        <v>2038</v>
      </c>
      <c r="I70" s="55">
        <f>IF($D70="","",IF([7]設定!$I46="",INDEX([7]第２表!$E$10:$J$66,MATCH([7]設定!$D46,[7]第２表!$C$10:$C$66,0),5),[7]設定!$I46))</f>
        <v>28</v>
      </c>
      <c r="J70" s="56">
        <f>IF($D70="","",IF([7]設定!$I46="",INDEX([7]第２表!$E$10:$J$66,MATCH([7]設定!$D46,[7]第２表!$C$10:$C$66,0),6),[7]設定!$I46))</f>
        <v>1.4</v>
      </c>
    </row>
    <row r="71" spans="2:10" ht="16.2" x14ac:dyDescent="0.2">
      <c r="B71" s="43" t="str">
        <f t="shared" si="0"/>
        <v>E21</v>
      </c>
      <c r="C71" s="44"/>
      <c r="D71" s="54" t="str">
        <f t="shared" si="1"/>
        <v>窯業・土石製品</v>
      </c>
      <c r="E71" s="41">
        <f>IF($D71="","",IF([7]設定!$I47="",INDEX([7]第２表!$E$10:$J$66,MATCH([7]設定!$D47,[7]第２表!$C$10:$C$66,0),1),[7]設定!$I47))</f>
        <v>373</v>
      </c>
      <c r="F71" s="41">
        <f>IF($D71="","",IF([7]設定!$I47="",INDEX([7]第２表!$E$10:$J$66,MATCH([7]設定!$D47,[7]第２表!$C$10:$C$66,0),2),[7]設定!$I47))</f>
        <v>0</v>
      </c>
      <c r="G71" s="41">
        <f>IF($D71="","",IF([7]設定!$I47="",INDEX([7]第２表!$E$10:$J$66,MATCH([7]設定!$D47,[7]第２表!$C$10:$C$66,0),3),[7]設定!$I47))</f>
        <v>2</v>
      </c>
      <c r="H71" s="41">
        <f>IF($D71="","",IF([7]設定!$I47="",INDEX([7]第２表!$E$10:$J$66,MATCH([7]設定!$D47,[7]第２表!$C$10:$C$66,0),4),[7]設定!$I47))</f>
        <v>371</v>
      </c>
      <c r="I71" s="41">
        <f>IF($D71="","",IF([7]設定!$I47="",INDEX([7]第２表!$E$10:$J$66,MATCH([7]設定!$D47,[7]第２表!$C$10:$C$66,0),5),[7]設定!$I47))</f>
        <v>47</v>
      </c>
      <c r="J71" s="46">
        <f>IF($D71="","",IF([7]設定!$I47="",INDEX([7]第２表!$E$10:$J$66,MATCH([7]設定!$D47,[7]第２表!$C$10:$C$66,0),6),[7]設定!$I47))</f>
        <v>12.7</v>
      </c>
    </row>
    <row r="72" spans="2:10" ht="16.2" x14ac:dyDescent="0.2">
      <c r="B72" s="43" t="str">
        <f t="shared" si="0"/>
        <v>E24</v>
      </c>
      <c r="C72" s="44"/>
      <c r="D72" s="54" t="str">
        <f t="shared" si="1"/>
        <v>金属製品製造業</v>
      </c>
      <c r="E72" s="41">
        <f>IF($D72="","",IF([7]設定!$I48="",INDEX([7]第２表!$E$10:$J$66,MATCH([7]設定!$D48,[7]第２表!$C$10:$C$66,0),1),[7]設定!$I48))</f>
        <v>1184</v>
      </c>
      <c r="F72" s="41">
        <f>IF($D72="","",IF([7]設定!$I48="",INDEX([7]第２表!$E$10:$J$66,MATCH([7]設定!$D48,[7]第２表!$C$10:$C$66,0),2),[7]設定!$I48))</f>
        <v>22</v>
      </c>
      <c r="G72" s="41">
        <f>IF($D72="","",IF([7]設定!$I48="",INDEX([7]第２表!$E$10:$J$66,MATCH([7]設定!$D48,[7]第２表!$C$10:$C$66,0),3),[7]設定!$I48))</f>
        <v>27</v>
      </c>
      <c r="H72" s="41">
        <f>IF($D72="","",IF([7]設定!$I48="",INDEX([7]第２表!$E$10:$J$66,MATCH([7]設定!$D48,[7]第２表!$C$10:$C$66,0),4),[7]設定!$I48))</f>
        <v>1179</v>
      </c>
      <c r="I72" s="41">
        <f>IF($D72="","",IF([7]設定!$I48="",INDEX([7]第２表!$E$10:$J$66,MATCH([7]設定!$D48,[7]第２表!$C$10:$C$66,0),5),[7]設定!$I48))</f>
        <v>196</v>
      </c>
      <c r="J72" s="46">
        <f>IF($D72="","",IF([7]設定!$I48="",INDEX([7]第２表!$E$10:$J$66,MATCH([7]設定!$D48,[7]第２表!$C$10:$C$66,0),6),[7]設定!$I48))</f>
        <v>16.600000000000001</v>
      </c>
    </row>
    <row r="73" spans="2:10" ht="16.2" x14ac:dyDescent="0.2">
      <c r="B73" s="43" t="str">
        <f t="shared" si="0"/>
        <v>E27</v>
      </c>
      <c r="C73" s="44"/>
      <c r="D73" s="54" t="str">
        <f t="shared" si="1"/>
        <v>業務用機械器具</v>
      </c>
      <c r="E73" s="41">
        <f>IF($D73="","",IF([7]設定!$I49="",INDEX([7]第２表!$E$10:$J$66,MATCH([7]設定!$D49,[7]第２表!$C$10:$C$66,0),1),[7]設定!$I49))</f>
        <v>1822</v>
      </c>
      <c r="F73" s="41">
        <f>IF($D73="","",IF([7]設定!$I49="",INDEX([7]第２表!$E$10:$J$66,MATCH([7]設定!$D49,[7]第２表!$C$10:$C$66,0),2),[7]設定!$I49))</f>
        <v>2</v>
      </c>
      <c r="G73" s="41">
        <f>IF($D73="","",IF([7]設定!$I49="",INDEX([7]第２表!$E$10:$J$66,MATCH([7]設定!$D49,[7]第２表!$C$10:$C$66,0),3),[7]設定!$I49))</f>
        <v>15</v>
      </c>
      <c r="H73" s="41">
        <f>IF($D73="","",IF([7]設定!$I49="",INDEX([7]第２表!$E$10:$J$66,MATCH([7]設定!$D49,[7]第２表!$C$10:$C$66,0),4),[7]設定!$I49))</f>
        <v>1809</v>
      </c>
      <c r="I73" s="41">
        <f>IF($D73="","",IF([7]設定!$I49="",INDEX([7]第２表!$E$10:$J$66,MATCH([7]設定!$D49,[7]第２表!$C$10:$C$66,0),5),[7]設定!$I49))</f>
        <v>47</v>
      </c>
      <c r="J73" s="46">
        <f>IF($D73="","",IF([7]設定!$I49="",INDEX([7]第２表!$E$10:$J$66,MATCH([7]設定!$D49,[7]第２表!$C$10:$C$66,0),6),[7]設定!$I49))</f>
        <v>2.6</v>
      </c>
    </row>
    <row r="74" spans="2:10" ht="16.2" x14ac:dyDescent="0.2">
      <c r="B74" s="43" t="str">
        <f t="shared" si="0"/>
        <v>E28</v>
      </c>
      <c r="C74" s="44"/>
      <c r="D74" s="54" t="str">
        <f t="shared" si="1"/>
        <v>電子・デバイス</v>
      </c>
      <c r="E74" s="41">
        <f>IF($D74="","",IF([7]設定!$I50="",INDEX([7]第２表!$E$10:$J$66,MATCH([7]設定!$D50,[7]第２表!$C$10:$C$66,0),1),[7]設定!$I50))</f>
        <v>3415</v>
      </c>
      <c r="F74" s="41">
        <f>IF($D74="","",IF([7]設定!$I50="",INDEX([7]第２表!$E$10:$J$66,MATCH([7]設定!$D50,[7]第２表!$C$10:$C$66,0),2),[7]設定!$I50))</f>
        <v>12</v>
      </c>
      <c r="G74" s="41">
        <f>IF($D74="","",IF([7]設定!$I50="",INDEX([7]第２表!$E$10:$J$66,MATCH([7]設定!$D50,[7]第２表!$C$10:$C$66,0),3),[7]設定!$I50))</f>
        <v>47</v>
      </c>
      <c r="H74" s="41">
        <f>IF($D74="","",IF([7]設定!$I50="",INDEX([7]第２表!$E$10:$J$66,MATCH([7]設定!$D50,[7]第２表!$C$10:$C$66,0),4),[7]設定!$I50))</f>
        <v>3380</v>
      </c>
      <c r="I74" s="41">
        <f>IF($D74="","",IF([7]設定!$I50="",INDEX([7]第２表!$E$10:$J$66,MATCH([7]設定!$D50,[7]第２表!$C$10:$C$66,0),5),[7]設定!$I50))</f>
        <v>212</v>
      </c>
      <c r="J74" s="46">
        <f>IF($D74="","",IF([7]設定!$I50="",INDEX([7]第２表!$E$10:$J$66,MATCH([7]設定!$D50,[7]第２表!$C$10:$C$66,0),6),[7]設定!$I50))</f>
        <v>6.3</v>
      </c>
    </row>
    <row r="75" spans="2:10" ht="16.2" x14ac:dyDescent="0.2">
      <c r="B75" s="43" t="str">
        <f t="shared" si="0"/>
        <v>E29</v>
      </c>
      <c r="C75" s="44"/>
      <c r="D75" s="54" t="str">
        <f t="shared" si="1"/>
        <v>電気機械器具</v>
      </c>
      <c r="E75" s="41">
        <f>IF($D75="","",IF([7]設定!$I51="",INDEX([7]第２表!$E$10:$J$66,MATCH([7]設定!$D51,[7]第２表!$C$10:$C$66,0),1),[7]設定!$I51))</f>
        <v>1023</v>
      </c>
      <c r="F75" s="41">
        <f>IF($D75="","",IF([7]設定!$I51="",INDEX([7]第２表!$E$10:$J$66,MATCH([7]設定!$D51,[7]第２表!$C$10:$C$66,0),2),[7]設定!$I51))</f>
        <v>0</v>
      </c>
      <c r="G75" s="41">
        <f>IF($D75="","",IF([7]設定!$I51="",INDEX([7]第２表!$E$10:$J$66,MATCH([7]設定!$D51,[7]第２表!$C$10:$C$66,0),3),[7]設定!$I51))</f>
        <v>5</v>
      </c>
      <c r="H75" s="41">
        <f>IF($D75="","",IF([7]設定!$I51="",INDEX([7]第２表!$E$10:$J$66,MATCH([7]設定!$D51,[7]第２表!$C$10:$C$66,0),4),[7]設定!$I51))</f>
        <v>1018</v>
      </c>
      <c r="I75" s="41">
        <f>IF($D75="","",IF([7]設定!$I51="",INDEX([7]第２表!$E$10:$J$66,MATCH([7]設定!$D51,[7]第２表!$C$10:$C$66,0),5),[7]設定!$I51))</f>
        <v>41</v>
      </c>
      <c r="J75" s="46">
        <f>IF($D75="","",IF([7]設定!$I51="",INDEX([7]第２表!$E$10:$J$66,MATCH([7]設定!$D51,[7]第２表!$C$10:$C$66,0),6),[7]設定!$I51))</f>
        <v>4</v>
      </c>
    </row>
    <row r="76" spans="2:10" ht="16.2" x14ac:dyDescent="0.2">
      <c r="B76" s="43" t="str">
        <f t="shared" si="0"/>
        <v>E31</v>
      </c>
      <c r="C76" s="44"/>
      <c r="D76" s="54" t="str">
        <f t="shared" si="1"/>
        <v>輸送用機械器具</v>
      </c>
      <c r="E76" s="41">
        <f>IF($D76="","",IF([7]設定!$I52="",INDEX([7]第２表!$E$10:$J$66,MATCH([7]設定!$D52,[7]第２表!$C$10:$C$66,0),1),[7]設定!$I52))</f>
        <v>2124</v>
      </c>
      <c r="F76" s="41">
        <f>IF($D76="","",IF([7]設定!$I52="",INDEX([7]第２表!$E$10:$J$66,MATCH([7]設定!$D52,[7]第２表!$C$10:$C$66,0),2),[7]設定!$I52))</f>
        <v>21</v>
      </c>
      <c r="G76" s="41">
        <f>IF($D76="","",IF([7]設定!$I52="",INDEX([7]第２表!$E$10:$J$66,MATCH([7]設定!$D52,[7]第２表!$C$10:$C$66,0),3),[7]設定!$I52))</f>
        <v>8</v>
      </c>
      <c r="H76" s="41">
        <f>IF($D76="","",IF([7]設定!$I52="",INDEX([7]第２表!$E$10:$J$66,MATCH([7]設定!$D52,[7]第２表!$C$10:$C$66,0),4),[7]設定!$I52))</f>
        <v>2137</v>
      </c>
      <c r="I76" s="41">
        <f>IF($D76="","",IF([7]設定!$I52="",INDEX([7]第２表!$E$10:$J$66,MATCH([7]設定!$D52,[7]第２表!$C$10:$C$66,0),5),[7]設定!$I52))</f>
        <v>12</v>
      </c>
      <c r="J76" s="46">
        <f>IF($D76="","",IF([7]設定!$I52="",INDEX([7]第２表!$E$10:$J$66,MATCH([7]設定!$D52,[7]第２表!$C$10:$C$66,0),6),[7]設定!$I52))</f>
        <v>0.6</v>
      </c>
    </row>
    <row r="77" spans="2:10" ht="16.2" x14ac:dyDescent="0.2">
      <c r="B77" s="57" t="str">
        <f t="shared" si="0"/>
        <v>ES</v>
      </c>
      <c r="C77" s="58"/>
      <c r="D77" s="59" t="str">
        <f t="shared" si="1"/>
        <v>はん用・生産用機械器具</v>
      </c>
      <c r="E77" s="60">
        <f>IF($D77="","",IF([7]設定!$I53="",INDEX([7]第２表!$E$10:$J$66,MATCH([7]設定!$D53,[7]第２表!$C$10:$C$66,0),1),[7]設定!$I53))</f>
        <v>1742</v>
      </c>
      <c r="F77" s="60">
        <f>IF($D77="","",IF([7]設定!$I53="",INDEX([7]第２表!$E$10:$J$66,MATCH([7]設定!$D53,[7]第２表!$C$10:$C$66,0),2),[7]設定!$I53))</f>
        <v>12</v>
      </c>
      <c r="G77" s="60">
        <f>IF($D77="","",IF([7]設定!$I53="",INDEX([7]第２表!$E$10:$J$66,MATCH([7]設定!$D53,[7]第２表!$C$10:$C$66,0),3),[7]設定!$I53))</f>
        <v>17</v>
      </c>
      <c r="H77" s="60">
        <f>IF($D77="","",IF([7]設定!$I53="",INDEX([7]第２表!$E$10:$J$66,MATCH([7]設定!$D53,[7]第２表!$C$10:$C$66,0),4),[7]設定!$I53))</f>
        <v>1737</v>
      </c>
      <c r="I77" s="60">
        <f>IF($D77="","",IF([7]設定!$I53="",INDEX([7]第２表!$E$10:$J$66,MATCH([7]設定!$D53,[7]第２表!$C$10:$C$66,0),5),[7]設定!$I53))</f>
        <v>43</v>
      </c>
      <c r="J77" s="61">
        <f>IF($D77="","",IF([7]設定!$I53="",INDEX([7]第２表!$E$10:$J$66,MATCH([7]設定!$D53,[7]第２表!$C$10:$C$66,0),6),[7]設定!$I53))</f>
        <v>2.5</v>
      </c>
    </row>
    <row r="78" spans="2:10" ht="16.2" x14ac:dyDescent="0.2">
      <c r="B78" s="62" t="str">
        <f t="shared" si="0"/>
        <v>R91</v>
      </c>
      <c r="C78" s="63"/>
      <c r="D78" s="64" t="str">
        <f t="shared" si="1"/>
        <v>職業紹介・労働者派遣業</v>
      </c>
      <c r="E78" s="65">
        <f>IF($D78="","",IF([7]設定!$I54="",INDEX([7]第２表!$E$10:$J$66,MATCH([7]設定!$D54,[7]第２表!$C$10:$C$66,0),1),[7]設定!$I54))</f>
        <v>3613</v>
      </c>
      <c r="F78" s="65">
        <f>IF($D78="","",IF([7]設定!$I54="",INDEX([7]第２表!$E$10:$J$66,MATCH([7]設定!$D54,[7]第２表!$C$10:$C$66,0),2),[7]設定!$I54))</f>
        <v>172</v>
      </c>
      <c r="G78" s="65">
        <f>IF($D78="","",IF([7]設定!$I54="",INDEX([7]第２表!$E$10:$J$66,MATCH([7]設定!$D54,[7]第２表!$C$10:$C$66,0),3),[7]設定!$I54))</f>
        <v>218</v>
      </c>
      <c r="H78" s="65">
        <f>IF($D78="","",IF([7]設定!$I54="",INDEX([7]第２表!$E$10:$J$66,MATCH([7]設定!$D54,[7]第２表!$C$10:$C$66,0),4),[7]設定!$I54))</f>
        <v>3567</v>
      </c>
      <c r="I78" s="65">
        <f>IF($D78="","",IF([7]設定!$I54="",INDEX([7]第２表!$E$10:$J$66,MATCH([7]設定!$D54,[7]第２表!$C$10:$C$66,0),5),[7]設定!$I54))</f>
        <v>783</v>
      </c>
      <c r="J78" s="66">
        <f>IF($D78="","",IF([7]設定!$I54="",INDEX([7]第２表!$E$10:$J$66,MATCH([7]設定!$D54,[7]第２表!$C$10:$C$66,0),6),[7]設定!$I54))</f>
        <v>22</v>
      </c>
    </row>
  </sheetData>
  <phoneticPr fontId="2"/>
  <printOptions horizontalCentered="1"/>
  <pageMargins left="0.78740157480314965" right="0.78740157480314965" top="0.59055118110236227" bottom="0.78740157480314965" header="0" footer="0.59055118110236227"/>
  <pageSetup paperSize="9" scale="55" orientation="portrait" blackAndWhite="1" cellComments="atEnd" r:id="rId1"/>
  <headerFooter scaleWithDoc="0" alignWithMargins="0">
    <oddFooter>&amp;C- 13 -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9DDCC-C54C-441F-8591-6C36B2E0D994}">
  <sheetPr codeName="Sheet8">
    <pageSetUpPr fitToPage="1"/>
  </sheetPr>
  <dimension ref="B1:L78"/>
  <sheetViews>
    <sheetView showGridLines="0" topLeftCell="A58" zoomScale="80" zoomScaleNormal="80" zoomScaleSheetLayoutView="70" workbookViewId="0">
      <selection activeCell="I90" sqref="I90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296875" style="1" customWidth="1"/>
    <col min="4" max="4" width="23.69921875" style="1" customWidth="1"/>
    <col min="5" max="10" width="15.296875" style="1" customWidth="1"/>
    <col min="11" max="11" width="1.69921875" style="1" customWidth="1"/>
    <col min="12" max="12" width="9.59765625" style="1" customWidth="1"/>
    <col min="13" max="16384" width="9.69921875" style="1"/>
  </cols>
  <sheetData>
    <row r="1" spans="2:12" ht="23.4" x14ac:dyDescent="0.3">
      <c r="E1" s="2"/>
      <c r="F1" s="2"/>
      <c r="G1" s="2"/>
      <c r="H1" s="2"/>
      <c r="I1" s="2"/>
      <c r="J1" s="2"/>
      <c r="K1" s="2"/>
      <c r="L1" s="3"/>
    </row>
    <row r="2" spans="2:12" ht="21" customHeight="1" x14ac:dyDescent="0.25">
      <c r="B2" s="4" t="s">
        <v>0</v>
      </c>
      <c r="C2" s="5"/>
      <c r="D2" s="5"/>
      <c r="E2" s="5"/>
      <c r="F2" s="6"/>
      <c r="G2" s="6"/>
      <c r="H2" s="6"/>
      <c r="I2" s="6"/>
      <c r="J2" s="7"/>
      <c r="K2" s="8"/>
      <c r="L2" s="9"/>
    </row>
    <row r="3" spans="2:12" ht="21" customHeight="1" x14ac:dyDescent="0.2">
      <c r="B3" s="7" t="str">
        <f>"　　　　パートタイム労働者数及びパートタイム労働者比率（"&amp;[8]設定!D8&amp;DBCS([8]設定!E8)&amp;"年"&amp;DBCS([8]設定!F8)&amp;"月）"</f>
        <v>　　　　パートタイム労働者数及びパートタイム労働者比率（令和５年８月）</v>
      </c>
      <c r="C3" s="5"/>
      <c r="D3" s="5"/>
      <c r="E3" s="5"/>
      <c r="F3" s="6"/>
      <c r="G3" s="6"/>
      <c r="H3" s="6"/>
      <c r="I3" s="6"/>
      <c r="J3" s="7"/>
      <c r="K3" s="8"/>
      <c r="L3" s="9"/>
    </row>
    <row r="4" spans="2:12" ht="10.5" customHeight="1" x14ac:dyDescent="0.2">
      <c r="D4" s="9"/>
      <c r="E4" s="10"/>
      <c r="F4" s="10"/>
      <c r="G4" s="10"/>
      <c r="H4" s="10"/>
      <c r="I4" s="10"/>
      <c r="J4" s="11"/>
      <c r="K4" s="8"/>
      <c r="L4" s="9"/>
    </row>
    <row r="5" spans="2:12" s="5" customFormat="1" ht="21" customHeight="1" x14ac:dyDescent="0.2">
      <c r="B5" s="12" t="s">
        <v>1</v>
      </c>
      <c r="F5" s="6"/>
      <c r="G5" s="6"/>
      <c r="H5" s="6"/>
      <c r="I5" s="13"/>
      <c r="J5" s="13" t="s">
        <v>2</v>
      </c>
      <c r="L5" s="14"/>
    </row>
    <row r="6" spans="2:12" s="5" customFormat="1" ht="15" customHeight="1" x14ac:dyDescent="0.2">
      <c r="B6" s="15"/>
      <c r="C6" s="16"/>
      <c r="D6" s="17"/>
      <c r="E6" s="18" t="s">
        <v>3</v>
      </c>
      <c r="F6" s="18" t="s">
        <v>4</v>
      </c>
      <c r="G6" s="19" t="s">
        <v>5</v>
      </c>
      <c r="H6" s="20" t="s">
        <v>6</v>
      </c>
      <c r="I6" s="21"/>
      <c r="J6" s="22"/>
      <c r="L6" s="23"/>
    </row>
    <row r="7" spans="2:12" s="5" customFormat="1" ht="15" customHeight="1" x14ac:dyDescent="0.2">
      <c r="B7" s="24"/>
      <c r="C7" s="25"/>
      <c r="D7" s="26" t="s">
        <v>7</v>
      </c>
      <c r="E7" s="27"/>
      <c r="F7" s="28"/>
      <c r="G7" s="27"/>
      <c r="H7" s="29"/>
      <c r="I7" s="30" t="s">
        <v>8</v>
      </c>
      <c r="J7" s="31" t="s">
        <v>9</v>
      </c>
      <c r="L7" s="23"/>
    </row>
    <row r="8" spans="2:12" s="5" customFormat="1" ht="15" customHeight="1" x14ac:dyDescent="0.2">
      <c r="B8" s="32"/>
      <c r="C8" s="33"/>
      <c r="D8" s="34"/>
      <c r="E8" s="35" t="s">
        <v>10</v>
      </c>
      <c r="F8" s="35" t="s">
        <v>10</v>
      </c>
      <c r="G8" s="35" t="s">
        <v>10</v>
      </c>
      <c r="H8" s="32" t="s">
        <v>10</v>
      </c>
      <c r="I8" s="36" t="s">
        <v>11</v>
      </c>
      <c r="J8" s="37" t="s">
        <v>12</v>
      </c>
      <c r="K8" s="14"/>
      <c r="L8" s="23"/>
    </row>
    <row r="9" spans="2:12" s="5" customFormat="1" ht="17.25" customHeight="1" x14ac:dyDescent="0.2">
      <c r="B9" s="38" t="str">
        <f>IF([8]設定!$B23="","",[8]設定!$B23)</f>
        <v>TL</v>
      </c>
      <c r="C9" s="39"/>
      <c r="D9" s="40" t="str">
        <f>IF([8]設定!$F23="","",[8]設定!$F23)</f>
        <v>調査産業計</v>
      </c>
      <c r="E9" s="41">
        <f>IF($D9="","",IF([8]設定!$H23="",INDEX([8]第２表!$E$220:$J$276,MATCH([8]設定!$D23,[8]第２表!$C$220:$C$276,0),1),[8]設定!$H23))</f>
        <v>360593</v>
      </c>
      <c r="F9" s="41">
        <f>IF($D9="","",IF([8]設定!$H23="",INDEX([8]第２表!$E$220:$J$276,MATCH([8]設定!$D23,[8]第２表!$C$220:$C$276,0),2),[8]設定!$H23))</f>
        <v>7514</v>
      </c>
      <c r="G9" s="41">
        <f>IF($D9="","",IF([8]設定!$H23="",INDEX([8]第２表!$E$220:$J$276,MATCH([8]設定!$D23,[8]第２表!$C$220:$C$276,0),3),[8]設定!$H23))</f>
        <v>5608</v>
      </c>
      <c r="H9" s="41">
        <f>IF($D9="","",IF([8]設定!$H23="",INDEX([8]第２表!$E$220:$J$276,MATCH([8]設定!$D23,[8]第２表!$C$220:$C$276,0),4),[8]設定!$H23))</f>
        <v>362499</v>
      </c>
      <c r="I9" s="41">
        <f>IF($D9="","",IF([8]設定!$H23="",INDEX([8]第２表!$E$220:$J$276,MATCH([8]設定!$D23,[8]第２表!$C$220:$C$276,0),5),[8]設定!$H23))</f>
        <v>109032</v>
      </c>
      <c r="J9" s="42">
        <f>IF($D9="","",IF([8]設定!$H23="",INDEX([8]第２表!$E$220:$J$276,MATCH([8]設定!$D23,[8]第２表!$C$220:$C$276,0),6),[8]設定!$H23))</f>
        <v>30.1</v>
      </c>
      <c r="K9" s="14"/>
      <c r="L9" s="23"/>
    </row>
    <row r="10" spans="2:12" s="5" customFormat="1" ht="17.25" customHeight="1" x14ac:dyDescent="0.2">
      <c r="B10" s="43" t="str">
        <f>IF([8]設定!$B24="","",[8]設定!$B24)</f>
        <v>D</v>
      </c>
      <c r="C10" s="44"/>
      <c r="D10" s="45" t="str">
        <f>IF([8]設定!$F24="","",[8]設定!$F24)</f>
        <v>建設業</v>
      </c>
      <c r="E10" s="41">
        <f>IF($D10="","",IF([8]設定!$H24="",INDEX([8]第２表!$E$220:$J$276,MATCH([8]設定!$D24,[8]第２表!$C$220:$C$276,0),1),[8]設定!$H24))</f>
        <v>21007</v>
      </c>
      <c r="F10" s="41">
        <f>IF($D10="","",IF([8]設定!$H24="",INDEX([8]第２表!$E$220:$J$276,MATCH([8]設定!$D24,[8]第２表!$C$220:$C$276,0),2),[8]設定!$H24))</f>
        <v>173</v>
      </c>
      <c r="G10" s="41">
        <f>IF($D10="","",IF([8]設定!$H24="",INDEX([8]第２表!$E$220:$J$276,MATCH([8]設定!$D24,[8]第２表!$C$220:$C$276,0),3),[8]設定!$H24))</f>
        <v>219</v>
      </c>
      <c r="H10" s="41">
        <f>IF($D10="","",IF([8]設定!$H24="",INDEX([8]第２表!$E$220:$J$276,MATCH([8]設定!$D24,[8]第２表!$C$220:$C$276,0),4),[8]設定!$H24))</f>
        <v>20961</v>
      </c>
      <c r="I10" s="41">
        <f>IF($D10="","",IF([8]設定!$H24="",INDEX([8]第２表!$E$220:$J$276,MATCH([8]設定!$D24,[8]第２表!$C$220:$C$276,0),5),[8]設定!$H24))</f>
        <v>1080</v>
      </c>
      <c r="J10" s="46">
        <f>IF($D10="","",IF([8]設定!$H24="",INDEX([8]第２表!$E$220:$J$276,MATCH([8]設定!$D24,[8]第２表!$C$220:$C$276,0),6),[8]設定!$H24))</f>
        <v>5.2</v>
      </c>
      <c r="K10" s="14"/>
    </row>
    <row r="11" spans="2:12" s="5" customFormat="1" ht="17.25" customHeight="1" x14ac:dyDescent="0.2">
      <c r="B11" s="43" t="str">
        <f>IF([8]設定!$B25="","",[8]設定!$B25)</f>
        <v>E</v>
      </c>
      <c r="C11" s="44"/>
      <c r="D11" s="45" t="str">
        <f>IF([8]設定!$F25="","",[8]設定!$F25)</f>
        <v>製造業</v>
      </c>
      <c r="E11" s="41">
        <f>IF($D11="","",IF([8]設定!$H25="",INDEX([8]第２表!$E$220:$J$276,MATCH([8]設定!$D25,[8]第２表!$C$220:$C$276,0),1),[8]設定!$H25))</f>
        <v>48857</v>
      </c>
      <c r="F11" s="41">
        <f>IF($D11="","",IF([8]設定!$H25="",INDEX([8]第２表!$E$220:$J$276,MATCH([8]設定!$D25,[8]第２表!$C$220:$C$276,0),2),[8]設定!$H25))</f>
        <v>504</v>
      </c>
      <c r="G11" s="41">
        <f>IF($D11="","",IF([8]設定!$H25="",INDEX([8]第２表!$E$220:$J$276,MATCH([8]設定!$D25,[8]第２表!$C$220:$C$276,0),3),[8]設定!$H25))</f>
        <v>521</v>
      </c>
      <c r="H11" s="41">
        <f>IF($D11="","",IF([8]設定!$H25="",INDEX([8]第２表!$E$220:$J$276,MATCH([8]設定!$D25,[8]第２表!$C$220:$C$276,0),4),[8]設定!$H25))</f>
        <v>48840</v>
      </c>
      <c r="I11" s="41">
        <f>IF($D11="","",IF([8]設定!$H25="",INDEX([8]第２表!$E$220:$J$276,MATCH([8]設定!$D25,[8]第２表!$C$220:$C$276,0),5),[8]設定!$H25))</f>
        <v>8087</v>
      </c>
      <c r="J11" s="46">
        <f>IF($D11="","",IF([8]設定!$H25="",INDEX([8]第２表!$E$220:$J$276,MATCH([8]設定!$D25,[8]第２表!$C$220:$C$276,0),6),[8]設定!$H25))</f>
        <v>16.600000000000001</v>
      </c>
      <c r="K11" s="14"/>
    </row>
    <row r="12" spans="2:12" s="5" customFormat="1" ht="17.25" customHeight="1" x14ac:dyDescent="0.2">
      <c r="B12" s="43" t="str">
        <f>IF([8]設定!$B26="","",[8]設定!$B26)</f>
        <v>F</v>
      </c>
      <c r="C12" s="44"/>
      <c r="D12" s="47" t="str">
        <f>IF([8]設定!$F26="","",[8]設定!$F26)</f>
        <v>電気・ガス・熱供給・水道業</v>
      </c>
      <c r="E12" s="41">
        <f>IF($D12="","",IF([8]設定!$H26="",INDEX([8]第２表!$E$220:$J$276,MATCH([8]設定!$D26,[8]第２表!$C$220:$C$276,0),1),[8]設定!$H26))</f>
        <v>2121</v>
      </c>
      <c r="F12" s="41">
        <f>IF($D12="","",IF([8]設定!$H26="",INDEX([8]第２表!$E$220:$J$276,MATCH([8]設定!$D26,[8]第２表!$C$220:$C$276,0),2),[8]設定!$H26))</f>
        <v>180</v>
      </c>
      <c r="G12" s="41">
        <f>IF($D12="","",IF([8]設定!$H26="",INDEX([8]第２表!$E$220:$J$276,MATCH([8]設定!$D26,[8]第２表!$C$220:$C$276,0),3),[8]設定!$H26))</f>
        <v>150</v>
      </c>
      <c r="H12" s="41">
        <f>IF($D12="","",IF([8]設定!$H26="",INDEX([8]第２表!$E$220:$J$276,MATCH([8]設定!$D26,[8]第２表!$C$220:$C$276,0),4),[8]設定!$H26))</f>
        <v>2151</v>
      </c>
      <c r="I12" s="41">
        <f>IF($D12="","",IF([8]設定!$H26="",INDEX([8]第２表!$E$220:$J$276,MATCH([8]設定!$D26,[8]第２表!$C$220:$C$276,0),5),[8]設定!$H26))</f>
        <v>158</v>
      </c>
      <c r="J12" s="46">
        <f>IF($D12="","",IF([8]設定!$H26="",INDEX([8]第２表!$E$220:$J$276,MATCH([8]設定!$D26,[8]第２表!$C$220:$C$276,0),6),[8]設定!$H26))</f>
        <v>7.3</v>
      </c>
      <c r="K12" s="14"/>
    </row>
    <row r="13" spans="2:12" s="5" customFormat="1" ht="17.25" customHeight="1" x14ac:dyDescent="0.2">
      <c r="B13" s="43" t="str">
        <f>IF([8]設定!$B27="","",[8]設定!$B27)</f>
        <v>G</v>
      </c>
      <c r="C13" s="44"/>
      <c r="D13" s="45" t="str">
        <f>IF([8]設定!$F27="","",[8]設定!$F27)</f>
        <v>情報通信業</v>
      </c>
      <c r="E13" s="41">
        <f>IF($D13="","",IF([8]設定!$H27="",INDEX([8]第２表!$E$220:$J$276,MATCH([8]設定!$D27,[8]第２表!$C$220:$C$276,0),1),[8]設定!$H27))</f>
        <v>4936</v>
      </c>
      <c r="F13" s="41">
        <f>IF($D13="","",IF([8]設定!$H27="",INDEX([8]第２表!$E$220:$J$276,MATCH([8]設定!$D27,[8]第２表!$C$220:$C$276,0),2),[8]設定!$H27))</f>
        <v>39</v>
      </c>
      <c r="G13" s="41">
        <f>IF($D13="","",IF([8]設定!$H27="",INDEX([8]第２表!$E$220:$J$276,MATCH([8]設定!$D27,[8]第２表!$C$220:$C$276,0),3),[8]設定!$H27))</f>
        <v>109</v>
      </c>
      <c r="H13" s="41">
        <f>IF($D13="","",IF([8]設定!$H27="",INDEX([8]第２表!$E$220:$J$276,MATCH([8]設定!$D27,[8]第２表!$C$220:$C$276,0),4),[8]設定!$H27))</f>
        <v>4866</v>
      </c>
      <c r="I13" s="41">
        <f>IF($D13="","",IF([8]設定!$H27="",INDEX([8]第２表!$E$220:$J$276,MATCH([8]設定!$D27,[8]第２表!$C$220:$C$276,0),5),[8]設定!$H27))</f>
        <v>237</v>
      </c>
      <c r="J13" s="46">
        <f>IF($D13="","",IF([8]設定!$H27="",INDEX([8]第２表!$E$220:$J$276,MATCH([8]設定!$D27,[8]第２表!$C$220:$C$276,0),6),[8]設定!$H27))</f>
        <v>4.9000000000000004</v>
      </c>
      <c r="K13" s="14"/>
    </row>
    <row r="14" spans="2:12" s="5" customFormat="1" ht="17.25" customHeight="1" x14ac:dyDescent="0.2">
      <c r="B14" s="43" t="str">
        <f>IF([8]設定!$B28="","",[8]設定!$B28)</f>
        <v>H</v>
      </c>
      <c r="C14" s="44"/>
      <c r="D14" s="45" t="str">
        <f>IF([8]設定!$F28="","",[8]設定!$F28)</f>
        <v>運輸業，郵便業</v>
      </c>
      <c r="E14" s="41">
        <f>IF($D14="","",IF([8]設定!$H28="",INDEX([8]第２表!$E$220:$J$276,MATCH([8]設定!$D28,[8]第２表!$C$220:$C$276,0),1),[8]設定!$H28))</f>
        <v>17406</v>
      </c>
      <c r="F14" s="41">
        <f>IF($D14="","",IF([8]設定!$H28="",INDEX([8]第２表!$E$220:$J$276,MATCH([8]設定!$D28,[8]第２表!$C$220:$C$276,0),2),[8]設定!$H28))</f>
        <v>139</v>
      </c>
      <c r="G14" s="41">
        <f>IF($D14="","",IF([8]設定!$H28="",INDEX([8]第２表!$E$220:$J$276,MATCH([8]設定!$D28,[8]第２表!$C$220:$C$276,0),3),[8]設定!$H28))</f>
        <v>130</v>
      </c>
      <c r="H14" s="41">
        <f>IF($D14="","",IF([8]設定!$H28="",INDEX([8]第２表!$E$220:$J$276,MATCH([8]設定!$D28,[8]第２表!$C$220:$C$276,0),4),[8]設定!$H28))</f>
        <v>17415</v>
      </c>
      <c r="I14" s="41">
        <f>IF($D14="","",IF([8]設定!$H28="",INDEX([8]第２表!$E$220:$J$276,MATCH([8]設定!$D28,[8]第２表!$C$220:$C$276,0),5),[8]設定!$H28))</f>
        <v>1144</v>
      </c>
      <c r="J14" s="46">
        <f>IF($D14="","",IF([8]設定!$H28="",INDEX([8]第２表!$E$220:$J$276,MATCH([8]設定!$D28,[8]第２表!$C$220:$C$276,0),6),[8]設定!$H28))</f>
        <v>6.6</v>
      </c>
      <c r="K14" s="14"/>
    </row>
    <row r="15" spans="2:12" s="5" customFormat="1" ht="17.25" customHeight="1" x14ac:dyDescent="0.2">
      <c r="B15" s="43" t="str">
        <f>IF([8]設定!$B29="","",[8]設定!$B29)</f>
        <v>I</v>
      </c>
      <c r="C15" s="44"/>
      <c r="D15" s="45" t="str">
        <f>IF([8]設定!$F29="","",[8]設定!$F29)</f>
        <v>卸売業，小売業</v>
      </c>
      <c r="E15" s="41">
        <f>IF($D15="","",IF([8]設定!$H29="",INDEX([8]第２表!$E$220:$J$276,MATCH([8]設定!$D29,[8]第２表!$C$220:$C$276,0),1),[8]設定!$H29))</f>
        <v>70239</v>
      </c>
      <c r="F15" s="41">
        <f>IF($D15="","",IF([8]設定!$H29="",INDEX([8]第２表!$E$220:$J$276,MATCH([8]設定!$D29,[8]第２表!$C$220:$C$276,0),2),[8]設定!$H29))</f>
        <v>2268</v>
      </c>
      <c r="G15" s="41">
        <f>IF($D15="","",IF([8]設定!$H29="",INDEX([8]第２表!$E$220:$J$276,MATCH([8]設定!$D29,[8]第２表!$C$220:$C$276,0),3),[8]設定!$H29))</f>
        <v>1149</v>
      </c>
      <c r="H15" s="41">
        <f>IF($D15="","",IF([8]設定!$H29="",INDEX([8]第２表!$E$220:$J$276,MATCH([8]設定!$D29,[8]第２表!$C$220:$C$276,0),4),[8]設定!$H29))</f>
        <v>71358</v>
      </c>
      <c r="I15" s="41">
        <f>IF($D15="","",IF([8]設定!$H29="",INDEX([8]第２表!$E$220:$J$276,MATCH([8]設定!$D29,[8]第２表!$C$220:$C$276,0),5),[8]設定!$H29))</f>
        <v>35844</v>
      </c>
      <c r="J15" s="46">
        <f>IF($D15="","",IF([8]設定!$H29="",INDEX([8]第２表!$E$220:$J$276,MATCH([8]設定!$D29,[8]第２表!$C$220:$C$276,0),6),[8]設定!$H29))</f>
        <v>50.2</v>
      </c>
      <c r="K15" s="14"/>
    </row>
    <row r="16" spans="2:12" s="5" customFormat="1" ht="17.25" customHeight="1" x14ac:dyDescent="0.2">
      <c r="B16" s="43" t="str">
        <f>IF([8]設定!$B30="","",[8]設定!$B30)</f>
        <v>J</v>
      </c>
      <c r="C16" s="44"/>
      <c r="D16" s="45" t="str">
        <f>IF([8]設定!$F30="","",[8]設定!$F30)</f>
        <v>金融業，保険業</v>
      </c>
      <c r="E16" s="41">
        <f>IF($D16="","",IF([8]設定!$H30="",INDEX([8]第２表!$E$220:$J$276,MATCH([8]設定!$D30,[8]第２表!$C$220:$C$276,0),1),[8]設定!$H30))</f>
        <v>8148</v>
      </c>
      <c r="F16" s="41">
        <f>IF($D16="","",IF([8]設定!$H30="",INDEX([8]第２表!$E$220:$J$276,MATCH([8]設定!$D30,[8]第２表!$C$220:$C$276,0),2),[8]設定!$H30))</f>
        <v>37</v>
      </c>
      <c r="G16" s="41">
        <f>IF($D16="","",IF([8]設定!$H30="",INDEX([8]第２表!$E$220:$J$276,MATCH([8]設定!$D30,[8]第２表!$C$220:$C$276,0),3),[8]設定!$H30))</f>
        <v>0</v>
      </c>
      <c r="H16" s="41">
        <f>IF($D16="","",IF([8]設定!$H30="",INDEX([8]第２表!$E$220:$J$276,MATCH([8]設定!$D30,[8]第２表!$C$220:$C$276,0),4),[8]設定!$H30))</f>
        <v>8185</v>
      </c>
      <c r="I16" s="41">
        <f>IF($D16="","",IF([8]設定!$H30="",INDEX([8]第２表!$E$220:$J$276,MATCH([8]設定!$D30,[8]第２表!$C$220:$C$276,0),5),[8]設定!$H30))</f>
        <v>1144</v>
      </c>
      <c r="J16" s="46">
        <f>IF($D16="","",IF([8]設定!$H30="",INDEX([8]第２表!$E$220:$J$276,MATCH([8]設定!$D30,[8]第２表!$C$220:$C$276,0),6),[8]設定!$H30))</f>
        <v>14</v>
      </c>
      <c r="K16" s="14"/>
    </row>
    <row r="17" spans="2:11" s="5" customFormat="1" ht="17.25" customHeight="1" x14ac:dyDescent="0.2">
      <c r="B17" s="43" t="str">
        <f>IF([8]設定!$B31="","",[8]設定!$B31)</f>
        <v>K</v>
      </c>
      <c r="C17" s="44"/>
      <c r="D17" s="45" t="str">
        <f>IF([8]設定!$F31="","",[8]設定!$F31)</f>
        <v>不動産業，物品賃貸業</v>
      </c>
      <c r="E17" s="41">
        <f>IF($D17="","",IF([8]設定!$H31="",INDEX([8]第２表!$E$220:$J$276,MATCH([8]設定!$D31,[8]第２表!$C$220:$C$276,0),1),[8]設定!$H31))</f>
        <v>3231</v>
      </c>
      <c r="F17" s="41">
        <f>IF($D17="","",IF([8]設定!$H31="",INDEX([8]第２表!$E$220:$J$276,MATCH([8]設定!$D31,[8]第２表!$C$220:$C$276,0),2),[8]設定!$H31))</f>
        <v>218</v>
      </c>
      <c r="G17" s="41">
        <f>IF($D17="","",IF([8]設定!$H31="",INDEX([8]第２表!$E$220:$J$276,MATCH([8]設定!$D31,[8]第２表!$C$220:$C$276,0),3),[8]設定!$H31))</f>
        <v>111</v>
      </c>
      <c r="H17" s="41">
        <f>IF($D17="","",IF([8]設定!$H31="",INDEX([8]第２表!$E$220:$J$276,MATCH([8]設定!$D31,[8]第２表!$C$220:$C$276,0),4),[8]設定!$H31))</f>
        <v>3338</v>
      </c>
      <c r="I17" s="41">
        <f>IF($D17="","",IF([8]設定!$H31="",INDEX([8]第２表!$E$220:$J$276,MATCH([8]設定!$D31,[8]第２表!$C$220:$C$276,0),5),[8]設定!$H31))</f>
        <v>1731</v>
      </c>
      <c r="J17" s="46">
        <f>IF($D17="","",IF([8]設定!$H31="",INDEX([8]第２表!$E$220:$J$276,MATCH([8]設定!$D31,[8]第２表!$C$220:$C$276,0),6),[8]設定!$H31))</f>
        <v>51.9</v>
      </c>
      <c r="K17" s="14"/>
    </row>
    <row r="18" spans="2:11" s="5" customFormat="1" ht="17.25" customHeight="1" x14ac:dyDescent="0.2">
      <c r="B18" s="43" t="str">
        <f>IF([8]設定!$B32="","",[8]設定!$B32)</f>
        <v>L</v>
      </c>
      <c r="C18" s="44"/>
      <c r="D18" s="48" t="str">
        <f>IF([8]設定!$F32="","",[8]設定!$F32)</f>
        <v>学術研究，専門・技術サービス業</v>
      </c>
      <c r="E18" s="41">
        <f>IF($D18="","",IF([8]設定!$H32="",INDEX([8]第２表!$E$220:$J$276,MATCH([8]設定!$D32,[8]第２表!$C$220:$C$276,0),1),[8]設定!$H32))</f>
        <v>6394</v>
      </c>
      <c r="F18" s="41">
        <f>IF($D18="","",IF([8]設定!$H32="",INDEX([8]第２表!$E$220:$J$276,MATCH([8]設定!$D32,[8]第２表!$C$220:$C$276,0),2),[8]設定!$H32))</f>
        <v>2</v>
      </c>
      <c r="G18" s="41">
        <f>IF($D18="","",IF([8]設定!$H32="",INDEX([8]第２表!$E$220:$J$276,MATCH([8]設定!$D32,[8]第２表!$C$220:$C$276,0),3),[8]設定!$H32))</f>
        <v>62</v>
      </c>
      <c r="H18" s="41">
        <f>IF($D18="","",IF([8]設定!$H32="",INDEX([8]第２表!$E$220:$J$276,MATCH([8]設定!$D32,[8]第２表!$C$220:$C$276,0),4),[8]設定!$H32))</f>
        <v>6334</v>
      </c>
      <c r="I18" s="41">
        <f>IF($D18="","",IF([8]設定!$H32="",INDEX([8]第２表!$E$220:$J$276,MATCH([8]設定!$D32,[8]第２表!$C$220:$C$276,0),5),[8]設定!$H32))</f>
        <v>973</v>
      </c>
      <c r="J18" s="46">
        <f>IF($D18="","",IF([8]設定!$H32="",INDEX([8]第２表!$E$220:$J$276,MATCH([8]設定!$D32,[8]第２表!$C$220:$C$276,0),6),[8]設定!$H32))</f>
        <v>15.4</v>
      </c>
      <c r="K18" s="14"/>
    </row>
    <row r="19" spans="2:11" s="5" customFormat="1" ht="17.25" customHeight="1" x14ac:dyDescent="0.2">
      <c r="B19" s="43" t="str">
        <f>IF([8]設定!$B33="","",[8]設定!$B33)</f>
        <v>M</v>
      </c>
      <c r="C19" s="44"/>
      <c r="D19" s="49" t="str">
        <f>IF([8]設定!$F33="","",[8]設定!$F33)</f>
        <v>宿泊業，飲食サービス業</v>
      </c>
      <c r="E19" s="41">
        <f>IF($D19="","",IF([8]設定!$H33="",INDEX([8]第２表!$E$220:$J$276,MATCH([8]設定!$D33,[8]第２表!$C$220:$C$276,0),1),[8]設定!$H33))</f>
        <v>26325</v>
      </c>
      <c r="F19" s="41">
        <f>IF($D19="","",IF([8]設定!$H33="",INDEX([8]第２表!$E$220:$J$276,MATCH([8]設定!$D33,[8]第２表!$C$220:$C$276,0),2),[8]設定!$H33))</f>
        <v>1787</v>
      </c>
      <c r="G19" s="41">
        <f>IF($D19="","",IF([8]設定!$H33="",INDEX([8]第２表!$E$220:$J$276,MATCH([8]設定!$D33,[8]第２表!$C$220:$C$276,0),3),[8]設定!$H33))</f>
        <v>568</v>
      </c>
      <c r="H19" s="41">
        <f>IF($D19="","",IF([8]設定!$H33="",INDEX([8]第２表!$E$220:$J$276,MATCH([8]設定!$D33,[8]第２表!$C$220:$C$276,0),4),[8]設定!$H33))</f>
        <v>27544</v>
      </c>
      <c r="I19" s="41">
        <f>IF($D19="","",IF([8]設定!$H33="",INDEX([8]第２表!$E$220:$J$276,MATCH([8]設定!$D33,[8]第２表!$C$220:$C$276,0),5),[8]設定!$H33))</f>
        <v>23061</v>
      </c>
      <c r="J19" s="46">
        <f>IF($D19="","",IF([8]設定!$H33="",INDEX([8]第２表!$E$220:$J$276,MATCH([8]設定!$D33,[8]第２表!$C$220:$C$276,0),6),[8]設定!$H33))</f>
        <v>83.7</v>
      </c>
      <c r="K19" s="14"/>
    </row>
    <row r="20" spans="2:11" s="5" customFormat="1" ht="17.25" customHeight="1" x14ac:dyDescent="0.2">
      <c r="B20" s="43" t="str">
        <f>IF([8]設定!$B34="","",[8]設定!$B34)</f>
        <v>N</v>
      </c>
      <c r="C20" s="44"/>
      <c r="D20" s="50" t="str">
        <f>IF([8]設定!$F34="","",[8]設定!$F34)</f>
        <v>生活関連サービス業，娯楽業</v>
      </c>
      <c r="E20" s="41">
        <f>IF($D20="","",IF([8]設定!$H34="",INDEX([8]第２表!$E$220:$J$276,MATCH([8]設定!$D34,[8]第２表!$C$220:$C$276,0),1),[8]設定!$H34))</f>
        <v>10503</v>
      </c>
      <c r="F20" s="41">
        <f>IF($D20="","",IF([8]設定!$H34="",INDEX([8]第２表!$E$220:$J$276,MATCH([8]設定!$D34,[8]第２表!$C$220:$C$276,0),2),[8]設定!$H34))</f>
        <v>146</v>
      </c>
      <c r="G20" s="41">
        <f>IF($D20="","",IF([8]設定!$H34="",INDEX([8]第２表!$E$220:$J$276,MATCH([8]設定!$D34,[8]第２表!$C$220:$C$276,0),3),[8]設定!$H34))</f>
        <v>152</v>
      </c>
      <c r="H20" s="41">
        <f>IF($D20="","",IF([8]設定!$H34="",INDEX([8]第２表!$E$220:$J$276,MATCH([8]設定!$D34,[8]第２表!$C$220:$C$276,0),4),[8]設定!$H34))</f>
        <v>10497</v>
      </c>
      <c r="I20" s="41">
        <f>IF($D20="","",IF([8]設定!$H34="",INDEX([8]第２表!$E$220:$J$276,MATCH([8]設定!$D34,[8]第２表!$C$220:$C$276,0),5),[8]設定!$H34))</f>
        <v>3310</v>
      </c>
      <c r="J20" s="46">
        <f>IF($D20="","",IF([8]設定!$H34="",INDEX([8]第２表!$E$220:$J$276,MATCH([8]設定!$D34,[8]第２表!$C$220:$C$276,0),6),[8]設定!$H34))</f>
        <v>31.5</v>
      </c>
      <c r="K20" s="14"/>
    </row>
    <row r="21" spans="2:11" s="5" customFormat="1" ht="17.25" customHeight="1" x14ac:dyDescent="0.2">
      <c r="B21" s="43" t="str">
        <f>IF([8]設定!$B35="","",[8]設定!$B35)</f>
        <v>O</v>
      </c>
      <c r="C21" s="44"/>
      <c r="D21" s="45" t="str">
        <f>IF([8]設定!$F35="","",[8]設定!$F35)</f>
        <v>教育，学習支援業</v>
      </c>
      <c r="E21" s="41">
        <f>IF($D21="","",IF([8]設定!$H35="",INDEX([8]第２表!$E$220:$J$276,MATCH([8]設定!$D35,[8]第２表!$C$220:$C$276,0),1),[8]設定!$H35))</f>
        <v>27862</v>
      </c>
      <c r="F21" s="41">
        <f>IF($D21="","",IF([8]設定!$H35="",INDEX([8]第２表!$E$220:$J$276,MATCH([8]設定!$D35,[8]第２表!$C$220:$C$276,0),2),[8]設定!$H35))</f>
        <v>118</v>
      </c>
      <c r="G21" s="41">
        <f>IF($D21="","",IF([8]設定!$H35="",INDEX([8]第２表!$E$220:$J$276,MATCH([8]設定!$D35,[8]第２表!$C$220:$C$276,0),3),[8]設定!$H35))</f>
        <v>212</v>
      </c>
      <c r="H21" s="41">
        <f>IF($D21="","",IF([8]設定!$H35="",INDEX([8]第２表!$E$220:$J$276,MATCH([8]設定!$D35,[8]第２表!$C$220:$C$276,0),4),[8]設定!$H35))</f>
        <v>27768</v>
      </c>
      <c r="I21" s="41">
        <f>IF($D21="","",IF([8]設定!$H35="",INDEX([8]第２表!$E$220:$J$276,MATCH([8]設定!$D35,[8]第２表!$C$220:$C$276,0),5),[8]設定!$H35))</f>
        <v>4393</v>
      </c>
      <c r="J21" s="46">
        <f>IF($D21="","",IF([8]設定!$H35="",INDEX([8]第２表!$E$220:$J$276,MATCH([8]設定!$D35,[8]第２表!$C$220:$C$276,0),6),[8]設定!$H35))</f>
        <v>15.8</v>
      </c>
      <c r="K21" s="14"/>
    </row>
    <row r="22" spans="2:11" s="5" customFormat="1" ht="17.25" customHeight="1" x14ac:dyDescent="0.2">
      <c r="B22" s="43" t="str">
        <f>IF([8]設定!$B36="","",[8]設定!$B36)</f>
        <v>P</v>
      </c>
      <c r="C22" s="44"/>
      <c r="D22" s="45" t="str">
        <f>IF([8]設定!$F36="","",[8]設定!$F36)</f>
        <v>医療，福祉</v>
      </c>
      <c r="E22" s="41">
        <f>IF($D22="","",IF([8]設定!$H36="",INDEX([8]第２表!$E$220:$J$276,MATCH([8]設定!$D36,[8]第２表!$C$220:$C$276,0),1),[8]設定!$H36))</f>
        <v>84182</v>
      </c>
      <c r="F22" s="41">
        <f>IF($D22="","",IF([8]設定!$H36="",INDEX([8]第２表!$E$220:$J$276,MATCH([8]設定!$D36,[8]第２表!$C$220:$C$276,0),2),[8]設定!$H36))</f>
        <v>1248</v>
      </c>
      <c r="G22" s="41">
        <f>IF($D22="","",IF([8]設定!$H36="",INDEX([8]第２表!$E$220:$J$276,MATCH([8]設定!$D36,[8]第２表!$C$220:$C$276,0),3),[8]設定!$H36))</f>
        <v>1281</v>
      </c>
      <c r="H22" s="41">
        <f>IF($D22="","",IF([8]設定!$H36="",INDEX([8]第２表!$E$220:$J$276,MATCH([8]設定!$D36,[8]第２表!$C$220:$C$276,0),4),[8]設定!$H36))</f>
        <v>84149</v>
      </c>
      <c r="I22" s="41">
        <f>IF($D22="","",IF([8]設定!$H36="",INDEX([8]第２表!$E$220:$J$276,MATCH([8]設定!$D36,[8]第２表!$C$220:$C$276,0),5),[8]設定!$H36))</f>
        <v>21148</v>
      </c>
      <c r="J22" s="46">
        <f>IF($D22="","",IF([8]設定!$H36="",INDEX([8]第２表!$E$220:$J$276,MATCH([8]設定!$D36,[8]第２表!$C$220:$C$276,0),6),[8]設定!$H36))</f>
        <v>25.1</v>
      </c>
      <c r="K22" s="14"/>
    </row>
    <row r="23" spans="2:11" s="5" customFormat="1" ht="17.25" customHeight="1" x14ac:dyDescent="0.2">
      <c r="B23" s="43" t="str">
        <f>IF([8]設定!$B37="","",[8]設定!$B37)</f>
        <v>Q</v>
      </c>
      <c r="C23" s="44"/>
      <c r="D23" s="45" t="str">
        <f>IF([8]設定!$F37="","",[8]設定!$F37)</f>
        <v>複合サービス事業</v>
      </c>
      <c r="E23" s="41">
        <f>IF($D23="","",IF([8]設定!$H37="",INDEX([8]第２表!$E$220:$J$276,MATCH([8]設定!$D37,[8]第２表!$C$220:$C$276,0),1),[8]設定!$H37))</f>
        <v>4644</v>
      </c>
      <c r="F23" s="41">
        <f>IF($D23="","",IF([8]設定!$H37="",INDEX([8]第２表!$E$220:$J$276,MATCH([8]設定!$D37,[8]第２表!$C$220:$C$276,0),2),[8]設定!$H37))</f>
        <v>46</v>
      </c>
      <c r="G23" s="41">
        <f>IF($D23="","",IF([8]設定!$H37="",INDEX([8]第２表!$E$220:$J$276,MATCH([8]設定!$D37,[8]第２表!$C$220:$C$276,0),3),[8]設定!$H37))</f>
        <v>64</v>
      </c>
      <c r="H23" s="41">
        <f>IF($D23="","",IF([8]設定!$H37="",INDEX([8]第２表!$E$220:$J$276,MATCH([8]設定!$D37,[8]第２表!$C$220:$C$276,0),4),[8]設定!$H37))</f>
        <v>4626</v>
      </c>
      <c r="I23" s="41">
        <f>IF($D23="","",IF([8]設定!$H37="",INDEX([8]第２表!$E$220:$J$276,MATCH([8]設定!$D37,[8]第２表!$C$220:$C$276,0),5),[8]設定!$H37))</f>
        <v>361</v>
      </c>
      <c r="J23" s="46">
        <f>IF($D23="","",IF([8]設定!$H37="",INDEX([8]第２表!$E$220:$J$276,MATCH([8]設定!$D37,[8]第２表!$C$220:$C$276,0),6),[8]設定!$H37))</f>
        <v>7.8</v>
      </c>
      <c r="K23" s="14"/>
    </row>
    <row r="24" spans="2:11" s="5" customFormat="1" ht="17.25" customHeight="1" x14ac:dyDescent="0.2">
      <c r="B24" s="43" t="str">
        <f>IF([8]設定!$B38="","",[8]設定!$B38)</f>
        <v>R</v>
      </c>
      <c r="C24" s="44"/>
      <c r="D24" s="51" t="str">
        <f>IF([8]設定!$F38="","",[8]設定!$F38)</f>
        <v>サービス業（他に分類されないもの）</v>
      </c>
      <c r="E24" s="41">
        <f>IF($D24="","",IF([8]設定!$H38="",INDEX([8]第２表!$E$220:$J$276,MATCH([8]設定!$D38,[8]第２表!$C$220:$C$276,0),1),[8]設定!$H38))</f>
        <v>24738</v>
      </c>
      <c r="F24" s="41">
        <f>IF($D24="","",IF([8]設定!$H38="",INDEX([8]第２表!$E$220:$J$276,MATCH([8]設定!$D38,[8]第２表!$C$220:$C$276,0),2),[8]設定!$H38))</f>
        <v>609</v>
      </c>
      <c r="G24" s="41">
        <f>IF($D24="","",IF([8]設定!$H38="",INDEX([8]第２表!$E$220:$J$276,MATCH([8]設定!$D38,[8]第２表!$C$220:$C$276,0),3),[8]設定!$H38))</f>
        <v>880</v>
      </c>
      <c r="H24" s="41">
        <f>IF($D24="","",IF([8]設定!$H38="",INDEX([8]第２表!$E$220:$J$276,MATCH([8]設定!$D38,[8]第２表!$C$220:$C$276,0),4),[8]設定!$H38))</f>
        <v>24467</v>
      </c>
      <c r="I24" s="41">
        <f>IF($D24="","",IF([8]設定!$H38="",INDEX([8]第２表!$E$220:$J$276,MATCH([8]設定!$D38,[8]第２表!$C$220:$C$276,0),5),[8]設定!$H38))</f>
        <v>6361</v>
      </c>
      <c r="J24" s="46">
        <f>IF($D24="","",IF([8]設定!$H38="",INDEX([8]第２表!$E$220:$J$276,MATCH([8]設定!$D38,[8]第２表!$C$220:$C$276,0),6),[8]設定!$H38))</f>
        <v>26</v>
      </c>
      <c r="K24" s="14"/>
    </row>
    <row r="25" spans="2:11" s="5" customFormat="1" ht="17.25" customHeight="1" x14ac:dyDescent="0.2">
      <c r="B25" s="38" t="str">
        <f>IF([8]設定!$B39="","",[8]設定!$B39)</f>
        <v>E09,10</v>
      </c>
      <c r="C25" s="39"/>
      <c r="D25" s="52" t="str">
        <f>IF([8]設定!$F39="","",[8]設定!$F39)</f>
        <v>食料品・たばこ</v>
      </c>
      <c r="E25" s="53">
        <f>IF($D25="","",IF([8]設定!$H39="",INDEX([8]第２表!$E$220:$J$276,MATCH([8]設定!$D39,[8]第２表!$C$220:$C$276,0),1),[8]設定!$H39))</f>
        <v>17764</v>
      </c>
      <c r="F25" s="53">
        <f>IF($D25="","",IF([8]設定!$H39="",INDEX([8]第２表!$E$220:$J$276,MATCH([8]設定!$D39,[8]第２表!$C$220:$C$276,0),2),[8]設定!$H39))</f>
        <v>332</v>
      </c>
      <c r="G25" s="53">
        <f>IF($D25="","",IF([8]設定!$H39="",INDEX([8]第２表!$E$220:$J$276,MATCH([8]設定!$D39,[8]第２表!$C$220:$C$276,0),3),[8]設定!$H39))</f>
        <v>270</v>
      </c>
      <c r="H25" s="53">
        <f>IF($D25="","",IF([8]設定!$H39="",INDEX([8]第２表!$E$220:$J$276,MATCH([8]設定!$D39,[8]第２表!$C$220:$C$276,0),4),[8]設定!$H39))</f>
        <v>17826</v>
      </c>
      <c r="I25" s="53">
        <f>IF($D25="","",IF([8]設定!$H39="",INDEX([8]第２表!$E$220:$J$276,MATCH([8]設定!$D39,[8]第２表!$C$220:$C$276,0),5),[8]設定!$H39))</f>
        <v>5313</v>
      </c>
      <c r="J25" s="42">
        <f>IF($D25="","",IF([8]設定!$H39="",INDEX([8]第２表!$E$220:$J$276,MATCH([8]設定!$D39,[8]第２表!$C$220:$C$276,0),6),[8]設定!$H39))</f>
        <v>29.8</v>
      </c>
    </row>
    <row r="26" spans="2:11" s="5" customFormat="1" ht="17.25" customHeight="1" x14ac:dyDescent="0.2">
      <c r="B26" s="43" t="str">
        <f>IF([8]設定!$B40="","",[8]設定!$B40)</f>
        <v>E11</v>
      </c>
      <c r="C26" s="44"/>
      <c r="D26" s="54" t="str">
        <f>IF([8]設定!$F40="","",[8]設定!$F40)</f>
        <v>繊維工業</v>
      </c>
      <c r="E26" s="41">
        <f>IF($D26="","",IF([8]設定!$H40="",INDEX([8]第２表!$E$220:$J$276,MATCH([8]設定!$D40,[8]第２表!$C$220:$C$276,0),1),[8]設定!$H40))</f>
        <v>3935</v>
      </c>
      <c r="F26" s="41">
        <f>IF($D26="","",IF([8]設定!$H40="",INDEX([8]第２表!$E$220:$J$276,MATCH([8]設定!$D40,[8]第２表!$C$220:$C$276,0),2),[8]設定!$H40))</f>
        <v>81</v>
      </c>
      <c r="G26" s="41">
        <f>IF($D26="","",IF([8]設定!$H40="",INDEX([8]第２表!$E$220:$J$276,MATCH([8]設定!$D40,[8]第２表!$C$220:$C$276,0),3),[8]設定!$H40))</f>
        <v>53</v>
      </c>
      <c r="H26" s="41">
        <f>IF($D26="","",IF([8]設定!$H40="",INDEX([8]第２表!$E$220:$J$276,MATCH([8]設定!$D40,[8]第２表!$C$220:$C$276,0),4),[8]設定!$H40))</f>
        <v>3963</v>
      </c>
      <c r="I26" s="41">
        <f>IF($D26="","",IF([8]設定!$H40="",INDEX([8]第２表!$E$220:$J$276,MATCH([8]設定!$D40,[8]第２表!$C$220:$C$276,0),5),[8]設定!$H40))</f>
        <v>319</v>
      </c>
      <c r="J26" s="46">
        <f>IF($D26="","",IF([8]設定!$H40="",INDEX([8]第２表!$E$220:$J$276,MATCH([8]設定!$D40,[8]第２表!$C$220:$C$276,0),6),[8]設定!$H40))</f>
        <v>8</v>
      </c>
    </row>
    <row r="27" spans="2:11" s="5" customFormat="1" ht="17.25" customHeight="1" x14ac:dyDescent="0.2">
      <c r="B27" s="43" t="str">
        <f>IF([8]設定!$B41="","",[8]設定!$B41)</f>
        <v>E12</v>
      </c>
      <c r="C27" s="44"/>
      <c r="D27" s="54" t="str">
        <f>IF([8]設定!$F41="","",[8]設定!$F41)</f>
        <v>木材・木製品</v>
      </c>
      <c r="E27" s="41">
        <f>IF($D27="","",IF([8]設定!$H41="",INDEX([8]第２表!$E$220:$J$276,MATCH([8]設定!$D41,[8]第２表!$C$220:$C$276,0),1),[8]設定!$H41))</f>
        <v>2729</v>
      </c>
      <c r="F27" s="41">
        <f>IF($D27="","",IF([8]設定!$H41="",INDEX([8]第２表!$E$220:$J$276,MATCH([8]設定!$D41,[8]第２表!$C$220:$C$276,0),2),[8]設定!$H41))</f>
        <v>8</v>
      </c>
      <c r="G27" s="41">
        <f>IF($D27="","",IF([8]設定!$H41="",INDEX([8]第２表!$E$220:$J$276,MATCH([8]設定!$D41,[8]第２表!$C$220:$C$276,0),3),[8]設定!$H41))</f>
        <v>17</v>
      </c>
      <c r="H27" s="41">
        <f>IF($D27="","",IF([8]設定!$H41="",INDEX([8]第２表!$E$220:$J$276,MATCH([8]設定!$D41,[8]第２表!$C$220:$C$276,0),4),[8]設定!$H41))</f>
        <v>2720</v>
      </c>
      <c r="I27" s="41">
        <f>IF($D27="","",IF([8]設定!$H41="",INDEX([8]第２表!$E$220:$J$276,MATCH([8]設定!$D41,[8]第２表!$C$220:$C$276,0),5),[8]設定!$H41))</f>
        <v>629</v>
      </c>
      <c r="J27" s="46">
        <f>IF($D27="","",IF([8]設定!$H41="",INDEX([8]第２表!$E$220:$J$276,MATCH([8]設定!$D41,[8]第２表!$C$220:$C$276,0),6),[8]設定!$H41))</f>
        <v>23.1</v>
      </c>
    </row>
    <row r="28" spans="2:11" s="5" customFormat="1" ht="17.25" customHeight="1" x14ac:dyDescent="0.2">
      <c r="B28" s="43" t="str">
        <f>IF([8]設定!$B42="","",[8]設定!$B42)</f>
        <v>E13</v>
      </c>
      <c r="C28" s="44"/>
      <c r="D28" s="54" t="str">
        <f>IF([8]設定!$F42="","",[8]設定!$F42)</f>
        <v>家具・装備品</v>
      </c>
      <c r="E28" s="41" t="str">
        <f>IF($D28="","",IF([8]設定!$H42="",INDEX([8]第２表!$E$220:$J$276,MATCH([8]設定!$D42,[8]第２表!$C$220:$C$276,0),1),[8]設定!$H42))</f>
        <v>x</v>
      </c>
      <c r="F28" s="41" t="str">
        <f>IF($D28="","",IF([8]設定!$H42="",INDEX([8]第２表!$E$220:$J$276,MATCH([8]設定!$D42,[8]第２表!$C$220:$C$276,0),2),[8]設定!$H42))</f>
        <v>x</v>
      </c>
      <c r="G28" s="41" t="str">
        <f>IF($D28="","",IF([8]設定!$H42="",INDEX([8]第２表!$E$220:$J$276,MATCH([8]設定!$D42,[8]第２表!$C$220:$C$276,0),3),[8]設定!$H42))</f>
        <v>x</v>
      </c>
      <c r="H28" s="41" t="str">
        <f>IF($D28="","",IF([8]設定!$H42="",INDEX([8]第２表!$E$220:$J$276,MATCH([8]設定!$D42,[8]第２表!$C$220:$C$276,0),4),[8]設定!$H42))</f>
        <v>x</v>
      </c>
      <c r="I28" s="41" t="str">
        <f>IF($D28="","",IF([8]設定!$H42="",INDEX([8]第２表!$E$220:$J$276,MATCH([8]設定!$D42,[8]第２表!$C$220:$C$276,0),5),[8]設定!$H42))</f>
        <v>x</v>
      </c>
      <c r="J28" s="46" t="str">
        <f>IF($D28="","",IF([8]設定!$H42="",INDEX([8]第２表!$E$220:$J$276,MATCH([8]設定!$D42,[8]第２表!$C$220:$C$276,0),6),[8]設定!$H42))</f>
        <v>x</v>
      </c>
    </row>
    <row r="29" spans="2:11" s="5" customFormat="1" ht="17.25" customHeight="1" x14ac:dyDescent="0.2">
      <c r="B29" s="43" t="str">
        <f>IF([8]設定!$B43="","",[8]設定!$B43)</f>
        <v>E15</v>
      </c>
      <c r="C29" s="44"/>
      <c r="D29" s="54" t="str">
        <f>IF([8]設定!$F43="","",[8]設定!$F43)</f>
        <v>印刷・同関連業</v>
      </c>
      <c r="E29" s="41">
        <f>IF($D29="","",IF([8]設定!$H43="",INDEX([8]第２表!$E$220:$J$276,MATCH([8]設定!$D43,[8]第２表!$C$220:$C$276,0),1),[8]設定!$H43))</f>
        <v>907</v>
      </c>
      <c r="F29" s="41">
        <f>IF($D29="","",IF([8]設定!$H43="",INDEX([8]第２表!$E$220:$J$276,MATCH([8]設定!$D43,[8]第２表!$C$220:$C$276,0),2),[8]設定!$H43))</f>
        <v>0</v>
      </c>
      <c r="G29" s="41">
        <f>IF($D29="","",IF([8]設定!$H43="",INDEX([8]第２表!$E$220:$J$276,MATCH([8]設定!$D43,[8]第２表!$C$220:$C$276,0),3),[8]設定!$H43))</f>
        <v>2</v>
      </c>
      <c r="H29" s="41">
        <f>IF($D29="","",IF([8]設定!$H43="",INDEX([8]第２表!$E$220:$J$276,MATCH([8]設定!$D43,[8]第２表!$C$220:$C$276,0),4),[8]設定!$H43))</f>
        <v>905</v>
      </c>
      <c r="I29" s="41">
        <f>IF($D29="","",IF([8]設定!$H43="",INDEX([8]第２表!$E$220:$J$276,MATCH([8]設定!$D43,[8]第２表!$C$220:$C$276,0),5),[8]設定!$H43))</f>
        <v>90</v>
      </c>
      <c r="J29" s="46">
        <f>IF($D29="","",IF([8]設定!$H43="",INDEX([8]第２表!$E$220:$J$276,MATCH([8]設定!$D43,[8]第２表!$C$220:$C$276,0),6),[8]設定!$H43))</f>
        <v>9.9</v>
      </c>
    </row>
    <row r="30" spans="2:11" s="5" customFormat="1" ht="17.25" customHeight="1" x14ac:dyDescent="0.2">
      <c r="B30" s="43" t="str">
        <f>IF([8]設定!$B44="","",[8]設定!$B44)</f>
        <v>E16,17</v>
      </c>
      <c r="C30" s="44"/>
      <c r="D30" s="54" t="str">
        <f>IF([8]設定!$F44="","",[8]設定!$F44)</f>
        <v>化学、石油・石炭</v>
      </c>
      <c r="E30" s="41">
        <f>IF($D30="","",IF([8]設定!$H44="",INDEX([8]第２表!$E$220:$J$276,MATCH([8]設定!$D44,[8]第２表!$C$220:$C$276,0),1),[8]設定!$H44))</f>
        <v>2714</v>
      </c>
      <c r="F30" s="41">
        <f>IF($D30="","",IF([8]設定!$H44="",INDEX([8]第２表!$E$220:$J$276,MATCH([8]設定!$D44,[8]第２表!$C$220:$C$276,0),2),[8]設定!$H44))</f>
        <v>0</v>
      </c>
      <c r="G30" s="41">
        <f>IF($D30="","",IF([8]設定!$H44="",INDEX([8]第２表!$E$220:$J$276,MATCH([8]設定!$D44,[8]第２表!$C$220:$C$276,0),3),[8]設定!$H44))</f>
        <v>23</v>
      </c>
      <c r="H30" s="41">
        <f>IF($D30="","",IF([8]設定!$H44="",INDEX([8]第２表!$E$220:$J$276,MATCH([8]設定!$D44,[8]第２表!$C$220:$C$276,0),4),[8]設定!$H44))</f>
        <v>2691</v>
      </c>
      <c r="I30" s="41">
        <f>IF($D30="","",IF([8]設定!$H44="",INDEX([8]第２表!$E$220:$J$276,MATCH([8]設定!$D44,[8]第２表!$C$220:$C$276,0),5),[8]設定!$H44))</f>
        <v>47</v>
      </c>
      <c r="J30" s="46">
        <f>IF($D30="","",IF([8]設定!$H44="",INDEX([8]第２表!$E$220:$J$276,MATCH([8]設定!$D44,[8]第２表!$C$220:$C$276,0),6),[8]設定!$H44))</f>
        <v>1.7</v>
      </c>
    </row>
    <row r="31" spans="2:11" s="5" customFormat="1" ht="17.25" customHeight="1" x14ac:dyDescent="0.2">
      <c r="B31" s="43" t="str">
        <f>IF([8]設定!$B45="","",[8]設定!$B45)</f>
        <v>E18</v>
      </c>
      <c r="C31" s="44"/>
      <c r="D31" s="54" t="str">
        <f>IF([8]設定!$F45="","",[8]設定!$F45)</f>
        <v>プラスチック製品</v>
      </c>
      <c r="E31" s="41">
        <f>IF($D31="","",IF([8]設定!$H45="",INDEX([8]第２表!$E$220:$J$276,MATCH([8]設定!$D45,[8]第２表!$C$220:$C$276,0),1),[8]設定!$H45))</f>
        <v>1836</v>
      </c>
      <c r="F31" s="41">
        <f>IF($D31="","",IF([8]設定!$H45="",INDEX([8]第２表!$E$220:$J$276,MATCH([8]設定!$D45,[8]第２表!$C$220:$C$276,0),2),[8]設定!$H45))</f>
        <v>0</v>
      </c>
      <c r="G31" s="41">
        <f>IF($D31="","",IF([8]設定!$H45="",INDEX([8]第２表!$E$220:$J$276,MATCH([8]設定!$D45,[8]第２表!$C$220:$C$276,0),3),[8]設定!$H45))</f>
        <v>16</v>
      </c>
      <c r="H31" s="41">
        <f>IF($D31="","",IF([8]設定!$H45="",INDEX([8]第２表!$E$220:$J$276,MATCH([8]設定!$D45,[8]第２表!$C$220:$C$276,0),4),[8]設定!$H45))</f>
        <v>1820</v>
      </c>
      <c r="I31" s="41">
        <f>IF($D31="","",IF([8]設定!$H45="",INDEX([8]第２表!$E$220:$J$276,MATCH([8]設定!$D45,[8]第２表!$C$220:$C$276,0),5),[8]設定!$H45))</f>
        <v>699</v>
      </c>
      <c r="J31" s="46">
        <f>IF($D31="","",IF([8]設定!$H45="",INDEX([8]第２表!$E$220:$J$276,MATCH([8]設定!$D45,[8]第２表!$C$220:$C$276,0),6),[8]設定!$H45))</f>
        <v>38.4</v>
      </c>
    </row>
    <row r="32" spans="2:11" s="5" customFormat="1" ht="17.25" customHeight="1" x14ac:dyDescent="0.2">
      <c r="B32" s="43" t="str">
        <f>IF([8]設定!$B46="","",[8]設定!$B46)</f>
        <v>E19</v>
      </c>
      <c r="C32" s="44"/>
      <c r="D32" s="54" t="str">
        <f>IF([8]設定!$F46="","",[8]設定!$F46)</f>
        <v>ゴム製品</v>
      </c>
      <c r="E32" s="55">
        <f>IF($D32="","",IF([8]設定!$H46="",INDEX([8]第２表!$E$220:$J$276,MATCH([8]設定!$D46,[8]第２表!$C$220:$C$276,0),1),[8]設定!$H46))</f>
        <v>2038</v>
      </c>
      <c r="F32" s="55">
        <f>IF($D32="","",IF([8]設定!$H46="",INDEX([8]第２表!$E$220:$J$276,MATCH([8]設定!$D46,[8]第２表!$C$220:$C$276,0),2),[8]設定!$H46))</f>
        <v>1</v>
      </c>
      <c r="G32" s="55">
        <f>IF($D32="","",IF([8]設定!$H46="",INDEX([8]第２表!$E$220:$J$276,MATCH([8]設定!$D46,[8]第２表!$C$220:$C$276,0),3),[8]設定!$H46))</f>
        <v>13</v>
      </c>
      <c r="H32" s="55">
        <f>IF($D32="","",IF([8]設定!$H46="",INDEX([8]第２表!$E$220:$J$276,MATCH([8]設定!$D46,[8]第２表!$C$220:$C$276,0),4),[8]設定!$H46))</f>
        <v>2026</v>
      </c>
      <c r="I32" s="55">
        <f>IF($D32="","",IF([8]設定!$H46="",INDEX([8]第２表!$E$220:$J$276,MATCH([8]設定!$D46,[8]第２表!$C$220:$C$276,0),5),[8]設定!$H46))</f>
        <v>29</v>
      </c>
      <c r="J32" s="56">
        <f>IF($D32="","",IF([8]設定!$H46="",INDEX([8]第２表!$E$220:$J$276,MATCH([8]設定!$D46,[8]第２表!$C$220:$C$276,0),6),[8]設定!$H46))</f>
        <v>1.4</v>
      </c>
    </row>
    <row r="33" spans="2:12" s="5" customFormat="1" ht="17.25" customHeight="1" x14ac:dyDescent="0.2">
      <c r="B33" s="43" t="str">
        <f>IF([8]設定!$B47="","",[8]設定!$B47)</f>
        <v>E21</v>
      </c>
      <c r="C33" s="44"/>
      <c r="D33" s="54" t="str">
        <f>IF([8]設定!$F47="","",[8]設定!$F47)</f>
        <v>窯業・土石製品</v>
      </c>
      <c r="E33" s="41">
        <f>IF($D33="","",IF([8]設定!$H47="",INDEX([8]第２表!$E$220:$J$276,MATCH([8]設定!$D47,[8]第２表!$C$220:$C$276,0),1),[8]設定!$H47))</f>
        <v>1798</v>
      </c>
      <c r="F33" s="41">
        <f>IF($D33="","",IF([8]設定!$H47="",INDEX([8]第２表!$E$220:$J$276,MATCH([8]設定!$D47,[8]第２表!$C$220:$C$276,0),2),[8]設定!$H47))</f>
        <v>0</v>
      </c>
      <c r="G33" s="41">
        <f>IF($D33="","",IF([8]設定!$H47="",INDEX([8]第２表!$E$220:$J$276,MATCH([8]設定!$D47,[8]第２表!$C$220:$C$276,0),3),[8]設定!$H47))</f>
        <v>2</v>
      </c>
      <c r="H33" s="41">
        <f>IF($D33="","",IF([8]設定!$H47="",INDEX([8]第２表!$E$220:$J$276,MATCH([8]設定!$D47,[8]第２表!$C$220:$C$276,0),4),[8]設定!$H47))</f>
        <v>1796</v>
      </c>
      <c r="I33" s="41">
        <f>IF($D33="","",IF([8]設定!$H47="",INDEX([8]第２表!$E$220:$J$276,MATCH([8]設定!$D47,[8]第２表!$C$220:$C$276,0),5),[8]設定!$H47))</f>
        <v>47</v>
      </c>
      <c r="J33" s="46">
        <f>IF($D33="","",IF([8]設定!$H47="",INDEX([8]第２表!$E$220:$J$276,MATCH([8]設定!$D47,[8]第２表!$C$220:$C$276,0),6),[8]設定!$H47))</f>
        <v>2.6</v>
      </c>
    </row>
    <row r="34" spans="2:12" s="5" customFormat="1" ht="17.25" customHeight="1" x14ac:dyDescent="0.2">
      <c r="B34" s="43" t="str">
        <f>IF([8]設定!$B48="","",[8]設定!$B48)</f>
        <v>E24</v>
      </c>
      <c r="C34" s="44"/>
      <c r="D34" s="54" t="str">
        <f>IF([8]設定!$F48="","",[8]設定!$F48)</f>
        <v>金属製品製造業</v>
      </c>
      <c r="E34" s="41">
        <f>IF($D34="","",IF([8]設定!$H48="",INDEX([8]第２表!$E$220:$J$276,MATCH([8]設定!$D48,[8]第２表!$C$220:$C$276,0),1),[8]設定!$H48))</f>
        <v>2020</v>
      </c>
      <c r="F34" s="41">
        <f>IF($D34="","",IF([8]設定!$H48="",INDEX([8]第２表!$E$220:$J$276,MATCH([8]設定!$D48,[8]第２表!$C$220:$C$276,0),2),[8]設定!$H48))</f>
        <v>13</v>
      </c>
      <c r="G34" s="41">
        <f>IF($D34="","",IF([8]設定!$H48="",INDEX([8]第２表!$E$220:$J$276,MATCH([8]設定!$D48,[8]第２表!$C$220:$C$276,0),3),[8]設定!$H48))</f>
        <v>14</v>
      </c>
      <c r="H34" s="41">
        <f>IF($D34="","",IF([8]設定!$H48="",INDEX([8]第２表!$E$220:$J$276,MATCH([8]設定!$D48,[8]第２表!$C$220:$C$276,0),4),[8]設定!$H48))</f>
        <v>2019</v>
      </c>
      <c r="I34" s="41">
        <f>IF($D34="","",IF([8]設定!$H48="",INDEX([8]第２表!$E$220:$J$276,MATCH([8]設定!$D48,[8]第２表!$C$220:$C$276,0),5),[8]設定!$H48))</f>
        <v>444</v>
      </c>
      <c r="J34" s="46">
        <f>IF($D34="","",IF([8]設定!$H48="",INDEX([8]第２表!$E$220:$J$276,MATCH([8]設定!$D48,[8]第２表!$C$220:$C$276,0),6),[8]設定!$H48))</f>
        <v>22</v>
      </c>
    </row>
    <row r="35" spans="2:12" s="5" customFormat="1" ht="17.25" customHeight="1" x14ac:dyDescent="0.2">
      <c r="B35" s="43" t="str">
        <f>IF([8]設定!$B49="","",[8]設定!$B49)</f>
        <v>E27</v>
      </c>
      <c r="C35" s="44"/>
      <c r="D35" s="54" t="str">
        <f>IF([8]設定!$F49="","",[8]設定!$F49)</f>
        <v>業務用機械器具</v>
      </c>
      <c r="E35" s="41">
        <f>IF($D35="","",IF([8]設定!$H49="",INDEX([8]第２表!$E$220:$J$276,MATCH([8]設定!$D49,[8]第２表!$C$220:$C$276,0),1),[8]設定!$H49))</f>
        <v>1809</v>
      </c>
      <c r="F35" s="41">
        <f>IF($D35="","",IF([8]設定!$H49="",INDEX([8]第２表!$E$220:$J$276,MATCH([8]設定!$D49,[8]第２表!$C$220:$C$276,0),2),[8]設定!$H49))</f>
        <v>5</v>
      </c>
      <c r="G35" s="41">
        <f>IF($D35="","",IF([8]設定!$H49="",INDEX([8]第２表!$E$220:$J$276,MATCH([8]設定!$D49,[8]第２表!$C$220:$C$276,0),3),[8]設定!$H49))</f>
        <v>7</v>
      </c>
      <c r="H35" s="41">
        <f>IF($D35="","",IF([8]設定!$H49="",INDEX([8]第２表!$E$220:$J$276,MATCH([8]設定!$D49,[8]第２表!$C$220:$C$276,0),4),[8]設定!$H49))</f>
        <v>1807</v>
      </c>
      <c r="I35" s="41">
        <f>IF($D35="","",IF([8]設定!$H49="",INDEX([8]第２表!$E$220:$J$276,MATCH([8]設定!$D49,[8]第２表!$C$220:$C$276,0),5),[8]設定!$H49))</f>
        <v>47</v>
      </c>
      <c r="J35" s="46">
        <f>IF($D35="","",IF([8]設定!$H49="",INDEX([8]第２表!$E$220:$J$276,MATCH([8]設定!$D49,[8]第２表!$C$220:$C$276,0),6),[8]設定!$H49))</f>
        <v>2.6</v>
      </c>
    </row>
    <row r="36" spans="2:12" s="5" customFormat="1" ht="17.25" customHeight="1" x14ac:dyDescent="0.2">
      <c r="B36" s="43" t="str">
        <f>IF([8]設定!$B50="","",[8]設定!$B50)</f>
        <v>E28</v>
      </c>
      <c r="C36" s="44"/>
      <c r="D36" s="54" t="str">
        <f>IF([8]設定!$F50="","",[8]設定!$F50)</f>
        <v>電子・デバイス</v>
      </c>
      <c r="E36" s="41">
        <f>IF($D36="","",IF([8]設定!$H50="",INDEX([8]第２表!$E$220:$J$276,MATCH([8]設定!$D50,[8]第２表!$C$220:$C$276,0),1),[8]設定!$H50))</f>
        <v>3380</v>
      </c>
      <c r="F36" s="41">
        <f>IF($D36="","",IF([8]設定!$H50="",INDEX([8]第２表!$E$220:$J$276,MATCH([8]設定!$D50,[8]第２表!$C$220:$C$276,0),2),[8]設定!$H50))</f>
        <v>7</v>
      </c>
      <c r="G36" s="41">
        <f>IF($D36="","",IF([8]設定!$H50="",INDEX([8]第２表!$E$220:$J$276,MATCH([8]設定!$D50,[8]第２表!$C$220:$C$276,0),3),[8]設定!$H50))</f>
        <v>33</v>
      </c>
      <c r="H36" s="41">
        <f>IF($D36="","",IF([8]設定!$H50="",INDEX([8]第２表!$E$220:$J$276,MATCH([8]設定!$D50,[8]第２表!$C$220:$C$276,0),4),[8]設定!$H50))</f>
        <v>3354</v>
      </c>
      <c r="I36" s="41">
        <f>IF($D36="","",IF([8]設定!$H50="",INDEX([8]第２表!$E$220:$J$276,MATCH([8]設定!$D50,[8]第２表!$C$220:$C$276,0),5),[8]設定!$H50))</f>
        <v>205</v>
      </c>
      <c r="J36" s="46">
        <f>IF($D36="","",IF([8]設定!$H50="",INDEX([8]第２表!$E$220:$J$276,MATCH([8]設定!$D50,[8]第２表!$C$220:$C$276,0),6),[8]設定!$H50))</f>
        <v>6.1</v>
      </c>
    </row>
    <row r="37" spans="2:12" s="5" customFormat="1" ht="17.25" customHeight="1" x14ac:dyDescent="0.2">
      <c r="B37" s="43" t="str">
        <f>IF([8]設定!$B51="","",[8]設定!$B51)</f>
        <v>E29</v>
      </c>
      <c r="C37" s="44"/>
      <c r="D37" s="54" t="str">
        <f>IF([8]設定!$F51="","",[8]設定!$F51)</f>
        <v>電気機械器具</v>
      </c>
      <c r="E37" s="41">
        <f>IF($D37="","",IF([8]設定!$H51="",INDEX([8]第２表!$E$220:$J$276,MATCH([8]設定!$D51,[8]第２表!$C$220:$C$276,0),1),[8]設定!$H51))</f>
        <v>1289</v>
      </c>
      <c r="F37" s="41">
        <f>IF($D37="","",IF([8]設定!$H51="",INDEX([8]第２表!$E$220:$J$276,MATCH([8]設定!$D51,[8]第２表!$C$220:$C$276,0),2),[8]設定!$H51))</f>
        <v>4</v>
      </c>
      <c r="G37" s="41">
        <f>IF($D37="","",IF([8]設定!$H51="",INDEX([8]第２表!$E$220:$J$276,MATCH([8]設定!$D51,[8]第２表!$C$220:$C$276,0),3),[8]設定!$H51))</f>
        <v>8</v>
      </c>
      <c r="H37" s="41">
        <f>IF($D37="","",IF([8]設定!$H51="",INDEX([8]第２表!$E$220:$J$276,MATCH([8]設定!$D51,[8]第２表!$C$220:$C$276,0),4),[8]設定!$H51))</f>
        <v>1285</v>
      </c>
      <c r="I37" s="41">
        <f>IF($D37="","",IF([8]設定!$H51="",INDEX([8]第２表!$E$220:$J$276,MATCH([8]設定!$D51,[8]第２表!$C$220:$C$276,0),5),[8]設定!$H51))</f>
        <v>37</v>
      </c>
      <c r="J37" s="46">
        <f>IF($D37="","",IF([8]設定!$H51="",INDEX([8]第２表!$E$220:$J$276,MATCH([8]設定!$D51,[8]第２表!$C$220:$C$276,0),6),[8]設定!$H51))</f>
        <v>2.9</v>
      </c>
    </row>
    <row r="38" spans="2:12" s="5" customFormat="1" ht="17.25" customHeight="1" x14ac:dyDescent="0.2">
      <c r="B38" s="43" t="str">
        <f>IF([8]設定!$B52="","",[8]設定!$B52)</f>
        <v>E31</v>
      </c>
      <c r="C38" s="44"/>
      <c r="D38" s="54" t="str">
        <f>IF([8]設定!$F52="","",[8]設定!$F52)</f>
        <v>輸送用機械器具</v>
      </c>
      <c r="E38" s="41">
        <f>IF($D38="","",IF([8]設定!$H52="",INDEX([8]第２表!$E$220:$J$276,MATCH([8]設定!$D52,[8]第２表!$C$220:$C$276,0),1),[8]設定!$H52))</f>
        <v>2289</v>
      </c>
      <c r="F38" s="41">
        <f>IF($D38="","",IF([8]設定!$H52="",INDEX([8]第２表!$E$220:$J$276,MATCH([8]設定!$D52,[8]第２表!$C$220:$C$276,0),2),[8]設定!$H52))</f>
        <v>13</v>
      </c>
      <c r="G38" s="41">
        <f>IF($D38="","",IF([8]設定!$H52="",INDEX([8]第２表!$E$220:$J$276,MATCH([8]設定!$D52,[8]第２表!$C$220:$C$276,0),3),[8]設定!$H52))</f>
        <v>30</v>
      </c>
      <c r="H38" s="41">
        <f>IF($D38="","",IF([8]設定!$H52="",INDEX([8]第２表!$E$220:$J$276,MATCH([8]設定!$D52,[8]第２表!$C$220:$C$276,0),4),[8]設定!$H52))</f>
        <v>2272</v>
      </c>
      <c r="I38" s="41">
        <f>IF($D38="","",IF([8]設定!$H52="",INDEX([8]第２表!$E$220:$J$276,MATCH([8]設定!$D52,[8]第２表!$C$220:$C$276,0),5),[8]設定!$H52))</f>
        <v>63</v>
      </c>
      <c r="J38" s="46">
        <f>IF($D38="","",IF([8]設定!$H52="",INDEX([8]第２表!$E$220:$J$276,MATCH([8]設定!$D52,[8]第２表!$C$220:$C$276,0),6),[8]設定!$H52))</f>
        <v>2.8</v>
      </c>
    </row>
    <row r="39" spans="2:12" s="5" customFormat="1" ht="17.25" customHeight="1" x14ac:dyDescent="0.2">
      <c r="B39" s="57" t="str">
        <f>IF([8]設定!$B53="","",[8]設定!$B53)</f>
        <v>ES</v>
      </c>
      <c r="C39" s="58"/>
      <c r="D39" s="59" t="str">
        <f>IF([8]設定!$F53="","",[8]設定!$F53)</f>
        <v>はん用・生産用機械器具</v>
      </c>
      <c r="E39" s="60">
        <f>IF($D39="","",IF([8]設定!$H53="",INDEX([8]第２表!$E$220:$J$276,MATCH([8]設定!$D53,[8]第２表!$C$220:$C$276,0),1),[8]設定!$H53))</f>
        <v>2509</v>
      </c>
      <c r="F39" s="60">
        <f>IF($D39="","",IF([8]設定!$H53="",INDEX([8]第２表!$E$220:$J$276,MATCH([8]設定!$D53,[8]第２表!$C$220:$C$276,0),2),[8]設定!$H53))</f>
        <v>0</v>
      </c>
      <c r="G39" s="60">
        <f>IF($D39="","",IF([8]設定!$H53="",INDEX([8]第２表!$E$220:$J$276,MATCH([8]設定!$D53,[8]第２表!$C$220:$C$276,0),3),[8]設定!$H53))</f>
        <v>16</v>
      </c>
      <c r="H39" s="60">
        <f>IF($D39="","",IF([8]設定!$H53="",INDEX([8]第２表!$E$220:$J$276,MATCH([8]設定!$D53,[8]第２表!$C$220:$C$276,0),4),[8]設定!$H53))</f>
        <v>2493</v>
      </c>
      <c r="I39" s="60">
        <f>IF($D39="","",IF([8]設定!$H53="",INDEX([8]第２表!$E$220:$J$276,MATCH([8]設定!$D53,[8]第２表!$C$220:$C$276,0),5),[8]設定!$H53))</f>
        <v>16</v>
      </c>
      <c r="J39" s="61">
        <f>IF($D39="","",IF([8]設定!$H53="",INDEX([8]第２表!$E$220:$J$276,MATCH([8]設定!$D53,[8]第２表!$C$220:$C$276,0),6),[8]設定!$H53))</f>
        <v>0.6</v>
      </c>
    </row>
    <row r="40" spans="2:12" s="5" customFormat="1" ht="17.25" customHeight="1" x14ac:dyDescent="0.2">
      <c r="B40" s="62" t="str">
        <f>IF([8]設定!$B54="","",[8]設定!$B54)</f>
        <v>R91</v>
      </c>
      <c r="C40" s="63"/>
      <c r="D40" s="64" t="str">
        <f>IF([8]設定!$F54="","",[8]設定!$F54)</f>
        <v>職業紹介・労働者派遣業</v>
      </c>
      <c r="E40" s="65">
        <f>IF($D40="","",IF([8]設定!$H54="",INDEX([8]第２表!$E$220:$J$276,MATCH([8]設定!$D54,[8]第２表!$C$220:$C$276,0),1),[8]設定!$H54))</f>
        <v>3567</v>
      </c>
      <c r="F40" s="65">
        <f>IF($D40="","",IF([8]設定!$H54="",INDEX([8]第２表!$E$220:$J$276,MATCH([8]設定!$D54,[8]第２表!$C$220:$C$276,0),2),[8]設定!$H54))</f>
        <v>343</v>
      </c>
      <c r="G40" s="65">
        <f>IF($D40="","",IF([8]設定!$H54="",INDEX([8]第２表!$E$220:$J$276,MATCH([8]設定!$D54,[8]第２表!$C$220:$C$276,0),3),[8]設定!$H54))</f>
        <v>227</v>
      </c>
      <c r="H40" s="65">
        <f>IF($D40="","",IF([8]設定!$H54="",INDEX([8]第２表!$E$220:$J$276,MATCH([8]設定!$D54,[8]第２表!$C$220:$C$276,0),4),[8]設定!$H54))</f>
        <v>3683</v>
      </c>
      <c r="I40" s="65">
        <f>IF($D40="","",IF([8]設定!$H54="",INDEX([8]第２表!$E$220:$J$276,MATCH([8]設定!$D54,[8]第２表!$C$220:$C$276,0),5),[8]設定!$H54))</f>
        <v>770</v>
      </c>
      <c r="J40" s="66">
        <f>IF($D40="","",IF([8]設定!$H54="",INDEX([8]第２表!$E$220:$J$276,MATCH([8]設定!$D54,[8]第２表!$C$220:$C$276,0),6),[8]設定!$H54))</f>
        <v>20.9</v>
      </c>
    </row>
    <row r="41" spans="2:12" s="5" customFormat="1" ht="10.5" customHeight="1" x14ac:dyDescent="0.2">
      <c r="D41" s="14"/>
      <c r="E41" s="14"/>
      <c r="F41" s="14"/>
      <c r="G41" s="14"/>
      <c r="H41" s="14"/>
      <c r="I41" s="14"/>
      <c r="J41" s="14"/>
      <c r="K41" s="14"/>
      <c r="L41" s="14"/>
    </row>
    <row r="42" spans="2:12" ht="10.5" customHeight="1" x14ac:dyDescent="0.2"/>
    <row r="43" spans="2:12" s="5" customFormat="1" ht="21" customHeight="1" x14ac:dyDescent="0.2">
      <c r="B43" s="67" t="s">
        <v>13</v>
      </c>
      <c r="C43" s="67"/>
      <c r="D43" s="67"/>
      <c r="E43" s="68"/>
      <c r="F43" s="68"/>
      <c r="G43" s="68"/>
      <c r="I43" s="13"/>
      <c r="J43" s="13" t="s">
        <v>2</v>
      </c>
      <c r="L43" s="69"/>
    </row>
    <row r="44" spans="2:12" s="5" customFormat="1" ht="15" customHeight="1" x14ac:dyDescent="0.2">
      <c r="B44" s="15"/>
      <c r="C44" s="16"/>
      <c r="D44" s="17"/>
      <c r="E44" s="18" t="s">
        <v>3</v>
      </c>
      <c r="F44" s="18" t="s">
        <v>4</v>
      </c>
      <c r="G44" s="18" t="s">
        <v>5</v>
      </c>
      <c r="H44" s="20" t="s">
        <v>6</v>
      </c>
      <c r="I44" s="21"/>
      <c r="J44" s="22"/>
      <c r="L44" s="69"/>
    </row>
    <row r="45" spans="2:12" s="5" customFormat="1" ht="15" customHeight="1" x14ac:dyDescent="0.2">
      <c r="B45" s="24"/>
      <c r="C45" s="25"/>
      <c r="D45" s="26" t="s">
        <v>7</v>
      </c>
      <c r="E45" s="70"/>
      <c r="F45" s="70"/>
      <c r="G45" s="70"/>
      <c r="H45" s="71"/>
      <c r="I45" s="30" t="s">
        <v>8</v>
      </c>
      <c r="J45" s="31" t="s">
        <v>9</v>
      </c>
      <c r="L45" s="69"/>
    </row>
    <row r="46" spans="2:12" s="5" customFormat="1" ht="15" customHeight="1" x14ac:dyDescent="0.2">
      <c r="B46" s="32"/>
      <c r="C46" s="33"/>
      <c r="D46" s="34"/>
      <c r="E46" s="72" t="s">
        <v>10</v>
      </c>
      <c r="F46" s="72" t="s">
        <v>10</v>
      </c>
      <c r="G46" s="72" t="s">
        <v>10</v>
      </c>
      <c r="H46" s="73" t="s">
        <v>10</v>
      </c>
      <c r="I46" s="36" t="s">
        <v>11</v>
      </c>
      <c r="J46" s="37" t="s">
        <v>12</v>
      </c>
      <c r="L46" s="69"/>
    </row>
    <row r="47" spans="2:12" s="5" customFormat="1" ht="18" customHeight="1" x14ac:dyDescent="0.2">
      <c r="B47" s="38" t="str">
        <f t="shared" ref="B47:B78" si="0">+B9</f>
        <v>TL</v>
      </c>
      <c r="C47" s="39"/>
      <c r="D47" s="40" t="str">
        <f t="shared" ref="D47:D78" si="1">+D9</f>
        <v>調査産業計</v>
      </c>
      <c r="E47" s="41">
        <f>IF($D47="","",IF([8]設定!$I23="",INDEX([8]第２表!$E$10:$J$66,MATCH([8]設定!$D23,[8]第２表!$C$10:$C$66,0),1),[8]設定!$I23))</f>
        <v>185975</v>
      </c>
      <c r="F47" s="41">
        <f>IF($D47="","",IF([8]設定!$I23="",INDEX([8]第２表!$E$10:$J$66,MATCH([8]設定!$D23,[8]第２表!$C$10:$C$66,0),2),[8]設定!$I23))</f>
        <v>2698</v>
      </c>
      <c r="G47" s="41">
        <f>IF($D47="","",IF([8]設定!$I23="",INDEX([8]第２表!$E$10:$J$66,MATCH([8]設定!$D23,[8]第２表!$C$10:$C$66,0),3),[8]設定!$I23))</f>
        <v>3070</v>
      </c>
      <c r="H47" s="41">
        <f>IF($D47="","",IF([8]設定!$I23="",INDEX([8]第２表!$E$10:$J$66,MATCH([8]設定!$D23,[8]第２表!$C$10:$C$66,0),4),[8]設定!$I23))</f>
        <v>185603</v>
      </c>
      <c r="I47" s="41">
        <f>IF($D47="","",IF([8]設定!$I23="",INDEX([8]第２表!$E$10:$J$66,MATCH([8]設定!$D23,[8]第２表!$C$10:$C$66,0),5),[8]設定!$I23))</f>
        <v>47077</v>
      </c>
      <c r="J47" s="42">
        <f>IF($D47="","",IF([8]設定!$I23="",INDEX([8]第２表!$E$10:$J$66,MATCH([8]設定!$D23,[8]第２表!$C$10:$C$66,0),6),[8]設定!$I23))</f>
        <v>25.4</v>
      </c>
      <c r="K47" s="14"/>
    </row>
    <row r="48" spans="2:12" s="5" customFormat="1" ht="18" customHeight="1" x14ac:dyDescent="0.2">
      <c r="B48" s="43" t="str">
        <f t="shared" si="0"/>
        <v>D</v>
      </c>
      <c r="C48" s="44"/>
      <c r="D48" s="45" t="str">
        <f t="shared" si="1"/>
        <v>建設業</v>
      </c>
      <c r="E48" s="41">
        <f>IF($D48="","",IF([8]設定!$I24="",INDEX([8]第２表!$E$10:$J$66,MATCH([8]設定!$D24,[8]第２表!$C$10:$C$66,0),1),[8]設定!$I24))</f>
        <v>6247</v>
      </c>
      <c r="F48" s="41">
        <f>IF($D48="","",IF([8]設定!$I24="",INDEX([8]第２表!$E$10:$J$66,MATCH([8]設定!$D24,[8]第２表!$C$10:$C$66,0),2),[8]設定!$I24))</f>
        <v>69</v>
      </c>
      <c r="G48" s="41">
        <f>IF($D48="","",IF([8]設定!$I24="",INDEX([8]第２表!$E$10:$J$66,MATCH([8]設定!$D24,[8]第２表!$C$10:$C$66,0),3),[8]設定!$I24))</f>
        <v>19</v>
      </c>
      <c r="H48" s="41">
        <f>IF($D48="","",IF([8]設定!$I24="",INDEX([8]第２表!$E$10:$J$66,MATCH([8]設定!$D24,[8]第２表!$C$10:$C$66,0),4),[8]設定!$I24))</f>
        <v>6297</v>
      </c>
      <c r="I48" s="41">
        <f>IF($D48="","",IF([8]設定!$I24="",INDEX([8]第２表!$E$10:$J$66,MATCH([8]設定!$D24,[8]第２表!$C$10:$C$66,0),5),[8]設定!$I24))</f>
        <v>119</v>
      </c>
      <c r="J48" s="46">
        <f>IF($D48="","",IF([8]設定!$I24="",INDEX([8]第２表!$E$10:$J$66,MATCH([8]設定!$D24,[8]第２表!$C$10:$C$66,0),6),[8]設定!$I24))</f>
        <v>1.9</v>
      </c>
      <c r="K48" s="14"/>
    </row>
    <row r="49" spans="2:12" s="5" customFormat="1" ht="18" customHeight="1" x14ac:dyDescent="0.2">
      <c r="B49" s="43" t="str">
        <f t="shared" si="0"/>
        <v>E</v>
      </c>
      <c r="C49" s="44"/>
      <c r="D49" s="45" t="str">
        <f t="shared" si="1"/>
        <v>製造業</v>
      </c>
      <c r="E49" s="41">
        <f>IF($D49="","",IF([8]設定!$I25="",INDEX([8]第２表!$E$10:$J$66,MATCH([8]設定!$D25,[8]第２表!$C$10:$C$66,0),1),[8]設定!$I25))</f>
        <v>36736</v>
      </c>
      <c r="F49" s="41">
        <f>IF($D49="","",IF([8]設定!$I25="",INDEX([8]第２表!$E$10:$J$66,MATCH([8]設定!$D25,[8]第２表!$C$10:$C$66,0),2),[8]設定!$I25))</f>
        <v>302</v>
      </c>
      <c r="G49" s="41">
        <f>IF($D49="","",IF([8]設定!$I25="",INDEX([8]第２表!$E$10:$J$66,MATCH([8]設定!$D25,[8]第２表!$C$10:$C$66,0),3),[8]設定!$I25))</f>
        <v>418</v>
      </c>
      <c r="H49" s="41">
        <f>IF($D49="","",IF([8]設定!$I25="",INDEX([8]第２表!$E$10:$J$66,MATCH([8]設定!$D25,[8]第２表!$C$10:$C$66,0),4),[8]設定!$I25))</f>
        <v>36620</v>
      </c>
      <c r="I49" s="41">
        <f>IF($D49="","",IF([8]設定!$I25="",INDEX([8]第２表!$E$10:$J$66,MATCH([8]設定!$D25,[8]第２表!$C$10:$C$66,0),5),[8]設定!$I25))</f>
        <v>3616</v>
      </c>
      <c r="J49" s="46">
        <f>IF($D49="","",IF([8]設定!$I25="",INDEX([8]第２表!$E$10:$J$66,MATCH([8]設定!$D25,[8]第２表!$C$10:$C$66,0),6),[8]設定!$I25))</f>
        <v>9.9</v>
      </c>
      <c r="K49" s="14"/>
    </row>
    <row r="50" spans="2:12" s="5" customFormat="1" ht="18" customHeight="1" x14ac:dyDescent="0.2">
      <c r="B50" s="43" t="str">
        <f t="shared" si="0"/>
        <v>F</v>
      </c>
      <c r="C50" s="44"/>
      <c r="D50" s="47" t="str">
        <f t="shared" si="1"/>
        <v>電気・ガス・熱供給・水道業</v>
      </c>
      <c r="E50" s="41">
        <f>IF($D50="","",IF([8]設定!$I26="",INDEX([8]第２表!$E$10:$J$66,MATCH([8]設定!$D26,[8]第２表!$C$10:$C$66,0),1),[8]設定!$I26))</f>
        <v>2121</v>
      </c>
      <c r="F50" s="41">
        <f>IF($D50="","",IF([8]設定!$I26="",INDEX([8]第２表!$E$10:$J$66,MATCH([8]設定!$D26,[8]第２表!$C$10:$C$66,0),2),[8]設定!$I26))</f>
        <v>180</v>
      </c>
      <c r="G50" s="41">
        <f>IF($D50="","",IF([8]設定!$I26="",INDEX([8]第２表!$E$10:$J$66,MATCH([8]設定!$D26,[8]第２表!$C$10:$C$66,0),3),[8]設定!$I26))</f>
        <v>150</v>
      </c>
      <c r="H50" s="41">
        <f>IF($D50="","",IF([8]設定!$I26="",INDEX([8]第２表!$E$10:$J$66,MATCH([8]設定!$D26,[8]第２表!$C$10:$C$66,0),4),[8]設定!$I26))</f>
        <v>2151</v>
      </c>
      <c r="I50" s="41">
        <f>IF($D50="","",IF([8]設定!$I26="",INDEX([8]第２表!$E$10:$J$66,MATCH([8]設定!$D26,[8]第２表!$C$10:$C$66,0),5),[8]設定!$I26))</f>
        <v>158</v>
      </c>
      <c r="J50" s="46">
        <f>IF($D50="","",IF([8]設定!$I26="",INDEX([8]第２表!$E$10:$J$66,MATCH([8]設定!$D26,[8]第２表!$C$10:$C$66,0),6),[8]設定!$I26))</f>
        <v>7.3</v>
      </c>
      <c r="K50" s="14"/>
    </row>
    <row r="51" spans="2:12" s="5" customFormat="1" ht="18" customHeight="1" x14ac:dyDescent="0.2">
      <c r="B51" s="43" t="str">
        <f t="shared" si="0"/>
        <v>G</v>
      </c>
      <c r="C51" s="44"/>
      <c r="D51" s="45" t="str">
        <f t="shared" si="1"/>
        <v>情報通信業</v>
      </c>
      <c r="E51" s="41">
        <f>IF($D51="","",IF([8]設定!$I27="",INDEX([8]第２表!$E$10:$J$66,MATCH([8]設定!$D27,[8]第２表!$C$10:$C$66,0),1),[8]設定!$I27))</f>
        <v>3834</v>
      </c>
      <c r="F51" s="41">
        <f>IF($D51="","",IF([8]設定!$I27="",INDEX([8]第２表!$E$10:$J$66,MATCH([8]設定!$D27,[8]第２表!$C$10:$C$66,0),2),[8]設定!$I27))</f>
        <v>39</v>
      </c>
      <c r="G51" s="41">
        <f>IF($D51="","",IF([8]設定!$I27="",INDEX([8]第２表!$E$10:$J$66,MATCH([8]設定!$D27,[8]第２表!$C$10:$C$66,0),3),[8]設定!$I27))</f>
        <v>109</v>
      </c>
      <c r="H51" s="41">
        <f>IF($D51="","",IF([8]設定!$I27="",INDEX([8]第２表!$E$10:$J$66,MATCH([8]設定!$D27,[8]第２表!$C$10:$C$66,0),4),[8]設定!$I27))</f>
        <v>3764</v>
      </c>
      <c r="I51" s="41">
        <f>IF($D51="","",IF([8]設定!$I27="",INDEX([8]第２表!$E$10:$J$66,MATCH([8]設定!$D27,[8]第２表!$C$10:$C$66,0),5),[8]設定!$I27))</f>
        <v>151</v>
      </c>
      <c r="J51" s="46">
        <f>IF($D51="","",IF([8]設定!$I27="",INDEX([8]第２表!$E$10:$J$66,MATCH([8]設定!$D27,[8]第２表!$C$10:$C$66,0),6),[8]設定!$I27))</f>
        <v>4</v>
      </c>
      <c r="K51" s="14"/>
    </row>
    <row r="52" spans="2:12" s="5" customFormat="1" ht="18" customHeight="1" x14ac:dyDescent="0.2">
      <c r="B52" s="43" t="str">
        <f t="shared" si="0"/>
        <v>H</v>
      </c>
      <c r="C52" s="44"/>
      <c r="D52" s="45" t="str">
        <f t="shared" si="1"/>
        <v>運輸業，郵便業</v>
      </c>
      <c r="E52" s="41">
        <f>IF($D52="","",IF([8]設定!$I28="",INDEX([8]第２表!$E$10:$J$66,MATCH([8]設定!$D28,[8]第２表!$C$10:$C$66,0),1),[8]設定!$I28))</f>
        <v>10833</v>
      </c>
      <c r="F52" s="41">
        <f>IF($D52="","",IF([8]設定!$I28="",INDEX([8]第２表!$E$10:$J$66,MATCH([8]設定!$D28,[8]第２表!$C$10:$C$66,0),2),[8]設定!$I28))</f>
        <v>71</v>
      </c>
      <c r="G52" s="41">
        <f>IF($D52="","",IF([8]設定!$I28="",INDEX([8]第２表!$E$10:$J$66,MATCH([8]設定!$D28,[8]第２表!$C$10:$C$66,0),3),[8]設定!$I28))</f>
        <v>130</v>
      </c>
      <c r="H52" s="41">
        <f>IF($D52="","",IF([8]設定!$I28="",INDEX([8]第２表!$E$10:$J$66,MATCH([8]設定!$D28,[8]第２表!$C$10:$C$66,0),4),[8]設定!$I28))</f>
        <v>10774</v>
      </c>
      <c r="I52" s="41">
        <f>IF($D52="","",IF([8]設定!$I28="",INDEX([8]第２表!$E$10:$J$66,MATCH([8]設定!$D28,[8]第２表!$C$10:$C$66,0),5),[8]設定!$I28))</f>
        <v>1076</v>
      </c>
      <c r="J52" s="46">
        <f>IF($D52="","",IF([8]設定!$I28="",INDEX([8]第２表!$E$10:$J$66,MATCH([8]設定!$D28,[8]第２表!$C$10:$C$66,0),6),[8]設定!$I28))</f>
        <v>10</v>
      </c>
      <c r="K52" s="14"/>
    </row>
    <row r="53" spans="2:12" s="5" customFormat="1" ht="18" customHeight="1" x14ac:dyDescent="0.2">
      <c r="B53" s="43" t="str">
        <f t="shared" si="0"/>
        <v>I</v>
      </c>
      <c r="C53" s="44"/>
      <c r="D53" s="45" t="str">
        <f t="shared" si="1"/>
        <v>卸売業，小売業</v>
      </c>
      <c r="E53" s="41">
        <f>IF($D53="","",IF([8]設定!$I29="",INDEX([8]第２表!$E$10:$J$66,MATCH([8]設定!$D29,[8]第２表!$C$10:$C$66,0),1),[8]設定!$I29))</f>
        <v>22846</v>
      </c>
      <c r="F53" s="41">
        <f>IF($D53="","",IF([8]設定!$I29="",INDEX([8]第２表!$E$10:$J$66,MATCH([8]設定!$D29,[8]第２表!$C$10:$C$66,0),2),[8]設定!$I29))</f>
        <v>668</v>
      </c>
      <c r="G53" s="41">
        <f>IF($D53="","",IF([8]設定!$I29="",INDEX([8]第２表!$E$10:$J$66,MATCH([8]設定!$D29,[8]第２表!$C$10:$C$66,0),3),[8]設定!$I29))</f>
        <v>299</v>
      </c>
      <c r="H53" s="41">
        <f>IF($D53="","",IF([8]設定!$I29="",INDEX([8]第２表!$E$10:$J$66,MATCH([8]設定!$D29,[8]第２表!$C$10:$C$66,0),4),[8]設定!$I29))</f>
        <v>23215</v>
      </c>
      <c r="I53" s="41">
        <f>IF($D53="","",IF([8]設定!$I29="",INDEX([8]第２表!$E$10:$J$66,MATCH([8]設定!$D29,[8]第２表!$C$10:$C$66,0),5),[8]設定!$I29))</f>
        <v>14256</v>
      </c>
      <c r="J53" s="46">
        <f>IF($D53="","",IF([8]設定!$I29="",INDEX([8]第２表!$E$10:$J$66,MATCH([8]設定!$D29,[8]第２表!$C$10:$C$66,0),6),[8]設定!$I29))</f>
        <v>61.4</v>
      </c>
      <c r="K53" s="14"/>
    </row>
    <row r="54" spans="2:12" s="5" customFormat="1" ht="18" customHeight="1" x14ac:dyDescent="0.2">
      <c r="B54" s="43" t="str">
        <f t="shared" si="0"/>
        <v>J</v>
      </c>
      <c r="C54" s="44"/>
      <c r="D54" s="45" t="str">
        <f t="shared" si="1"/>
        <v>金融業，保険業</v>
      </c>
      <c r="E54" s="41" t="str">
        <f>IF($D54="","",IF([8]設定!$I30="",INDEX([8]第２表!$E$10:$J$66,MATCH([8]設定!$D30,[8]第２表!$C$10:$C$66,0),1),[8]設定!$I30))</f>
        <v>x</v>
      </c>
      <c r="F54" s="41" t="str">
        <f>IF($D54="","",IF([8]設定!$I30="",INDEX([8]第２表!$E$10:$J$66,MATCH([8]設定!$D30,[8]第２表!$C$10:$C$66,0),2),[8]設定!$I30))</f>
        <v>x</v>
      </c>
      <c r="G54" s="41" t="str">
        <f>IF($D54="","",IF([8]設定!$I30="",INDEX([8]第２表!$E$10:$J$66,MATCH([8]設定!$D30,[8]第２表!$C$10:$C$66,0),3),[8]設定!$I30))</f>
        <v>x</v>
      </c>
      <c r="H54" s="41" t="str">
        <f>IF($D54="","",IF([8]設定!$I30="",INDEX([8]第２表!$E$10:$J$66,MATCH([8]設定!$D30,[8]第２表!$C$10:$C$66,0),4),[8]設定!$I30))</f>
        <v>x</v>
      </c>
      <c r="I54" s="41" t="str">
        <f>IF($D54="","",IF([8]設定!$I30="",INDEX([8]第２表!$E$10:$J$66,MATCH([8]設定!$D30,[8]第２表!$C$10:$C$66,0),5),[8]設定!$I30))</f>
        <v>x</v>
      </c>
      <c r="J54" s="46" t="str">
        <f>IF($D54="","",IF([8]設定!$I30="",INDEX([8]第２表!$E$10:$J$66,MATCH([8]設定!$D30,[8]第２表!$C$10:$C$66,0),6),[8]設定!$I30))</f>
        <v>x</v>
      </c>
      <c r="K54" s="14"/>
    </row>
    <row r="55" spans="2:12" s="5" customFormat="1" ht="18" customHeight="1" x14ac:dyDescent="0.2">
      <c r="B55" s="43" t="str">
        <f t="shared" si="0"/>
        <v>K</v>
      </c>
      <c r="C55" s="44"/>
      <c r="D55" s="45" t="str">
        <f t="shared" si="1"/>
        <v>不動産業，物品賃貸業</v>
      </c>
      <c r="E55" s="41">
        <f>IF($D55="","",IF([8]設定!$I31="",INDEX([8]第２表!$E$10:$J$66,MATCH([8]設定!$D31,[8]第２表!$C$10:$C$66,0),1),[8]設定!$I31))</f>
        <v>1189</v>
      </c>
      <c r="F55" s="41">
        <f>IF($D55="","",IF([8]設定!$I31="",INDEX([8]第２表!$E$10:$J$66,MATCH([8]設定!$D31,[8]第２表!$C$10:$C$66,0),2),[8]設定!$I31))</f>
        <v>26</v>
      </c>
      <c r="G55" s="41">
        <f>IF($D55="","",IF([8]設定!$I31="",INDEX([8]第２表!$E$10:$J$66,MATCH([8]設定!$D31,[8]第２表!$C$10:$C$66,0),3),[8]設定!$I31))</f>
        <v>15</v>
      </c>
      <c r="H55" s="41">
        <f>IF($D55="","",IF([8]設定!$I31="",INDEX([8]第２表!$E$10:$J$66,MATCH([8]設定!$D31,[8]第２表!$C$10:$C$66,0),4),[8]設定!$I31))</f>
        <v>1200</v>
      </c>
      <c r="I55" s="41">
        <f>IF($D55="","",IF([8]設定!$I31="",INDEX([8]第２表!$E$10:$J$66,MATCH([8]設定!$D31,[8]第２表!$C$10:$C$66,0),5),[8]設定!$I31))</f>
        <v>343</v>
      </c>
      <c r="J55" s="46">
        <f>IF($D55="","",IF([8]設定!$I31="",INDEX([8]第２表!$E$10:$J$66,MATCH([8]設定!$D31,[8]第２表!$C$10:$C$66,0),6),[8]設定!$I31))</f>
        <v>28.6</v>
      </c>
      <c r="K55" s="14"/>
    </row>
    <row r="56" spans="2:12" s="5" customFormat="1" ht="18" customHeight="1" x14ac:dyDescent="0.2">
      <c r="B56" s="43" t="str">
        <f t="shared" si="0"/>
        <v>L</v>
      </c>
      <c r="C56" s="44"/>
      <c r="D56" s="48" t="str">
        <f t="shared" si="1"/>
        <v>学術研究，専門・技術サービス業</v>
      </c>
      <c r="E56" s="41">
        <f>IF($D56="","",IF([8]設定!$I32="",INDEX([8]第２表!$E$10:$J$66,MATCH([8]設定!$D32,[8]第２表!$C$10:$C$66,0),1),[8]設定!$I32))</f>
        <v>1764</v>
      </c>
      <c r="F56" s="41">
        <f>IF($D56="","",IF([8]設定!$I32="",INDEX([8]第２表!$E$10:$J$66,MATCH([8]設定!$D32,[8]第２表!$C$10:$C$66,0),2),[8]設定!$I32))</f>
        <v>2</v>
      </c>
      <c r="G56" s="41">
        <f>IF($D56="","",IF([8]設定!$I32="",INDEX([8]第２表!$E$10:$J$66,MATCH([8]設定!$D32,[8]第２表!$C$10:$C$66,0),3),[8]設定!$I32))</f>
        <v>3</v>
      </c>
      <c r="H56" s="41">
        <f>IF($D56="","",IF([8]設定!$I32="",INDEX([8]第２表!$E$10:$J$66,MATCH([8]設定!$D32,[8]第２表!$C$10:$C$66,0),4),[8]設定!$I32))</f>
        <v>1763</v>
      </c>
      <c r="I56" s="41">
        <f>IF($D56="","",IF([8]設定!$I32="",INDEX([8]第２表!$E$10:$J$66,MATCH([8]設定!$D32,[8]第２表!$C$10:$C$66,0),5),[8]設定!$I32))</f>
        <v>93</v>
      </c>
      <c r="J56" s="46">
        <f>IF($D56="","",IF([8]設定!$I32="",INDEX([8]第２表!$E$10:$J$66,MATCH([8]設定!$D32,[8]第２表!$C$10:$C$66,0),6),[8]設定!$I32))</f>
        <v>5.3</v>
      </c>
      <c r="K56" s="14"/>
      <c r="L56" s="23"/>
    </row>
    <row r="57" spans="2:12" s="5" customFormat="1" ht="18" customHeight="1" x14ac:dyDescent="0.2">
      <c r="B57" s="43" t="str">
        <f t="shared" si="0"/>
        <v>M</v>
      </c>
      <c r="C57" s="44"/>
      <c r="D57" s="49" t="str">
        <f t="shared" si="1"/>
        <v>宿泊業，飲食サービス業</v>
      </c>
      <c r="E57" s="41">
        <f>IF($D57="","",IF([8]設定!$I33="",INDEX([8]第２表!$E$10:$J$66,MATCH([8]設定!$D33,[8]第２表!$C$10:$C$66,0),1),[8]設定!$I33))</f>
        <v>7608</v>
      </c>
      <c r="F57" s="41">
        <f>IF($D57="","",IF([8]設定!$I33="",INDEX([8]第２表!$E$10:$J$66,MATCH([8]設定!$D33,[8]第２表!$C$10:$C$66,0),2),[8]設定!$I33))</f>
        <v>270</v>
      </c>
      <c r="G57" s="41">
        <f>IF($D57="","",IF([8]設定!$I33="",INDEX([8]第２表!$E$10:$J$66,MATCH([8]設定!$D33,[8]第２表!$C$10:$C$66,0),3),[8]設定!$I33))</f>
        <v>171</v>
      </c>
      <c r="H57" s="41">
        <f>IF($D57="","",IF([8]設定!$I33="",INDEX([8]第２表!$E$10:$J$66,MATCH([8]設定!$D33,[8]第２表!$C$10:$C$66,0),4),[8]設定!$I33))</f>
        <v>7707</v>
      </c>
      <c r="I57" s="41">
        <f>IF($D57="","",IF([8]設定!$I33="",INDEX([8]第２表!$E$10:$J$66,MATCH([8]設定!$D33,[8]第２表!$C$10:$C$66,0),5),[8]設定!$I33))</f>
        <v>6270</v>
      </c>
      <c r="J57" s="46">
        <f>IF($D57="","",IF([8]設定!$I33="",INDEX([8]第２表!$E$10:$J$66,MATCH([8]設定!$D33,[8]第２表!$C$10:$C$66,0),6),[8]設定!$I33))</f>
        <v>81.400000000000006</v>
      </c>
      <c r="K57" s="14"/>
      <c r="L57" s="74"/>
    </row>
    <row r="58" spans="2:12" s="5" customFormat="1" ht="18" customHeight="1" x14ac:dyDescent="0.2">
      <c r="B58" s="43" t="str">
        <f t="shared" si="0"/>
        <v>N</v>
      </c>
      <c r="C58" s="44"/>
      <c r="D58" s="50" t="str">
        <f t="shared" si="1"/>
        <v>生活関連サービス業，娯楽業</v>
      </c>
      <c r="E58" s="41">
        <f>IF($D58="","",IF([8]設定!$I34="",INDEX([8]第２表!$E$10:$J$66,MATCH([8]設定!$D34,[8]第２表!$C$10:$C$66,0),1),[8]設定!$I34))</f>
        <v>4297</v>
      </c>
      <c r="F58" s="41">
        <f>IF($D58="","",IF([8]設定!$I34="",INDEX([8]第２表!$E$10:$J$66,MATCH([8]設定!$D34,[8]第２表!$C$10:$C$66,0),2),[8]設定!$I34))</f>
        <v>49</v>
      </c>
      <c r="G58" s="41">
        <f>IF($D58="","",IF([8]設定!$I34="",INDEX([8]第２表!$E$10:$J$66,MATCH([8]設定!$D34,[8]第２表!$C$10:$C$66,0),3),[8]設定!$I34))</f>
        <v>59</v>
      </c>
      <c r="H58" s="41">
        <f>IF($D58="","",IF([8]設定!$I34="",INDEX([8]第２表!$E$10:$J$66,MATCH([8]設定!$D34,[8]第２表!$C$10:$C$66,0),4),[8]設定!$I34))</f>
        <v>4287</v>
      </c>
      <c r="I58" s="41">
        <f>IF($D58="","",IF([8]設定!$I34="",INDEX([8]第２表!$E$10:$J$66,MATCH([8]設定!$D34,[8]第２表!$C$10:$C$66,0),5),[8]設定!$I34))</f>
        <v>1243</v>
      </c>
      <c r="J58" s="46">
        <f>IF($D58="","",IF([8]設定!$I34="",INDEX([8]第２表!$E$10:$J$66,MATCH([8]設定!$D34,[8]第２表!$C$10:$C$66,0),6),[8]設定!$I34))</f>
        <v>29</v>
      </c>
      <c r="K58" s="14"/>
    </row>
    <row r="59" spans="2:12" s="5" customFormat="1" ht="18" customHeight="1" x14ac:dyDescent="0.2">
      <c r="B59" s="43" t="str">
        <f t="shared" si="0"/>
        <v>O</v>
      </c>
      <c r="C59" s="44"/>
      <c r="D59" s="45" t="str">
        <f t="shared" si="1"/>
        <v>教育，学習支援業</v>
      </c>
      <c r="E59" s="41">
        <f>IF($D59="","",IF([8]設定!$I35="",INDEX([8]第２表!$E$10:$J$66,MATCH([8]設定!$D35,[8]第２表!$C$10:$C$66,0),1),[8]設定!$I35))</f>
        <v>16300</v>
      </c>
      <c r="F59" s="41">
        <f>IF($D59="","",IF([8]設定!$I35="",INDEX([8]第２表!$E$10:$J$66,MATCH([8]設定!$D35,[8]第２表!$C$10:$C$66,0),2),[8]設定!$I35))</f>
        <v>118</v>
      </c>
      <c r="G59" s="41">
        <f>IF($D59="","",IF([8]設定!$I35="",INDEX([8]第２表!$E$10:$J$66,MATCH([8]設定!$D35,[8]第２表!$C$10:$C$66,0),3),[8]設定!$I35))</f>
        <v>20</v>
      </c>
      <c r="H59" s="41">
        <f>IF($D59="","",IF([8]設定!$I35="",INDEX([8]第２表!$E$10:$J$66,MATCH([8]設定!$D35,[8]第２表!$C$10:$C$66,0),4),[8]設定!$I35))</f>
        <v>16398</v>
      </c>
      <c r="I59" s="41">
        <f>IF($D59="","",IF([8]設定!$I35="",INDEX([8]第２表!$E$10:$J$66,MATCH([8]設定!$D35,[8]第２表!$C$10:$C$66,0),5),[8]設定!$I35))</f>
        <v>2968</v>
      </c>
      <c r="J59" s="46">
        <f>IF($D59="","",IF([8]設定!$I35="",INDEX([8]第２表!$E$10:$J$66,MATCH([8]設定!$D35,[8]第２表!$C$10:$C$66,0),6),[8]設定!$I35))</f>
        <v>18.100000000000001</v>
      </c>
      <c r="K59" s="14"/>
    </row>
    <row r="60" spans="2:12" s="5" customFormat="1" ht="18" customHeight="1" x14ac:dyDescent="0.2">
      <c r="B60" s="43" t="str">
        <f t="shared" si="0"/>
        <v>P</v>
      </c>
      <c r="C60" s="44"/>
      <c r="D60" s="45" t="str">
        <f t="shared" si="1"/>
        <v>医療，福祉</v>
      </c>
      <c r="E60" s="41">
        <f>IF($D60="","",IF([8]設定!$I36="",INDEX([8]第２表!$E$10:$J$66,MATCH([8]設定!$D36,[8]第２表!$C$10:$C$66,0),1),[8]設定!$I36))</f>
        <v>48899</v>
      </c>
      <c r="F60" s="41">
        <f>IF($D60="","",IF([8]設定!$I36="",INDEX([8]第２表!$E$10:$J$66,MATCH([8]設定!$D36,[8]第２表!$C$10:$C$66,0),2),[8]設定!$I36))</f>
        <v>380</v>
      </c>
      <c r="G60" s="41">
        <f>IF($D60="","",IF([8]設定!$I36="",INDEX([8]第２表!$E$10:$J$66,MATCH([8]設定!$D36,[8]第２表!$C$10:$C$66,0),3),[8]設定!$I36))</f>
        <v>835</v>
      </c>
      <c r="H60" s="41">
        <f>IF($D60="","",IF([8]設定!$I36="",INDEX([8]第２表!$E$10:$J$66,MATCH([8]設定!$D36,[8]第２表!$C$10:$C$66,0),4),[8]設定!$I36))</f>
        <v>48444</v>
      </c>
      <c r="I60" s="41">
        <f>IF($D60="","",IF([8]設定!$I36="",INDEX([8]第２表!$E$10:$J$66,MATCH([8]設定!$D36,[8]第２表!$C$10:$C$66,0),5),[8]設定!$I36))</f>
        <v>11427</v>
      </c>
      <c r="J60" s="46">
        <f>IF($D60="","",IF([8]設定!$I36="",INDEX([8]第２表!$E$10:$J$66,MATCH([8]設定!$D36,[8]第２表!$C$10:$C$66,0),6),[8]設定!$I36))</f>
        <v>23.6</v>
      </c>
      <c r="K60" s="14"/>
    </row>
    <row r="61" spans="2:12" s="5" customFormat="1" ht="18" customHeight="1" x14ac:dyDescent="0.2">
      <c r="B61" s="43" t="str">
        <f t="shared" si="0"/>
        <v>Q</v>
      </c>
      <c r="C61" s="44"/>
      <c r="D61" s="45" t="str">
        <f t="shared" si="1"/>
        <v>複合サービス事業</v>
      </c>
      <c r="E61" s="41">
        <f>IF($D61="","",IF([8]設定!$I37="",INDEX([8]第２表!$E$10:$J$66,MATCH([8]設定!$D37,[8]第２表!$C$10:$C$66,0),1),[8]設定!$I37))</f>
        <v>2878</v>
      </c>
      <c r="F61" s="41">
        <f>IF($D61="","",IF([8]設定!$I37="",INDEX([8]第２表!$E$10:$J$66,MATCH([8]設定!$D37,[8]第２表!$C$10:$C$66,0),2),[8]設定!$I37))</f>
        <v>4</v>
      </c>
      <c r="G61" s="41">
        <f>IF($D61="","",IF([8]設定!$I37="",INDEX([8]第２表!$E$10:$J$66,MATCH([8]設定!$D37,[8]第２表!$C$10:$C$66,0),3),[8]設定!$I37))</f>
        <v>22</v>
      </c>
      <c r="H61" s="41">
        <f>IF($D61="","",IF([8]設定!$I37="",INDEX([8]第２表!$E$10:$J$66,MATCH([8]設定!$D37,[8]第２表!$C$10:$C$66,0),4),[8]設定!$I37))</f>
        <v>2860</v>
      </c>
      <c r="I61" s="41">
        <f>IF($D61="","",IF([8]設定!$I37="",INDEX([8]第２表!$E$10:$J$66,MATCH([8]設定!$D37,[8]第２表!$C$10:$C$66,0),5),[8]設定!$I37))</f>
        <v>145</v>
      </c>
      <c r="J61" s="46">
        <f>IF($D61="","",IF([8]設定!$I37="",INDEX([8]第２表!$E$10:$J$66,MATCH([8]設定!$D37,[8]第２表!$C$10:$C$66,0),6),[8]設定!$I37))</f>
        <v>5.0999999999999996</v>
      </c>
    </row>
    <row r="62" spans="2:12" s="5" customFormat="1" ht="18" customHeight="1" x14ac:dyDescent="0.2">
      <c r="B62" s="43" t="str">
        <f t="shared" si="0"/>
        <v>R</v>
      </c>
      <c r="C62" s="44"/>
      <c r="D62" s="51" t="str">
        <f t="shared" si="1"/>
        <v>サービス業（他に分類されないもの）</v>
      </c>
      <c r="E62" s="41">
        <f>IF($D62="","",IF([8]設定!$I38="",INDEX([8]第２表!$E$10:$J$66,MATCH([8]設定!$D38,[8]第２表!$C$10:$C$66,0),1),[8]設定!$I38))</f>
        <v>17536</v>
      </c>
      <c r="F62" s="41">
        <f>IF($D62="","",IF([8]設定!$I38="",INDEX([8]第２表!$E$10:$J$66,MATCH([8]設定!$D38,[8]第２表!$C$10:$C$66,0),2),[8]設定!$I38))</f>
        <v>520</v>
      </c>
      <c r="G62" s="41">
        <f>IF($D62="","",IF([8]設定!$I38="",INDEX([8]第２表!$E$10:$J$66,MATCH([8]設定!$D38,[8]第２表!$C$10:$C$66,0),3),[8]設定!$I38))</f>
        <v>820</v>
      </c>
      <c r="H62" s="41">
        <f>IF($D62="","",IF([8]設定!$I38="",INDEX([8]第２表!$E$10:$J$66,MATCH([8]設定!$D38,[8]第２表!$C$10:$C$66,0),4),[8]設定!$I38))</f>
        <v>17236</v>
      </c>
      <c r="I62" s="41">
        <f>IF($D62="","",IF([8]設定!$I38="",INDEX([8]第２表!$E$10:$J$66,MATCH([8]設定!$D38,[8]第２表!$C$10:$C$66,0),5),[8]設定!$I38))</f>
        <v>5212</v>
      </c>
      <c r="J62" s="46">
        <f>IF($D62="","",IF([8]設定!$I38="",INDEX([8]第２表!$E$10:$J$66,MATCH([8]設定!$D38,[8]第２表!$C$10:$C$66,0),6),[8]設定!$I38))</f>
        <v>30.2</v>
      </c>
    </row>
    <row r="63" spans="2:12" s="5" customFormat="1" ht="18" customHeight="1" x14ac:dyDescent="0.2">
      <c r="B63" s="38" t="str">
        <f t="shared" si="0"/>
        <v>E09,10</v>
      </c>
      <c r="C63" s="39"/>
      <c r="D63" s="52" t="str">
        <f t="shared" si="1"/>
        <v>食料品・たばこ</v>
      </c>
      <c r="E63" s="53">
        <f>IF($D63="","",IF([8]設定!$I39="",INDEX([8]第２表!$E$10:$J$66,MATCH([8]設定!$D39,[8]第２表!$C$10:$C$66,0),1),[8]設定!$I39))</f>
        <v>11870</v>
      </c>
      <c r="F63" s="53">
        <f>IF($D63="","",IF([8]設定!$I39="",INDEX([8]第２表!$E$10:$J$66,MATCH([8]設定!$D39,[8]第２表!$C$10:$C$66,0),2),[8]設定!$I39))</f>
        <v>164</v>
      </c>
      <c r="G63" s="53">
        <f>IF($D63="","",IF([8]設定!$I39="",INDEX([8]第２表!$E$10:$J$66,MATCH([8]設定!$D39,[8]第２表!$C$10:$C$66,0),3),[8]設定!$I39))</f>
        <v>167</v>
      </c>
      <c r="H63" s="53">
        <f>IF($D63="","",IF([8]設定!$I39="",INDEX([8]第２表!$E$10:$J$66,MATCH([8]設定!$D39,[8]第２表!$C$10:$C$66,0),4),[8]設定!$I39))</f>
        <v>11867</v>
      </c>
      <c r="I63" s="53">
        <f>IF($D63="","",IF([8]設定!$I39="",INDEX([8]第２表!$E$10:$J$66,MATCH([8]設定!$D39,[8]第２表!$C$10:$C$66,0),5),[8]設定!$I39))</f>
        <v>1867</v>
      </c>
      <c r="J63" s="42">
        <f>IF($D63="","",IF([8]設定!$I39="",INDEX([8]第２表!$E$10:$J$66,MATCH([8]設定!$D39,[8]第２表!$C$10:$C$66,0),6),[8]設定!$I39))</f>
        <v>15.7</v>
      </c>
    </row>
    <row r="64" spans="2:12" s="5" customFormat="1" ht="18" customHeight="1" x14ac:dyDescent="0.2">
      <c r="B64" s="43" t="str">
        <f t="shared" si="0"/>
        <v>E11</v>
      </c>
      <c r="C64" s="44"/>
      <c r="D64" s="54" t="str">
        <f t="shared" si="1"/>
        <v>繊維工業</v>
      </c>
      <c r="E64" s="41">
        <f>IF($D64="","",IF([8]設定!$I40="",INDEX([8]第２表!$E$10:$J$66,MATCH([8]設定!$D40,[8]第２表!$C$10:$C$66,0),1),[8]設定!$I40))</f>
        <v>3313</v>
      </c>
      <c r="F64" s="41">
        <f>IF($D64="","",IF([8]設定!$I40="",INDEX([8]第２表!$E$10:$J$66,MATCH([8]設定!$D40,[8]第２表!$C$10:$C$66,0),2),[8]設定!$I40))</f>
        <v>62</v>
      </c>
      <c r="G64" s="41">
        <f>IF($D64="","",IF([8]設定!$I40="",INDEX([8]第２表!$E$10:$J$66,MATCH([8]設定!$D40,[8]第２表!$C$10:$C$66,0),3),[8]設定!$I40))</f>
        <v>53</v>
      </c>
      <c r="H64" s="41">
        <f>IF($D64="","",IF([8]設定!$I40="",INDEX([8]第２表!$E$10:$J$66,MATCH([8]設定!$D40,[8]第２表!$C$10:$C$66,0),4),[8]設定!$I40))</f>
        <v>3322</v>
      </c>
      <c r="I64" s="41">
        <f>IF($D64="","",IF([8]設定!$I40="",INDEX([8]第２表!$E$10:$J$66,MATCH([8]設定!$D40,[8]第２表!$C$10:$C$66,0),5),[8]設定!$I40))</f>
        <v>144</v>
      </c>
      <c r="J64" s="46">
        <f>IF($D64="","",IF([8]設定!$I40="",INDEX([8]第２表!$E$10:$J$66,MATCH([8]設定!$D40,[8]第２表!$C$10:$C$66,0),6),[8]設定!$I40))</f>
        <v>4.3</v>
      </c>
    </row>
    <row r="65" spans="2:10" s="5" customFormat="1" ht="18" customHeight="1" x14ac:dyDescent="0.2">
      <c r="B65" s="43" t="str">
        <f t="shared" si="0"/>
        <v>E12</v>
      </c>
      <c r="C65" s="44"/>
      <c r="D65" s="54" t="str">
        <f t="shared" si="1"/>
        <v>木材・木製品</v>
      </c>
      <c r="E65" s="41">
        <f>IF($D65="","",IF([8]設定!$I41="",INDEX([8]第２表!$E$10:$J$66,MATCH([8]設定!$D41,[8]第２表!$C$10:$C$66,0),1),[8]設定!$I41))</f>
        <v>1344</v>
      </c>
      <c r="F65" s="41">
        <f>IF($D65="","",IF([8]設定!$I41="",INDEX([8]第２表!$E$10:$J$66,MATCH([8]設定!$D41,[8]第２表!$C$10:$C$66,0),2),[8]設定!$I41))</f>
        <v>8</v>
      </c>
      <c r="G65" s="41">
        <f>IF($D65="","",IF([8]設定!$I41="",INDEX([8]第２表!$E$10:$J$66,MATCH([8]設定!$D41,[8]第２表!$C$10:$C$66,0),3),[8]設定!$I41))</f>
        <v>17</v>
      </c>
      <c r="H65" s="41">
        <f>IF($D65="","",IF([8]設定!$I41="",INDEX([8]第２表!$E$10:$J$66,MATCH([8]設定!$D41,[8]第２表!$C$10:$C$66,0),4),[8]設定!$I41))</f>
        <v>1335</v>
      </c>
      <c r="I65" s="41">
        <f>IF($D65="","",IF([8]設定!$I41="",INDEX([8]第２表!$E$10:$J$66,MATCH([8]設定!$D41,[8]第２表!$C$10:$C$66,0),5),[8]設定!$I41))</f>
        <v>138</v>
      </c>
      <c r="J65" s="46">
        <f>IF($D65="","",IF([8]設定!$I41="",INDEX([8]第２表!$E$10:$J$66,MATCH([8]設定!$D41,[8]第２表!$C$10:$C$66,0),6),[8]設定!$I41))</f>
        <v>10.3</v>
      </c>
    </row>
    <row r="66" spans="2:10" s="5" customFormat="1" ht="18" customHeight="1" x14ac:dyDescent="0.2">
      <c r="B66" s="43" t="str">
        <f t="shared" si="0"/>
        <v>E13</v>
      </c>
      <c r="C66" s="44"/>
      <c r="D66" s="54" t="str">
        <f t="shared" si="1"/>
        <v>家具・装備品</v>
      </c>
      <c r="E66" s="41" t="str">
        <f>IF($D66="","",IF([8]設定!$I42="",INDEX([8]第２表!$E$10:$J$66,MATCH([8]設定!$D42,[8]第２表!$C$10:$C$66,0),1),[8]設定!$I42))</f>
        <v>x</v>
      </c>
      <c r="F66" s="41" t="str">
        <f>IF($D66="","",IF([8]設定!$I42="",INDEX([8]第２表!$E$10:$J$66,MATCH([8]設定!$D42,[8]第２表!$C$10:$C$66,0),2),[8]設定!$I42))</f>
        <v>x</v>
      </c>
      <c r="G66" s="41" t="str">
        <f>IF($D66="","",IF([8]設定!$I42="",INDEX([8]第２表!$E$10:$J$66,MATCH([8]設定!$D42,[8]第２表!$C$10:$C$66,0),3),[8]設定!$I42))</f>
        <v>x</v>
      </c>
      <c r="H66" s="41" t="str">
        <f>IF($D66="","",IF([8]設定!$I42="",INDEX([8]第２表!$E$10:$J$66,MATCH([8]設定!$D42,[8]第２表!$C$10:$C$66,0),4),[8]設定!$I42))</f>
        <v>x</v>
      </c>
      <c r="I66" s="41" t="str">
        <f>IF($D66="","",IF([8]設定!$I42="",INDEX([8]第２表!$E$10:$J$66,MATCH([8]設定!$D42,[8]第２表!$C$10:$C$66,0),5),[8]設定!$I42))</f>
        <v>x</v>
      </c>
      <c r="J66" s="46" t="str">
        <f>IF($D66="","",IF([8]設定!$I42="",INDEX([8]第２表!$E$10:$J$66,MATCH([8]設定!$D42,[8]第２表!$C$10:$C$66,0),6),[8]設定!$I42))</f>
        <v>x</v>
      </c>
    </row>
    <row r="67" spans="2:10" ht="16.2" x14ac:dyDescent="0.2">
      <c r="B67" s="43" t="str">
        <f t="shared" si="0"/>
        <v>E15</v>
      </c>
      <c r="C67" s="44"/>
      <c r="D67" s="54" t="str">
        <f t="shared" si="1"/>
        <v>印刷・同関連業</v>
      </c>
      <c r="E67" s="41">
        <f>IF($D67="","",IF([8]設定!$I43="",INDEX([8]第２表!$E$10:$J$66,MATCH([8]設定!$D43,[8]第２表!$C$10:$C$66,0),1),[8]設定!$I43))</f>
        <v>456</v>
      </c>
      <c r="F67" s="41">
        <f>IF($D67="","",IF([8]設定!$I43="",INDEX([8]第２表!$E$10:$J$66,MATCH([8]設定!$D43,[8]第２表!$C$10:$C$66,0),2),[8]設定!$I43))</f>
        <v>0</v>
      </c>
      <c r="G67" s="41">
        <f>IF($D67="","",IF([8]設定!$I43="",INDEX([8]第２表!$E$10:$J$66,MATCH([8]設定!$D43,[8]第２表!$C$10:$C$66,0),3),[8]設定!$I43))</f>
        <v>2</v>
      </c>
      <c r="H67" s="41">
        <f>IF($D67="","",IF([8]設定!$I43="",INDEX([8]第２表!$E$10:$J$66,MATCH([8]設定!$D43,[8]第２表!$C$10:$C$66,0),4),[8]設定!$I43))</f>
        <v>454</v>
      </c>
      <c r="I67" s="41">
        <f>IF($D67="","",IF([8]設定!$I43="",INDEX([8]第２表!$E$10:$J$66,MATCH([8]設定!$D43,[8]第２表!$C$10:$C$66,0),5),[8]設定!$I43))</f>
        <v>52</v>
      </c>
      <c r="J67" s="46">
        <f>IF($D67="","",IF([8]設定!$I43="",INDEX([8]第２表!$E$10:$J$66,MATCH([8]設定!$D43,[8]第２表!$C$10:$C$66,0),6),[8]設定!$I43))</f>
        <v>11.5</v>
      </c>
    </row>
    <row r="68" spans="2:10" ht="16.2" x14ac:dyDescent="0.2">
      <c r="B68" s="43" t="str">
        <f t="shared" si="0"/>
        <v>E16,17</v>
      </c>
      <c r="C68" s="44"/>
      <c r="D68" s="54" t="str">
        <f t="shared" si="1"/>
        <v>化学、石油・石炭</v>
      </c>
      <c r="E68" s="41">
        <f>IF($D68="","",IF([8]設定!$I44="",INDEX([8]第２表!$E$10:$J$66,MATCH([8]設定!$D44,[8]第２表!$C$10:$C$66,0),1),[8]設定!$I44))</f>
        <v>2578</v>
      </c>
      <c r="F68" s="41">
        <f>IF($D68="","",IF([8]設定!$I44="",INDEX([8]第２表!$E$10:$J$66,MATCH([8]設定!$D44,[8]第２表!$C$10:$C$66,0),2),[8]設定!$I44))</f>
        <v>0</v>
      </c>
      <c r="G68" s="41">
        <f>IF($D68="","",IF([8]設定!$I44="",INDEX([8]第２表!$E$10:$J$66,MATCH([8]設定!$D44,[8]第２表!$C$10:$C$66,0),3),[8]設定!$I44))</f>
        <v>23</v>
      </c>
      <c r="H68" s="41">
        <f>IF($D68="","",IF([8]設定!$I44="",INDEX([8]第２表!$E$10:$J$66,MATCH([8]設定!$D44,[8]第２表!$C$10:$C$66,0),4),[8]設定!$I44))</f>
        <v>2555</v>
      </c>
      <c r="I68" s="41">
        <f>IF($D68="","",IF([8]設定!$I44="",INDEX([8]第２表!$E$10:$J$66,MATCH([8]設定!$D44,[8]第２表!$C$10:$C$66,0),5),[8]設定!$I44))</f>
        <v>47</v>
      </c>
      <c r="J68" s="46">
        <f>IF($D68="","",IF([8]設定!$I44="",INDEX([8]第２表!$E$10:$J$66,MATCH([8]設定!$D44,[8]第２表!$C$10:$C$66,0),6),[8]設定!$I44))</f>
        <v>1.8</v>
      </c>
    </row>
    <row r="69" spans="2:10" ht="16.2" x14ac:dyDescent="0.2">
      <c r="B69" s="43" t="str">
        <f t="shared" si="0"/>
        <v>E18</v>
      </c>
      <c r="C69" s="44"/>
      <c r="D69" s="54" t="str">
        <f t="shared" si="1"/>
        <v>プラスチック製品</v>
      </c>
      <c r="E69" s="41">
        <f>IF($D69="","",IF([8]設定!$I45="",INDEX([8]第２表!$E$10:$J$66,MATCH([8]設定!$D45,[8]第２表!$C$10:$C$66,0),1),[8]設定!$I45))</f>
        <v>1836</v>
      </c>
      <c r="F69" s="41">
        <f>IF($D69="","",IF([8]設定!$I45="",INDEX([8]第２表!$E$10:$J$66,MATCH([8]設定!$D45,[8]第２表!$C$10:$C$66,0),2),[8]設定!$I45))</f>
        <v>0</v>
      </c>
      <c r="G69" s="41">
        <f>IF($D69="","",IF([8]設定!$I45="",INDEX([8]第２表!$E$10:$J$66,MATCH([8]設定!$D45,[8]第２表!$C$10:$C$66,0),3),[8]設定!$I45))</f>
        <v>16</v>
      </c>
      <c r="H69" s="41">
        <f>IF($D69="","",IF([8]設定!$I45="",INDEX([8]第２表!$E$10:$J$66,MATCH([8]設定!$D45,[8]第２表!$C$10:$C$66,0),4),[8]設定!$I45))</f>
        <v>1820</v>
      </c>
      <c r="I69" s="41">
        <f>IF($D69="","",IF([8]設定!$I45="",INDEX([8]第２表!$E$10:$J$66,MATCH([8]設定!$D45,[8]第２表!$C$10:$C$66,0),5),[8]設定!$I45))</f>
        <v>699</v>
      </c>
      <c r="J69" s="46">
        <f>IF($D69="","",IF([8]設定!$I45="",INDEX([8]第２表!$E$10:$J$66,MATCH([8]設定!$D45,[8]第２表!$C$10:$C$66,0),6),[8]設定!$I45))</f>
        <v>38.4</v>
      </c>
    </row>
    <row r="70" spans="2:10" ht="16.2" x14ac:dyDescent="0.2">
      <c r="B70" s="43" t="str">
        <f t="shared" si="0"/>
        <v>E19</v>
      </c>
      <c r="C70" s="44"/>
      <c r="D70" s="54" t="str">
        <f t="shared" si="1"/>
        <v>ゴム製品</v>
      </c>
      <c r="E70" s="55">
        <f>IF($D70="","",IF([8]設定!$I46="",INDEX([8]第２表!$E$10:$J$66,MATCH([8]設定!$D46,[8]第２表!$C$10:$C$66,0),1),[8]設定!$I46))</f>
        <v>2038</v>
      </c>
      <c r="F70" s="55">
        <f>IF($D70="","",IF([8]設定!$I46="",INDEX([8]第２表!$E$10:$J$66,MATCH([8]設定!$D46,[8]第２表!$C$10:$C$66,0),2),[8]設定!$I46))</f>
        <v>1</v>
      </c>
      <c r="G70" s="55">
        <f>IF($D70="","",IF([8]設定!$I46="",INDEX([8]第２表!$E$10:$J$66,MATCH([8]設定!$D46,[8]第２表!$C$10:$C$66,0),3),[8]設定!$I46))</f>
        <v>13</v>
      </c>
      <c r="H70" s="55">
        <f>IF($D70="","",IF([8]設定!$I46="",INDEX([8]第２表!$E$10:$J$66,MATCH([8]設定!$D46,[8]第２表!$C$10:$C$66,0),4),[8]設定!$I46))</f>
        <v>2026</v>
      </c>
      <c r="I70" s="55">
        <f>IF($D70="","",IF([8]設定!$I46="",INDEX([8]第２表!$E$10:$J$66,MATCH([8]設定!$D46,[8]第２表!$C$10:$C$66,0),5),[8]設定!$I46))</f>
        <v>29</v>
      </c>
      <c r="J70" s="56">
        <f>IF($D70="","",IF([8]設定!$I46="",INDEX([8]第２表!$E$10:$J$66,MATCH([8]設定!$D46,[8]第２表!$C$10:$C$66,0),6),[8]設定!$I46))</f>
        <v>1.4</v>
      </c>
    </row>
    <row r="71" spans="2:10" ht="16.2" x14ac:dyDescent="0.2">
      <c r="B71" s="43" t="str">
        <f t="shared" si="0"/>
        <v>E21</v>
      </c>
      <c r="C71" s="44"/>
      <c r="D71" s="54" t="str">
        <f t="shared" si="1"/>
        <v>窯業・土石製品</v>
      </c>
      <c r="E71" s="41">
        <f>IF($D71="","",IF([8]設定!$I47="",INDEX([8]第２表!$E$10:$J$66,MATCH([8]設定!$D47,[8]第２表!$C$10:$C$66,0),1),[8]設定!$I47))</f>
        <v>371</v>
      </c>
      <c r="F71" s="41">
        <f>IF($D71="","",IF([8]設定!$I47="",INDEX([8]第２表!$E$10:$J$66,MATCH([8]設定!$D47,[8]第２表!$C$10:$C$66,0),2),[8]設定!$I47))</f>
        <v>0</v>
      </c>
      <c r="G71" s="41">
        <f>IF($D71="","",IF([8]設定!$I47="",INDEX([8]第２表!$E$10:$J$66,MATCH([8]設定!$D47,[8]第２表!$C$10:$C$66,0),3),[8]設定!$I47))</f>
        <v>2</v>
      </c>
      <c r="H71" s="41">
        <f>IF($D71="","",IF([8]設定!$I47="",INDEX([8]第２表!$E$10:$J$66,MATCH([8]設定!$D47,[8]第２表!$C$10:$C$66,0),4),[8]設定!$I47))</f>
        <v>369</v>
      </c>
      <c r="I71" s="41">
        <f>IF($D71="","",IF([8]設定!$I47="",INDEX([8]第２表!$E$10:$J$66,MATCH([8]設定!$D47,[8]第２表!$C$10:$C$66,0),5),[8]設定!$I47))</f>
        <v>47</v>
      </c>
      <c r="J71" s="46">
        <f>IF($D71="","",IF([8]設定!$I47="",INDEX([8]第２表!$E$10:$J$66,MATCH([8]設定!$D47,[8]第２表!$C$10:$C$66,0),6),[8]設定!$I47))</f>
        <v>12.7</v>
      </c>
    </row>
    <row r="72" spans="2:10" ht="16.2" x14ac:dyDescent="0.2">
      <c r="B72" s="43" t="str">
        <f t="shared" si="0"/>
        <v>E24</v>
      </c>
      <c r="C72" s="44"/>
      <c r="D72" s="54" t="str">
        <f t="shared" si="1"/>
        <v>金属製品製造業</v>
      </c>
      <c r="E72" s="41">
        <f>IF($D72="","",IF([8]設定!$I48="",INDEX([8]第２表!$E$10:$J$66,MATCH([8]設定!$D48,[8]第２表!$C$10:$C$66,0),1),[8]設定!$I48))</f>
        <v>1179</v>
      </c>
      <c r="F72" s="41">
        <f>IF($D72="","",IF([8]設定!$I48="",INDEX([8]第２表!$E$10:$J$66,MATCH([8]設定!$D48,[8]第２表!$C$10:$C$66,0),2),[8]設定!$I48))</f>
        <v>13</v>
      </c>
      <c r="G72" s="41">
        <f>IF($D72="","",IF([8]設定!$I48="",INDEX([8]第２表!$E$10:$J$66,MATCH([8]設定!$D48,[8]第２表!$C$10:$C$66,0),3),[8]設定!$I48))</f>
        <v>14</v>
      </c>
      <c r="H72" s="41">
        <f>IF($D72="","",IF([8]設定!$I48="",INDEX([8]第２表!$E$10:$J$66,MATCH([8]設定!$D48,[8]第２表!$C$10:$C$66,0),4),[8]設定!$I48))</f>
        <v>1178</v>
      </c>
      <c r="I72" s="41">
        <f>IF($D72="","",IF([8]設定!$I48="",INDEX([8]第２表!$E$10:$J$66,MATCH([8]設定!$D48,[8]第２表!$C$10:$C$66,0),5),[8]設定!$I48))</f>
        <v>204</v>
      </c>
      <c r="J72" s="46">
        <f>IF($D72="","",IF([8]設定!$I48="",INDEX([8]第２表!$E$10:$J$66,MATCH([8]設定!$D48,[8]第２表!$C$10:$C$66,0),6),[8]設定!$I48))</f>
        <v>17.3</v>
      </c>
    </row>
    <row r="73" spans="2:10" ht="16.2" x14ac:dyDescent="0.2">
      <c r="B73" s="43" t="str">
        <f t="shared" si="0"/>
        <v>E27</v>
      </c>
      <c r="C73" s="44"/>
      <c r="D73" s="54" t="str">
        <f t="shared" si="1"/>
        <v>業務用機械器具</v>
      </c>
      <c r="E73" s="41">
        <f>IF($D73="","",IF([8]設定!$I49="",INDEX([8]第２表!$E$10:$J$66,MATCH([8]設定!$D49,[8]第２表!$C$10:$C$66,0),1),[8]設定!$I49))</f>
        <v>1809</v>
      </c>
      <c r="F73" s="41">
        <f>IF($D73="","",IF([8]設定!$I49="",INDEX([8]第２表!$E$10:$J$66,MATCH([8]設定!$D49,[8]第２表!$C$10:$C$66,0),2),[8]設定!$I49))</f>
        <v>5</v>
      </c>
      <c r="G73" s="41">
        <f>IF($D73="","",IF([8]設定!$I49="",INDEX([8]第２表!$E$10:$J$66,MATCH([8]設定!$D49,[8]第２表!$C$10:$C$66,0),3),[8]設定!$I49))</f>
        <v>7</v>
      </c>
      <c r="H73" s="41">
        <f>IF($D73="","",IF([8]設定!$I49="",INDEX([8]第２表!$E$10:$J$66,MATCH([8]設定!$D49,[8]第２表!$C$10:$C$66,0),4),[8]設定!$I49))</f>
        <v>1807</v>
      </c>
      <c r="I73" s="41">
        <f>IF($D73="","",IF([8]設定!$I49="",INDEX([8]第２表!$E$10:$J$66,MATCH([8]設定!$D49,[8]第２表!$C$10:$C$66,0),5),[8]設定!$I49))</f>
        <v>47</v>
      </c>
      <c r="J73" s="46">
        <f>IF($D73="","",IF([8]設定!$I49="",INDEX([8]第２表!$E$10:$J$66,MATCH([8]設定!$D49,[8]第２表!$C$10:$C$66,0),6),[8]設定!$I49))</f>
        <v>2.6</v>
      </c>
    </row>
    <row r="74" spans="2:10" ht="16.2" x14ac:dyDescent="0.2">
      <c r="B74" s="43" t="str">
        <f t="shared" si="0"/>
        <v>E28</v>
      </c>
      <c r="C74" s="44"/>
      <c r="D74" s="54" t="str">
        <f t="shared" si="1"/>
        <v>電子・デバイス</v>
      </c>
      <c r="E74" s="41">
        <f>IF($D74="","",IF([8]設定!$I50="",INDEX([8]第２表!$E$10:$J$66,MATCH([8]設定!$D50,[8]第２表!$C$10:$C$66,0),1),[8]設定!$I50))</f>
        <v>3380</v>
      </c>
      <c r="F74" s="41">
        <f>IF($D74="","",IF([8]設定!$I50="",INDEX([8]第２表!$E$10:$J$66,MATCH([8]設定!$D50,[8]第２表!$C$10:$C$66,0),2),[8]設定!$I50))</f>
        <v>7</v>
      </c>
      <c r="G74" s="41">
        <f>IF($D74="","",IF([8]設定!$I50="",INDEX([8]第２表!$E$10:$J$66,MATCH([8]設定!$D50,[8]第２表!$C$10:$C$66,0),3),[8]設定!$I50))</f>
        <v>33</v>
      </c>
      <c r="H74" s="41">
        <f>IF($D74="","",IF([8]設定!$I50="",INDEX([8]第２表!$E$10:$J$66,MATCH([8]設定!$D50,[8]第２表!$C$10:$C$66,0),4),[8]設定!$I50))</f>
        <v>3354</v>
      </c>
      <c r="I74" s="41">
        <f>IF($D74="","",IF([8]設定!$I50="",INDEX([8]第２表!$E$10:$J$66,MATCH([8]設定!$D50,[8]第２表!$C$10:$C$66,0),5),[8]設定!$I50))</f>
        <v>205</v>
      </c>
      <c r="J74" s="46">
        <f>IF($D74="","",IF([8]設定!$I50="",INDEX([8]第２表!$E$10:$J$66,MATCH([8]設定!$D50,[8]第２表!$C$10:$C$66,0),6),[8]設定!$I50))</f>
        <v>6.1</v>
      </c>
    </row>
    <row r="75" spans="2:10" ht="16.2" x14ac:dyDescent="0.2">
      <c r="B75" s="43" t="str">
        <f t="shared" si="0"/>
        <v>E29</v>
      </c>
      <c r="C75" s="44"/>
      <c r="D75" s="54" t="str">
        <f t="shared" si="1"/>
        <v>電気機械器具</v>
      </c>
      <c r="E75" s="41">
        <f>IF($D75="","",IF([8]設定!$I51="",INDEX([8]第２表!$E$10:$J$66,MATCH([8]設定!$D51,[8]第２表!$C$10:$C$66,0),1),[8]設定!$I51))</f>
        <v>1018</v>
      </c>
      <c r="F75" s="41">
        <f>IF($D75="","",IF([8]設定!$I51="",INDEX([8]第２表!$E$10:$J$66,MATCH([8]設定!$D51,[8]第２表!$C$10:$C$66,0),2),[8]設定!$I51))</f>
        <v>4</v>
      </c>
      <c r="G75" s="41">
        <f>IF($D75="","",IF([8]設定!$I51="",INDEX([8]第２表!$E$10:$J$66,MATCH([8]設定!$D51,[8]第２表!$C$10:$C$66,0),3),[8]設定!$I51))</f>
        <v>8</v>
      </c>
      <c r="H75" s="41">
        <f>IF($D75="","",IF([8]設定!$I51="",INDEX([8]第２表!$E$10:$J$66,MATCH([8]設定!$D51,[8]第２表!$C$10:$C$66,0),4),[8]設定!$I51))</f>
        <v>1014</v>
      </c>
      <c r="I75" s="41">
        <f>IF($D75="","",IF([8]設定!$I51="",INDEX([8]第２表!$E$10:$J$66,MATCH([8]設定!$D51,[8]第２表!$C$10:$C$66,0),5),[8]設定!$I51))</f>
        <v>37</v>
      </c>
      <c r="J75" s="46">
        <f>IF($D75="","",IF([8]設定!$I51="",INDEX([8]第２表!$E$10:$J$66,MATCH([8]設定!$D51,[8]第２表!$C$10:$C$66,0),6),[8]設定!$I51))</f>
        <v>3.6</v>
      </c>
    </row>
    <row r="76" spans="2:10" ht="16.2" x14ac:dyDescent="0.2">
      <c r="B76" s="43" t="str">
        <f t="shared" si="0"/>
        <v>E31</v>
      </c>
      <c r="C76" s="44"/>
      <c r="D76" s="54" t="str">
        <f t="shared" si="1"/>
        <v>輸送用機械器具</v>
      </c>
      <c r="E76" s="41">
        <f>IF($D76="","",IF([8]設定!$I52="",INDEX([8]第２表!$E$10:$J$66,MATCH([8]設定!$D52,[8]第２表!$C$10:$C$66,0),1),[8]設定!$I52))</f>
        <v>2137</v>
      </c>
      <c r="F76" s="41">
        <f>IF($D76="","",IF([8]設定!$I52="",INDEX([8]第２表!$E$10:$J$66,MATCH([8]設定!$D52,[8]第２表!$C$10:$C$66,0),2),[8]設定!$I52))</f>
        <v>13</v>
      </c>
      <c r="G76" s="41">
        <f>IF($D76="","",IF([8]設定!$I52="",INDEX([8]第２表!$E$10:$J$66,MATCH([8]設定!$D52,[8]第２表!$C$10:$C$66,0),3),[8]設定!$I52))</f>
        <v>30</v>
      </c>
      <c r="H76" s="41">
        <f>IF($D76="","",IF([8]設定!$I52="",INDEX([8]第２表!$E$10:$J$66,MATCH([8]設定!$D52,[8]第２表!$C$10:$C$66,0),4),[8]設定!$I52))</f>
        <v>2120</v>
      </c>
      <c r="I76" s="41">
        <f>IF($D76="","",IF([8]設定!$I52="",INDEX([8]第２表!$E$10:$J$66,MATCH([8]設定!$D52,[8]第２表!$C$10:$C$66,0),5),[8]設定!$I52))</f>
        <v>12</v>
      </c>
      <c r="J76" s="46">
        <f>IF($D76="","",IF([8]設定!$I52="",INDEX([8]第２表!$E$10:$J$66,MATCH([8]設定!$D52,[8]第２表!$C$10:$C$66,0),6),[8]設定!$I52))</f>
        <v>0.6</v>
      </c>
    </row>
    <row r="77" spans="2:10" ht="16.2" x14ac:dyDescent="0.2">
      <c r="B77" s="57" t="str">
        <f t="shared" si="0"/>
        <v>ES</v>
      </c>
      <c r="C77" s="58"/>
      <c r="D77" s="59" t="str">
        <f t="shared" si="1"/>
        <v>はん用・生産用機械器具</v>
      </c>
      <c r="E77" s="60">
        <f>IF($D77="","",IF([8]設定!$I53="",INDEX([8]第２表!$E$10:$J$66,MATCH([8]設定!$D53,[8]第２表!$C$10:$C$66,0),1),[8]設定!$I53))</f>
        <v>1737</v>
      </c>
      <c r="F77" s="60">
        <f>IF($D77="","",IF([8]設定!$I53="",INDEX([8]第２表!$E$10:$J$66,MATCH([8]設定!$D53,[8]第２表!$C$10:$C$66,0),2),[8]設定!$I53))</f>
        <v>0</v>
      </c>
      <c r="G77" s="60">
        <f>IF($D77="","",IF([8]設定!$I53="",INDEX([8]第２表!$E$10:$J$66,MATCH([8]設定!$D53,[8]第２表!$C$10:$C$66,0),3),[8]設定!$I53))</f>
        <v>16</v>
      </c>
      <c r="H77" s="60">
        <f>IF($D77="","",IF([8]設定!$I53="",INDEX([8]第２表!$E$10:$J$66,MATCH([8]設定!$D53,[8]第２表!$C$10:$C$66,0),4),[8]設定!$I53))</f>
        <v>1721</v>
      </c>
      <c r="I77" s="60">
        <f>IF($D77="","",IF([8]設定!$I53="",INDEX([8]第２表!$E$10:$J$66,MATCH([8]設定!$D53,[8]第２表!$C$10:$C$66,0),5),[8]設定!$I53))</f>
        <v>16</v>
      </c>
      <c r="J77" s="61">
        <f>IF($D77="","",IF([8]設定!$I53="",INDEX([8]第２表!$E$10:$J$66,MATCH([8]設定!$D53,[8]第２表!$C$10:$C$66,0),6),[8]設定!$I53))</f>
        <v>0.9</v>
      </c>
    </row>
    <row r="78" spans="2:10" ht="16.2" x14ac:dyDescent="0.2">
      <c r="B78" s="62" t="str">
        <f t="shared" si="0"/>
        <v>R91</v>
      </c>
      <c r="C78" s="63"/>
      <c r="D78" s="64" t="str">
        <f t="shared" si="1"/>
        <v>職業紹介・労働者派遣業</v>
      </c>
      <c r="E78" s="65">
        <f>IF($D78="","",IF([8]設定!$I54="",INDEX([8]第２表!$E$10:$J$66,MATCH([8]設定!$D54,[8]第２表!$C$10:$C$66,0),1),[8]設定!$I54))</f>
        <v>3567</v>
      </c>
      <c r="F78" s="65">
        <f>IF($D78="","",IF([8]設定!$I54="",INDEX([8]第２表!$E$10:$J$66,MATCH([8]設定!$D54,[8]第２表!$C$10:$C$66,0),2),[8]設定!$I54))</f>
        <v>343</v>
      </c>
      <c r="G78" s="65">
        <f>IF($D78="","",IF([8]設定!$I54="",INDEX([8]第２表!$E$10:$J$66,MATCH([8]設定!$D54,[8]第２表!$C$10:$C$66,0),3),[8]設定!$I54))</f>
        <v>227</v>
      </c>
      <c r="H78" s="65">
        <f>IF($D78="","",IF([8]設定!$I54="",INDEX([8]第２表!$E$10:$J$66,MATCH([8]設定!$D54,[8]第２表!$C$10:$C$66,0),4),[8]設定!$I54))</f>
        <v>3683</v>
      </c>
      <c r="I78" s="65">
        <f>IF($D78="","",IF([8]設定!$I54="",INDEX([8]第２表!$E$10:$J$66,MATCH([8]設定!$D54,[8]第２表!$C$10:$C$66,0),5),[8]設定!$I54))</f>
        <v>770</v>
      </c>
      <c r="J78" s="66">
        <f>IF($D78="","",IF([8]設定!$I54="",INDEX([8]第２表!$E$10:$J$66,MATCH([8]設定!$D54,[8]第２表!$C$10:$C$66,0),6),[8]設定!$I54))</f>
        <v>20.9</v>
      </c>
    </row>
  </sheetData>
  <phoneticPr fontId="2"/>
  <printOptions horizontalCentered="1"/>
  <pageMargins left="0.78740157480314965" right="0.78740157480314965" top="0.59055118110236227" bottom="0.78740157480314965" header="0" footer="0.59055118110236227"/>
  <pageSetup paperSize="9" scale="55" orientation="portrait" blackAndWhite="1" cellComments="atEnd" r:id="rId1"/>
  <headerFooter scaleWithDoc="0" alignWithMargins="0">
    <oddFooter>&amp;C- 13 -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0AA40-C497-49C5-A4DE-AD69FF5258B6}">
  <sheetPr>
    <pageSetUpPr fitToPage="1"/>
  </sheetPr>
  <dimension ref="B1:L78"/>
  <sheetViews>
    <sheetView showGridLines="0" topLeftCell="A58" zoomScale="80" zoomScaleNormal="80" zoomScaleSheetLayoutView="70" workbookViewId="0">
      <selection activeCell="I82" sqref="I82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296875" style="1" customWidth="1"/>
    <col min="4" max="4" width="23.69921875" style="1" customWidth="1"/>
    <col min="5" max="10" width="15.296875" style="1" customWidth="1"/>
    <col min="11" max="11" width="1.69921875" style="1" customWidth="1"/>
    <col min="12" max="12" width="9.59765625" style="1" customWidth="1"/>
    <col min="13" max="16384" width="9.69921875" style="1"/>
  </cols>
  <sheetData>
    <row r="1" spans="2:12" ht="23.4" x14ac:dyDescent="0.3">
      <c r="E1" s="2"/>
      <c r="F1" s="2"/>
      <c r="G1" s="2"/>
      <c r="H1" s="2"/>
      <c r="I1" s="2"/>
      <c r="J1" s="2"/>
      <c r="K1" s="2"/>
      <c r="L1" s="3"/>
    </row>
    <row r="2" spans="2:12" ht="21" customHeight="1" x14ac:dyDescent="0.25">
      <c r="B2" s="4" t="s">
        <v>0</v>
      </c>
      <c r="C2" s="5"/>
      <c r="D2" s="5"/>
      <c r="E2" s="5"/>
      <c r="F2" s="6"/>
      <c r="G2" s="6"/>
      <c r="H2" s="6"/>
      <c r="I2" s="6"/>
      <c r="J2" s="7"/>
      <c r="K2" s="8"/>
      <c r="L2" s="9"/>
    </row>
    <row r="3" spans="2:12" ht="21" customHeight="1" x14ac:dyDescent="0.2">
      <c r="B3" s="7" t="str">
        <f>"　　　　パートタイム労働者数及びパートタイム労働者比率（"&amp;[9]設定!D8&amp;DBCS([9]設定!E8)&amp;"年"&amp;DBCS([9]設定!F8)&amp;"月）"</f>
        <v>　　　　パートタイム労働者数及びパートタイム労働者比率（令和５年９月）</v>
      </c>
      <c r="C3" s="5"/>
      <c r="D3" s="5"/>
      <c r="E3" s="5"/>
      <c r="F3" s="6"/>
      <c r="G3" s="6"/>
      <c r="H3" s="6"/>
      <c r="I3" s="6"/>
      <c r="J3" s="7"/>
      <c r="K3" s="8"/>
      <c r="L3" s="9"/>
    </row>
    <row r="4" spans="2:12" ht="10.5" customHeight="1" x14ac:dyDescent="0.2">
      <c r="D4" s="9"/>
      <c r="E4" s="10"/>
      <c r="F4" s="10"/>
      <c r="G4" s="10"/>
      <c r="H4" s="10"/>
      <c r="I4" s="10"/>
      <c r="J4" s="11"/>
      <c r="K4" s="8"/>
      <c r="L4" s="9"/>
    </row>
    <row r="5" spans="2:12" s="5" customFormat="1" ht="21" customHeight="1" x14ac:dyDescent="0.2">
      <c r="B5" s="12" t="s">
        <v>1</v>
      </c>
      <c r="F5" s="6"/>
      <c r="G5" s="6"/>
      <c r="H5" s="6"/>
      <c r="I5" s="13"/>
      <c r="J5" s="13" t="s">
        <v>2</v>
      </c>
      <c r="L5" s="14"/>
    </row>
    <row r="6" spans="2:12" s="5" customFormat="1" ht="15" customHeight="1" x14ac:dyDescent="0.2">
      <c r="B6" s="15"/>
      <c r="C6" s="16"/>
      <c r="D6" s="17"/>
      <c r="E6" s="18" t="s">
        <v>3</v>
      </c>
      <c r="F6" s="18" t="s">
        <v>4</v>
      </c>
      <c r="G6" s="19" t="s">
        <v>5</v>
      </c>
      <c r="H6" s="20" t="s">
        <v>6</v>
      </c>
      <c r="I6" s="21"/>
      <c r="J6" s="22"/>
      <c r="L6" s="23"/>
    </row>
    <row r="7" spans="2:12" s="5" customFormat="1" ht="15" customHeight="1" x14ac:dyDescent="0.2">
      <c r="B7" s="24"/>
      <c r="C7" s="25"/>
      <c r="D7" s="26" t="s">
        <v>7</v>
      </c>
      <c r="E7" s="27"/>
      <c r="F7" s="28"/>
      <c r="G7" s="27"/>
      <c r="H7" s="29"/>
      <c r="I7" s="30" t="s">
        <v>8</v>
      </c>
      <c r="J7" s="31" t="s">
        <v>9</v>
      </c>
      <c r="L7" s="23"/>
    </row>
    <row r="8" spans="2:12" s="5" customFormat="1" ht="15" customHeight="1" x14ac:dyDescent="0.2">
      <c r="B8" s="32"/>
      <c r="C8" s="33"/>
      <c r="D8" s="34"/>
      <c r="E8" s="35" t="s">
        <v>10</v>
      </c>
      <c r="F8" s="35" t="s">
        <v>10</v>
      </c>
      <c r="G8" s="35" t="s">
        <v>10</v>
      </c>
      <c r="H8" s="32" t="s">
        <v>10</v>
      </c>
      <c r="I8" s="36" t="s">
        <v>11</v>
      </c>
      <c r="J8" s="37" t="s">
        <v>12</v>
      </c>
      <c r="K8" s="14"/>
      <c r="L8" s="23"/>
    </row>
    <row r="9" spans="2:12" s="5" customFormat="1" ht="17.25" customHeight="1" x14ac:dyDescent="0.2">
      <c r="B9" s="38" t="str">
        <f>IF([9]設定!$B23="","",[9]設定!$B23)</f>
        <v>TL</v>
      </c>
      <c r="C9" s="39"/>
      <c r="D9" s="40" t="str">
        <f>IF([9]設定!$F23="","",[9]設定!$F23)</f>
        <v>調査産業計</v>
      </c>
      <c r="E9" s="41">
        <f>IF($D9="","",IF([9]設定!$H23="",INDEX([9]第２表!$E$220:$J$276,MATCH([9]設定!$D23,[9]第２表!$C$220:$C$276,0),1),[9]設定!$H23))</f>
        <v>363001</v>
      </c>
      <c r="F9" s="41">
        <f>IF($D9="","",IF([9]設定!$H23="",INDEX([9]第２表!$E$220:$J$276,MATCH([9]設定!$D23,[9]第２表!$C$220:$C$276,0),2),[9]設定!$H23))</f>
        <v>5164</v>
      </c>
      <c r="G9" s="41">
        <f>IF($D9="","",IF([9]設定!$H23="",INDEX([9]第２表!$E$220:$J$276,MATCH([9]設定!$D23,[9]第２表!$C$220:$C$276,0),3),[9]設定!$H23))</f>
        <v>8242</v>
      </c>
      <c r="H9" s="41">
        <f>IF($D9="","",IF([9]設定!$H23="",INDEX([9]第２表!$E$220:$J$276,MATCH([9]設定!$D23,[9]第２表!$C$220:$C$276,0),4),[9]設定!$H23))</f>
        <v>359923</v>
      </c>
      <c r="I9" s="41">
        <f>IF($D9="","",IF([9]設定!$H23="",INDEX([9]第２表!$E$220:$J$276,MATCH([9]設定!$D23,[9]第２表!$C$220:$C$276,0),5),[9]設定!$H23))</f>
        <v>109130</v>
      </c>
      <c r="J9" s="42">
        <f>IF($D9="","",IF([9]設定!$H23="",INDEX([9]第２表!$E$220:$J$276,MATCH([9]設定!$D23,[9]第２表!$C$220:$C$276,0),6),[9]設定!$H23))</f>
        <v>30.3</v>
      </c>
      <c r="K9" s="14"/>
      <c r="L9" s="23"/>
    </row>
    <row r="10" spans="2:12" s="5" customFormat="1" ht="17.25" customHeight="1" x14ac:dyDescent="0.2">
      <c r="B10" s="43" t="str">
        <f>IF([9]設定!$B24="","",[9]設定!$B24)</f>
        <v>D</v>
      </c>
      <c r="C10" s="44"/>
      <c r="D10" s="45" t="str">
        <f>IF([9]設定!$F24="","",[9]設定!$F24)</f>
        <v>建設業</v>
      </c>
      <c r="E10" s="41">
        <f>IF($D10="","",IF([9]設定!$H24="",INDEX([9]第２表!$E$220:$J$276,MATCH([9]設定!$D24,[9]第２表!$C$220:$C$276,0),1),[9]設定!$H24))</f>
        <v>20961</v>
      </c>
      <c r="F10" s="41">
        <f>IF($D10="","",IF([9]設定!$H24="",INDEX([9]第２表!$E$220:$J$276,MATCH([9]設定!$D24,[9]第２表!$C$220:$C$276,0),2),[9]設定!$H24))</f>
        <v>33</v>
      </c>
      <c r="G10" s="41">
        <f>IF($D10="","",IF([9]設定!$H24="",INDEX([9]第２表!$E$220:$J$276,MATCH([9]設定!$D24,[9]第２表!$C$220:$C$276,0),3),[9]設定!$H24))</f>
        <v>33</v>
      </c>
      <c r="H10" s="41">
        <f>IF($D10="","",IF([9]設定!$H24="",INDEX([9]第２表!$E$220:$J$276,MATCH([9]設定!$D24,[9]第２表!$C$220:$C$276,0),4),[9]設定!$H24))</f>
        <v>20961</v>
      </c>
      <c r="I10" s="41">
        <f>IF($D10="","",IF([9]設定!$H24="",INDEX([9]第２表!$E$220:$J$276,MATCH([9]設定!$D24,[9]第２表!$C$220:$C$276,0),5),[9]設定!$H24))</f>
        <v>1088</v>
      </c>
      <c r="J10" s="46">
        <f>IF($D10="","",IF([9]設定!$H24="",INDEX([9]第２表!$E$220:$J$276,MATCH([9]設定!$D24,[9]第２表!$C$220:$C$276,0),6),[9]設定!$H24))</f>
        <v>5.2</v>
      </c>
      <c r="K10" s="14"/>
    </row>
    <row r="11" spans="2:12" s="5" customFormat="1" ht="17.25" customHeight="1" x14ac:dyDescent="0.2">
      <c r="B11" s="43" t="str">
        <f>IF([9]設定!$B25="","",[9]設定!$B25)</f>
        <v>E</v>
      </c>
      <c r="C11" s="44"/>
      <c r="D11" s="45" t="str">
        <f>IF([9]設定!$F25="","",[9]設定!$F25)</f>
        <v>製造業</v>
      </c>
      <c r="E11" s="41">
        <f>IF($D11="","",IF([9]設定!$H25="",INDEX([9]第２表!$E$220:$J$276,MATCH([9]設定!$D25,[9]第２表!$C$220:$C$276,0),1),[9]設定!$H25))</f>
        <v>48840</v>
      </c>
      <c r="F11" s="41">
        <f>IF($D11="","",IF([9]設定!$H25="",INDEX([9]第２表!$E$220:$J$276,MATCH([9]設定!$D25,[9]第２表!$C$220:$C$276,0),2),[9]設定!$H25))</f>
        <v>340</v>
      </c>
      <c r="G11" s="41">
        <f>IF($D11="","",IF([9]設定!$H25="",INDEX([9]第２表!$E$220:$J$276,MATCH([9]設定!$D25,[9]第２表!$C$220:$C$276,0),3),[9]設定!$H25))</f>
        <v>410</v>
      </c>
      <c r="H11" s="41">
        <f>IF($D11="","",IF([9]設定!$H25="",INDEX([9]第２表!$E$220:$J$276,MATCH([9]設定!$D25,[9]第２表!$C$220:$C$276,0),4),[9]設定!$H25))</f>
        <v>48770</v>
      </c>
      <c r="I11" s="41">
        <f>IF($D11="","",IF([9]設定!$H25="",INDEX([9]第２表!$E$220:$J$276,MATCH([9]設定!$D25,[9]第２表!$C$220:$C$276,0),5),[9]設定!$H25))</f>
        <v>8594</v>
      </c>
      <c r="J11" s="46">
        <f>IF($D11="","",IF([9]設定!$H25="",INDEX([9]第２表!$E$220:$J$276,MATCH([9]設定!$D25,[9]第２表!$C$220:$C$276,0),6),[9]設定!$H25))</f>
        <v>17.600000000000001</v>
      </c>
      <c r="K11" s="14"/>
    </row>
    <row r="12" spans="2:12" s="5" customFormat="1" ht="17.25" customHeight="1" x14ac:dyDescent="0.2">
      <c r="B12" s="43" t="str">
        <f>IF([9]設定!$B26="","",[9]設定!$B26)</f>
        <v>F</v>
      </c>
      <c r="C12" s="44"/>
      <c r="D12" s="47" t="str">
        <f>IF([9]設定!$F26="","",[9]設定!$F26)</f>
        <v>電気・ガス・熱供給・水道業</v>
      </c>
      <c r="E12" s="41">
        <f>IF($D12="","",IF([9]設定!$H26="",INDEX([9]第２表!$E$220:$J$276,MATCH([9]設定!$D26,[9]第２表!$C$220:$C$276,0),1),[9]設定!$H26))</f>
        <v>2151</v>
      </c>
      <c r="F12" s="41">
        <f>IF($D12="","",IF([9]設定!$H26="",INDEX([9]第２表!$E$220:$J$276,MATCH([9]設定!$D26,[9]第２表!$C$220:$C$276,0),2),[9]設定!$H26))</f>
        <v>2</v>
      </c>
      <c r="G12" s="41">
        <f>IF($D12="","",IF([9]設定!$H26="",INDEX([9]第２表!$E$220:$J$276,MATCH([9]設定!$D26,[9]第２表!$C$220:$C$276,0),3),[9]設定!$H26))</f>
        <v>32</v>
      </c>
      <c r="H12" s="41">
        <f>IF($D12="","",IF([9]設定!$H26="",INDEX([9]第２表!$E$220:$J$276,MATCH([9]設定!$D26,[9]第２表!$C$220:$C$276,0),4),[9]設定!$H26))</f>
        <v>2121</v>
      </c>
      <c r="I12" s="41">
        <f>IF($D12="","",IF([9]設定!$H26="",INDEX([9]第２表!$E$220:$J$276,MATCH([9]設定!$D26,[9]第２表!$C$220:$C$276,0),5),[9]設定!$H26))</f>
        <v>158</v>
      </c>
      <c r="J12" s="46">
        <f>IF($D12="","",IF([9]設定!$H26="",INDEX([9]第２表!$E$220:$J$276,MATCH([9]設定!$D26,[9]第２表!$C$220:$C$276,0),6),[9]設定!$H26))</f>
        <v>7.4</v>
      </c>
      <c r="K12" s="14"/>
    </row>
    <row r="13" spans="2:12" s="5" customFormat="1" ht="17.25" customHeight="1" x14ac:dyDescent="0.2">
      <c r="B13" s="43" t="str">
        <f>IF([9]設定!$B27="","",[9]設定!$B27)</f>
        <v>G</v>
      </c>
      <c r="C13" s="44"/>
      <c r="D13" s="45" t="str">
        <f>IF([9]設定!$F27="","",[9]設定!$F27)</f>
        <v>情報通信業</v>
      </c>
      <c r="E13" s="41">
        <f>IF($D13="","",IF([9]設定!$H27="",INDEX([9]第２表!$E$220:$J$276,MATCH([9]設定!$D27,[9]第２表!$C$220:$C$276,0),1),[9]設定!$H27))</f>
        <v>4866</v>
      </c>
      <c r="F13" s="41">
        <f>IF($D13="","",IF([9]設定!$H27="",INDEX([9]第２表!$E$220:$J$276,MATCH([9]設定!$D27,[9]第２表!$C$220:$C$276,0),2),[9]設定!$H27))</f>
        <v>13</v>
      </c>
      <c r="G13" s="41">
        <f>IF($D13="","",IF([9]設定!$H27="",INDEX([9]第２表!$E$220:$J$276,MATCH([9]設定!$D27,[9]第２表!$C$220:$C$276,0),3),[9]設定!$H27))</f>
        <v>52</v>
      </c>
      <c r="H13" s="41">
        <f>IF($D13="","",IF([9]設定!$H27="",INDEX([9]第２表!$E$220:$J$276,MATCH([9]設定!$D27,[9]第２表!$C$220:$C$276,0),4),[9]設定!$H27))</f>
        <v>4827</v>
      </c>
      <c r="I13" s="41">
        <f>IF($D13="","",IF([9]設定!$H27="",INDEX([9]第２表!$E$220:$J$276,MATCH([9]設定!$D27,[9]第２表!$C$220:$C$276,0),5),[9]設定!$H27))</f>
        <v>237</v>
      </c>
      <c r="J13" s="46">
        <f>IF($D13="","",IF([9]設定!$H27="",INDEX([9]第２表!$E$220:$J$276,MATCH([9]設定!$D27,[9]第２表!$C$220:$C$276,0),6),[9]設定!$H27))</f>
        <v>4.9000000000000004</v>
      </c>
      <c r="K13" s="14"/>
    </row>
    <row r="14" spans="2:12" s="5" customFormat="1" ht="17.25" customHeight="1" x14ac:dyDescent="0.2">
      <c r="B14" s="43" t="str">
        <f>IF([9]設定!$B28="","",[9]設定!$B28)</f>
        <v>H</v>
      </c>
      <c r="C14" s="44"/>
      <c r="D14" s="45" t="str">
        <f>IF([9]設定!$F28="","",[9]設定!$F28)</f>
        <v>運輸業，郵便業</v>
      </c>
      <c r="E14" s="41">
        <f>IF($D14="","",IF([9]設定!$H28="",INDEX([9]第２表!$E$220:$J$276,MATCH([9]設定!$D28,[9]第２表!$C$220:$C$276,0),1),[9]設定!$H28))</f>
        <v>17415</v>
      </c>
      <c r="F14" s="41">
        <f>IF($D14="","",IF([9]設定!$H28="",INDEX([9]第２表!$E$220:$J$276,MATCH([9]設定!$D28,[9]第２表!$C$220:$C$276,0),2),[9]設定!$H28))</f>
        <v>101</v>
      </c>
      <c r="G14" s="41">
        <f>IF($D14="","",IF([9]設定!$H28="",INDEX([9]第２表!$E$220:$J$276,MATCH([9]設定!$D28,[9]第２表!$C$220:$C$276,0),3),[9]設定!$H28))</f>
        <v>341</v>
      </c>
      <c r="H14" s="41">
        <f>IF($D14="","",IF([9]設定!$H28="",INDEX([9]第２表!$E$220:$J$276,MATCH([9]設定!$D28,[9]第２表!$C$220:$C$276,0),4),[9]設定!$H28))</f>
        <v>17175</v>
      </c>
      <c r="I14" s="41">
        <f>IF($D14="","",IF([9]設定!$H28="",INDEX([9]第２表!$E$220:$J$276,MATCH([9]設定!$D28,[9]第２表!$C$220:$C$276,0),5),[9]設定!$H28))</f>
        <v>1164</v>
      </c>
      <c r="J14" s="46">
        <f>IF($D14="","",IF([9]設定!$H28="",INDEX([9]第２表!$E$220:$J$276,MATCH([9]設定!$D28,[9]第２表!$C$220:$C$276,0),6),[9]設定!$H28))</f>
        <v>6.8</v>
      </c>
      <c r="K14" s="14"/>
    </row>
    <row r="15" spans="2:12" s="5" customFormat="1" ht="17.25" customHeight="1" x14ac:dyDescent="0.2">
      <c r="B15" s="43" t="str">
        <f>IF([9]設定!$B29="","",[9]設定!$B29)</f>
        <v>I</v>
      </c>
      <c r="C15" s="44"/>
      <c r="D15" s="45" t="str">
        <f>IF([9]設定!$F29="","",[9]設定!$F29)</f>
        <v>卸売業，小売業</v>
      </c>
      <c r="E15" s="41">
        <f>IF($D15="","",IF([9]設定!$H29="",INDEX([9]第２表!$E$220:$J$276,MATCH([9]設定!$D29,[9]第２表!$C$220:$C$276,0),1),[9]設定!$H29))</f>
        <v>71358</v>
      </c>
      <c r="F15" s="41">
        <f>IF($D15="","",IF([9]設定!$H29="",INDEX([9]第２表!$E$220:$J$276,MATCH([9]設定!$D29,[9]第２表!$C$220:$C$276,0),2),[9]設定!$H29))</f>
        <v>941</v>
      </c>
      <c r="G15" s="41">
        <f>IF($D15="","",IF([9]設定!$H29="",INDEX([9]第２表!$E$220:$J$276,MATCH([9]設定!$D29,[9]第２表!$C$220:$C$276,0),3),[9]設定!$H29))</f>
        <v>2338</v>
      </c>
      <c r="H15" s="41">
        <f>IF($D15="","",IF([9]設定!$H29="",INDEX([9]第２表!$E$220:$J$276,MATCH([9]設定!$D29,[9]第２表!$C$220:$C$276,0),4),[9]設定!$H29))</f>
        <v>69961</v>
      </c>
      <c r="I15" s="41">
        <f>IF($D15="","",IF([9]設定!$H29="",INDEX([9]第２表!$E$220:$J$276,MATCH([9]設定!$D29,[9]第２表!$C$220:$C$276,0),5),[9]設定!$H29))</f>
        <v>34778</v>
      </c>
      <c r="J15" s="46">
        <f>IF($D15="","",IF([9]設定!$H29="",INDEX([9]第２表!$E$220:$J$276,MATCH([9]設定!$D29,[9]第２表!$C$220:$C$276,0),6),[9]設定!$H29))</f>
        <v>49.7</v>
      </c>
      <c r="K15" s="14"/>
    </row>
    <row r="16" spans="2:12" s="5" customFormat="1" ht="17.25" customHeight="1" x14ac:dyDescent="0.2">
      <c r="B16" s="43" t="str">
        <f>IF([9]設定!$B30="","",[9]設定!$B30)</f>
        <v>J</v>
      </c>
      <c r="C16" s="44"/>
      <c r="D16" s="45" t="str">
        <f>IF([9]設定!$F30="","",[9]設定!$F30)</f>
        <v>金融業，保険業</v>
      </c>
      <c r="E16" s="41">
        <f>IF($D16="","",IF([9]設定!$H30="",INDEX([9]第２表!$E$220:$J$276,MATCH([9]設定!$D30,[9]第２表!$C$220:$C$276,0),1),[9]設定!$H30))</f>
        <v>8687</v>
      </c>
      <c r="F16" s="41">
        <f>IF($D16="","",IF([9]設定!$H30="",INDEX([9]第２表!$E$220:$J$276,MATCH([9]設定!$D30,[9]第２表!$C$220:$C$276,0),2),[9]設定!$H30))</f>
        <v>37</v>
      </c>
      <c r="G16" s="41">
        <f>IF($D16="","",IF([9]設定!$H30="",INDEX([9]第２表!$E$220:$J$276,MATCH([9]設定!$D30,[9]第２表!$C$220:$C$276,0),3),[9]設定!$H30))</f>
        <v>0</v>
      </c>
      <c r="H16" s="41">
        <f>IF($D16="","",IF([9]設定!$H30="",INDEX([9]第２表!$E$220:$J$276,MATCH([9]設定!$D30,[9]第２表!$C$220:$C$276,0),4),[9]設定!$H30))</f>
        <v>8724</v>
      </c>
      <c r="I16" s="41">
        <f>IF($D16="","",IF([9]設定!$H30="",INDEX([9]第２表!$E$220:$J$276,MATCH([9]設定!$D30,[9]第２表!$C$220:$C$276,0),5),[9]設定!$H30))</f>
        <v>1163</v>
      </c>
      <c r="J16" s="46">
        <f>IF($D16="","",IF([9]設定!$H30="",INDEX([9]第２表!$E$220:$J$276,MATCH([9]設定!$D30,[9]第２表!$C$220:$C$276,0),6),[9]設定!$H30))</f>
        <v>13.3</v>
      </c>
      <c r="K16" s="14"/>
    </row>
    <row r="17" spans="2:11" s="5" customFormat="1" ht="17.25" customHeight="1" x14ac:dyDescent="0.2">
      <c r="B17" s="43" t="str">
        <f>IF([9]設定!$B31="","",[9]設定!$B31)</f>
        <v>K</v>
      </c>
      <c r="C17" s="44"/>
      <c r="D17" s="45" t="str">
        <f>IF([9]設定!$F31="","",[9]設定!$F31)</f>
        <v>不動産業，物品賃貸業</v>
      </c>
      <c r="E17" s="41">
        <f>IF($D17="","",IF([9]設定!$H31="",INDEX([9]第２表!$E$220:$J$276,MATCH([9]設定!$D31,[9]第２表!$C$220:$C$276,0),1),[9]設定!$H31))</f>
        <v>3338</v>
      </c>
      <c r="F17" s="41">
        <f>IF($D17="","",IF([9]設定!$H31="",INDEX([9]第２表!$E$220:$J$276,MATCH([9]設定!$D31,[9]第２表!$C$220:$C$276,0),2),[9]設定!$H31))</f>
        <v>43</v>
      </c>
      <c r="G17" s="41">
        <f>IF($D17="","",IF([9]設定!$H31="",INDEX([9]第２表!$E$220:$J$276,MATCH([9]設定!$D31,[9]第２表!$C$220:$C$276,0),3),[9]設定!$H31))</f>
        <v>96</v>
      </c>
      <c r="H17" s="41">
        <f>IF($D17="","",IF([9]設定!$H31="",INDEX([9]第２表!$E$220:$J$276,MATCH([9]設定!$D31,[9]第２表!$C$220:$C$276,0),4),[9]設定!$H31))</f>
        <v>3285</v>
      </c>
      <c r="I17" s="41">
        <f>IF($D17="","",IF([9]設定!$H31="",INDEX([9]第２表!$E$220:$J$276,MATCH([9]設定!$D31,[9]第２表!$C$220:$C$276,0),5),[9]設定!$H31))</f>
        <v>1654</v>
      </c>
      <c r="J17" s="46">
        <f>IF($D17="","",IF([9]設定!$H31="",INDEX([9]第２表!$E$220:$J$276,MATCH([9]設定!$D31,[9]第２表!$C$220:$C$276,0),6),[9]設定!$H31))</f>
        <v>50.4</v>
      </c>
      <c r="K17" s="14"/>
    </row>
    <row r="18" spans="2:11" s="5" customFormat="1" ht="17.25" customHeight="1" x14ac:dyDescent="0.2">
      <c r="B18" s="43" t="str">
        <f>IF([9]設定!$B32="","",[9]設定!$B32)</f>
        <v>L</v>
      </c>
      <c r="C18" s="44"/>
      <c r="D18" s="48" t="str">
        <f>IF([9]設定!$F32="","",[9]設定!$F32)</f>
        <v>学術研究，専門・技術サービス業</v>
      </c>
      <c r="E18" s="41">
        <f>IF($D18="","",IF([9]設定!$H32="",INDEX([9]第２表!$E$220:$J$276,MATCH([9]設定!$D32,[9]第２表!$C$220:$C$276,0),1),[9]設定!$H32))</f>
        <v>6334</v>
      </c>
      <c r="F18" s="41">
        <f>IF($D18="","",IF([9]設定!$H32="",INDEX([9]第２表!$E$220:$J$276,MATCH([9]設定!$D32,[9]第２表!$C$220:$C$276,0),2),[9]設定!$H32))</f>
        <v>101</v>
      </c>
      <c r="G18" s="41">
        <f>IF($D18="","",IF([9]設定!$H32="",INDEX([9]第２表!$E$220:$J$276,MATCH([9]設定!$D32,[9]第２表!$C$220:$C$276,0),3),[9]設定!$H32))</f>
        <v>125</v>
      </c>
      <c r="H18" s="41">
        <f>IF($D18="","",IF([9]設定!$H32="",INDEX([9]第２表!$E$220:$J$276,MATCH([9]設定!$D32,[9]第２表!$C$220:$C$276,0),4),[9]設定!$H32))</f>
        <v>6310</v>
      </c>
      <c r="I18" s="41">
        <f>IF($D18="","",IF([9]設定!$H32="",INDEX([9]第２表!$E$220:$J$276,MATCH([9]設定!$D32,[9]第２表!$C$220:$C$276,0),5),[9]設定!$H32))</f>
        <v>916</v>
      </c>
      <c r="J18" s="46">
        <f>IF($D18="","",IF([9]設定!$H32="",INDEX([9]第２表!$E$220:$J$276,MATCH([9]設定!$D32,[9]第２表!$C$220:$C$276,0),6),[9]設定!$H32))</f>
        <v>14.5</v>
      </c>
      <c r="K18" s="14"/>
    </row>
    <row r="19" spans="2:11" s="5" customFormat="1" ht="17.25" customHeight="1" x14ac:dyDescent="0.2">
      <c r="B19" s="43" t="str">
        <f>IF([9]設定!$B33="","",[9]設定!$B33)</f>
        <v>M</v>
      </c>
      <c r="C19" s="44"/>
      <c r="D19" s="49" t="str">
        <f>IF([9]設定!$F33="","",[9]設定!$F33)</f>
        <v>宿泊業，飲食サービス業</v>
      </c>
      <c r="E19" s="41">
        <f>IF($D19="","",IF([9]設定!$H33="",INDEX([9]第２表!$E$220:$J$276,MATCH([9]設定!$D33,[9]第２表!$C$220:$C$276,0),1),[9]設定!$H33))</f>
        <v>27544</v>
      </c>
      <c r="F19" s="41">
        <f>IF($D19="","",IF([9]設定!$H33="",INDEX([9]第２表!$E$220:$J$276,MATCH([9]設定!$D33,[9]第２表!$C$220:$C$276,0),2),[9]設定!$H33))</f>
        <v>1163</v>
      </c>
      <c r="G19" s="41">
        <f>IF($D19="","",IF([9]設定!$H33="",INDEX([9]第２表!$E$220:$J$276,MATCH([9]設定!$D33,[9]第２表!$C$220:$C$276,0),3),[9]設定!$H33))</f>
        <v>1165</v>
      </c>
      <c r="H19" s="41">
        <f>IF($D19="","",IF([9]設定!$H33="",INDEX([9]第２表!$E$220:$J$276,MATCH([9]設定!$D33,[9]第２表!$C$220:$C$276,0),4),[9]設定!$H33))</f>
        <v>27542</v>
      </c>
      <c r="I19" s="41">
        <f>IF($D19="","",IF([9]設定!$H33="",INDEX([9]第２表!$E$220:$J$276,MATCH([9]設定!$D33,[9]第２表!$C$220:$C$276,0),5),[9]設定!$H33))</f>
        <v>23653</v>
      </c>
      <c r="J19" s="46">
        <f>IF($D19="","",IF([9]設定!$H33="",INDEX([9]第２表!$E$220:$J$276,MATCH([9]設定!$D33,[9]第２表!$C$220:$C$276,0),6),[9]設定!$H33))</f>
        <v>85.9</v>
      </c>
      <c r="K19" s="14"/>
    </row>
    <row r="20" spans="2:11" s="5" customFormat="1" ht="17.25" customHeight="1" x14ac:dyDescent="0.2">
      <c r="B20" s="43" t="str">
        <f>IF([9]設定!$B34="","",[9]設定!$B34)</f>
        <v>N</v>
      </c>
      <c r="C20" s="44"/>
      <c r="D20" s="50" t="str">
        <f>IF([9]設定!$F34="","",[9]設定!$F34)</f>
        <v>生活関連サービス業，娯楽業</v>
      </c>
      <c r="E20" s="41">
        <f>IF($D20="","",IF([9]設定!$H34="",INDEX([9]第２表!$E$220:$J$276,MATCH([9]設定!$D34,[9]第２表!$C$220:$C$276,0),1),[9]設定!$H34))</f>
        <v>10497</v>
      </c>
      <c r="F20" s="41">
        <f>IF($D20="","",IF([9]設定!$H34="",INDEX([9]第２表!$E$220:$J$276,MATCH([9]設定!$D34,[9]第２表!$C$220:$C$276,0),2),[9]設定!$H34))</f>
        <v>132</v>
      </c>
      <c r="G20" s="41">
        <f>IF($D20="","",IF([9]設定!$H34="",INDEX([9]第２表!$E$220:$J$276,MATCH([9]設定!$D34,[9]第２表!$C$220:$C$276,0),3),[9]設定!$H34))</f>
        <v>323</v>
      </c>
      <c r="H20" s="41">
        <f>IF($D20="","",IF([9]設定!$H34="",INDEX([9]第２表!$E$220:$J$276,MATCH([9]設定!$D34,[9]第２表!$C$220:$C$276,0),4),[9]設定!$H34))</f>
        <v>10306</v>
      </c>
      <c r="I20" s="41">
        <f>IF($D20="","",IF([9]設定!$H34="",INDEX([9]第２表!$E$220:$J$276,MATCH([9]設定!$D34,[9]第２表!$C$220:$C$276,0),5),[9]設定!$H34))</f>
        <v>3223</v>
      </c>
      <c r="J20" s="46">
        <f>IF($D20="","",IF([9]設定!$H34="",INDEX([9]第２表!$E$220:$J$276,MATCH([9]設定!$D34,[9]第２表!$C$220:$C$276,0),6),[9]設定!$H34))</f>
        <v>31.3</v>
      </c>
      <c r="K20" s="14"/>
    </row>
    <row r="21" spans="2:11" s="5" customFormat="1" ht="17.25" customHeight="1" x14ac:dyDescent="0.2">
      <c r="B21" s="43" t="str">
        <f>IF([9]設定!$B35="","",[9]設定!$B35)</f>
        <v>O</v>
      </c>
      <c r="C21" s="44"/>
      <c r="D21" s="45" t="str">
        <f>IF([9]設定!$F35="","",[9]設定!$F35)</f>
        <v>教育，学習支援業</v>
      </c>
      <c r="E21" s="41">
        <f>IF($D21="","",IF([9]設定!$H35="",INDEX([9]第２表!$E$220:$J$276,MATCH([9]設定!$D35,[9]第２表!$C$220:$C$276,0),1),[9]設定!$H35))</f>
        <v>27768</v>
      </c>
      <c r="F21" s="41">
        <f>IF($D21="","",IF([9]設定!$H35="",INDEX([9]第２表!$E$220:$J$276,MATCH([9]設定!$D35,[9]第２表!$C$220:$C$276,0),2),[9]設定!$H35))</f>
        <v>296</v>
      </c>
      <c r="G21" s="41">
        <f>IF($D21="","",IF([9]設定!$H35="",INDEX([9]第２表!$E$220:$J$276,MATCH([9]設定!$D35,[9]第２表!$C$220:$C$276,0),3),[9]設定!$H35))</f>
        <v>167</v>
      </c>
      <c r="H21" s="41">
        <f>IF($D21="","",IF([9]設定!$H35="",INDEX([9]第２表!$E$220:$J$276,MATCH([9]設定!$D35,[9]第２表!$C$220:$C$276,0),4),[9]設定!$H35))</f>
        <v>27897</v>
      </c>
      <c r="I21" s="41">
        <f>IF($D21="","",IF([9]設定!$H35="",INDEX([9]第２表!$E$220:$J$276,MATCH([9]設定!$D35,[9]第２表!$C$220:$C$276,0),5),[9]設定!$H35))</f>
        <v>4426</v>
      </c>
      <c r="J21" s="46">
        <f>IF($D21="","",IF([9]設定!$H35="",INDEX([9]第２表!$E$220:$J$276,MATCH([9]設定!$D35,[9]第２表!$C$220:$C$276,0),6),[9]設定!$H35))</f>
        <v>15.9</v>
      </c>
      <c r="K21" s="14"/>
    </row>
    <row r="22" spans="2:11" s="5" customFormat="1" ht="17.25" customHeight="1" x14ac:dyDescent="0.2">
      <c r="B22" s="43" t="str">
        <f>IF([9]設定!$B36="","",[9]設定!$B36)</f>
        <v>P</v>
      </c>
      <c r="C22" s="44"/>
      <c r="D22" s="45" t="str">
        <f>IF([9]設定!$F36="","",[9]設定!$F36)</f>
        <v>医療，福祉</v>
      </c>
      <c r="E22" s="41">
        <f>IF($D22="","",IF([9]設定!$H36="",INDEX([9]第２表!$E$220:$J$276,MATCH([9]設定!$D36,[9]第２表!$C$220:$C$276,0),1),[9]設定!$H36))</f>
        <v>84149</v>
      </c>
      <c r="F22" s="41">
        <f>IF($D22="","",IF([9]設定!$H36="",INDEX([9]第２表!$E$220:$J$276,MATCH([9]設定!$D36,[9]第２表!$C$220:$C$276,0),2),[9]設定!$H36))</f>
        <v>1091</v>
      </c>
      <c r="G22" s="41">
        <f>IF($D22="","",IF([9]設定!$H36="",INDEX([9]第２表!$E$220:$J$276,MATCH([9]設定!$D36,[9]第２表!$C$220:$C$276,0),3),[9]設定!$H36))</f>
        <v>2246</v>
      </c>
      <c r="H22" s="41">
        <f>IF($D22="","",IF([9]設定!$H36="",INDEX([9]第２表!$E$220:$J$276,MATCH([9]設定!$D36,[9]第２表!$C$220:$C$276,0),4),[9]設定!$H36))</f>
        <v>82994</v>
      </c>
      <c r="I22" s="41">
        <f>IF($D22="","",IF([9]設定!$H36="",INDEX([9]第２表!$E$220:$J$276,MATCH([9]設定!$D36,[9]第２表!$C$220:$C$276,0),5),[9]設定!$H36))</f>
        <v>21261</v>
      </c>
      <c r="J22" s="46">
        <f>IF($D22="","",IF([9]設定!$H36="",INDEX([9]第２表!$E$220:$J$276,MATCH([9]設定!$D36,[9]第２表!$C$220:$C$276,0),6),[9]設定!$H36))</f>
        <v>25.6</v>
      </c>
      <c r="K22" s="14"/>
    </row>
    <row r="23" spans="2:11" s="5" customFormat="1" ht="17.25" customHeight="1" x14ac:dyDescent="0.2">
      <c r="B23" s="43" t="str">
        <f>IF([9]設定!$B37="","",[9]設定!$B37)</f>
        <v>Q</v>
      </c>
      <c r="C23" s="44"/>
      <c r="D23" s="45" t="str">
        <f>IF([9]設定!$F37="","",[9]設定!$F37)</f>
        <v>複合サービス事業</v>
      </c>
      <c r="E23" s="41">
        <f>IF($D23="","",IF([9]設定!$H37="",INDEX([9]第２表!$E$220:$J$276,MATCH([9]設定!$D37,[9]第２表!$C$220:$C$276,0),1),[9]設定!$H37))</f>
        <v>4626</v>
      </c>
      <c r="F23" s="41">
        <f>IF($D23="","",IF([9]設定!$H37="",INDEX([9]第２表!$E$220:$J$276,MATCH([9]設定!$D37,[9]第２表!$C$220:$C$276,0),2),[9]設定!$H37))</f>
        <v>4</v>
      </c>
      <c r="G23" s="41">
        <f>IF($D23="","",IF([9]設定!$H37="",INDEX([9]第２表!$E$220:$J$276,MATCH([9]設定!$D37,[9]第２表!$C$220:$C$276,0),3),[9]設定!$H37))</f>
        <v>17</v>
      </c>
      <c r="H23" s="41">
        <f>IF($D23="","",IF([9]設定!$H37="",INDEX([9]第２表!$E$220:$J$276,MATCH([9]設定!$D37,[9]第２表!$C$220:$C$276,0),4),[9]設定!$H37))</f>
        <v>4613</v>
      </c>
      <c r="I23" s="41">
        <f>IF($D23="","",IF([9]設定!$H37="",INDEX([9]第２表!$E$220:$J$276,MATCH([9]設定!$D37,[9]第２表!$C$220:$C$276,0),5),[9]設定!$H37))</f>
        <v>361</v>
      </c>
      <c r="J23" s="46">
        <f>IF($D23="","",IF([9]設定!$H37="",INDEX([9]第２表!$E$220:$J$276,MATCH([9]設定!$D37,[9]第２表!$C$220:$C$276,0),6),[9]設定!$H37))</f>
        <v>7.8</v>
      </c>
      <c r="K23" s="14"/>
    </row>
    <row r="24" spans="2:11" s="5" customFormat="1" ht="17.25" customHeight="1" x14ac:dyDescent="0.2">
      <c r="B24" s="43" t="str">
        <f>IF([9]設定!$B38="","",[9]設定!$B38)</f>
        <v>R</v>
      </c>
      <c r="C24" s="44"/>
      <c r="D24" s="51" t="str">
        <f>IF([9]設定!$F38="","",[9]設定!$F38)</f>
        <v>サービス業（他に分類されないもの）</v>
      </c>
      <c r="E24" s="41">
        <f>IF($D24="","",IF([9]設定!$H38="",INDEX([9]第２表!$E$220:$J$276,MATCH([9]設定!$D38,[9]第２表!$C$220:$C$276,0),1),[9]設定!$H38))</f>
        <v>24467</v>
      </c>
      <c r="F24" s="41">
        <f>IF($D24="","",IF([9]設定!$H38="",INDEX([9]第２表!$E$220:$J$276,MATCH([9]設定!$D38,[9]第２表!$C$220:$C$276,0),2),[9]設定!$H38))</f>
        <v>867</v>
      </c>
      <c r="G24" s="41">
        <f>IF($D24="","",IF([9]設定!$H38="",INDEX([9]第２表!$E$220:$J$276,MATCH([9]設定!$D38,[9]第２表!$C$220:$C$276,0),3),[9]設定!$H38))</f>
        <v>897</v>
      </c>
      <c r="H24" s="41">
        <f>IF($D24="","",IF([9]設定!$H38="",INDEX([9]第２表!$E$220:$J$276,MATCH([9]設定!$D38,[9]第２表!$C$220:$C$276,0),4),[9]設定!$H38))</f>
        <v>24437</v>
      </c>
      <c r="I24" s="41">
        <f>IF($D24="","",IF([9]設定!$H38="",INDEX([9]第２表!$E$220:$J$276,MATCH([9]設定!$D38,[9]第２表!$C$220:$C$276,0),5),[9]設定!$H38))</f>
        <v>6454</v>
      </c>
      <c r="J24" s="46">
        <f>IF($D24="","",IF([9]設定!$H38="",INDEX([9]第２表!$E$220:$J$276,MATCH([9]設定!$D38,[9]第２表!$C$220:$C$276,0),6),[9]設定!$H38))</f>
        <v>26.4</v>
      </c>
      <c r="K24" s="14"/>
    </row>
    <row r="25" spans="2:11" s="5" customFormat="1" ht="17.25" customHeight="1" x14ac:dyDescent="0.2">
      <c r="B25" s="38" t="str">
        <f>IF([9]設定!$B39="","",[9]設定!$B39)</f>
        <v>E09,10</v>
      </c>
      <c r="C25" s="39"/>
      <c r="D25" s="52" t="str">
        <f>IF([9]設定!$F39="","",[9]設定!$F39)</f>
        <v>食料品・たばこ</v>
      </c>
      <c r="E25" s="53">
        <f>IF($D25="","",IF([9]設定!$H39="",INDEX([9]第２表!$E$220:$J$276,MATCH([9]設定!$D39,[9]第２表!$C$220:$C$276,0),1),[9]設定!$H39))</f>
        <v>17826</v>
      </c>
      <c r="F25" s="53">
        <f>IF($D25="","",IF([9]設定!$H39="",INDEX([9]第２表!$E$220:$J$276,MATCH([9]設定!$D39,[9]第２表!$C$220:$C$276,0),2),[9]設定!$H39))</f>
        <v>175</v>
      </c>
      <c r="G25" s="53">
        <f>IF($D25="","",IF([9]設定!$H39="",INDEX([9]第２表!$E$220:$J$276,MATCH([9]設定!$D39,[9]第２表!$C$220:$C$276,0),3),[9]設定!$H39))</f>
        <v>159</v>
      </c>
      <c r="H25" s="53">
        <f>IF($D25="","",IF([9]設定!$H39="",INDEX([9]第２表!$E$220:$J$276,MATCH([9]設定!$D39,[9]第２表!$C$220:$C$276,0),4),[9]設定!$H39))</f>
        <v>17842</v>
      </c>
      <c r="I25" s="53">
        <f>IF($D25="","",IF([9]設定!$H39="",INDEX([9]第２表!$E$220:$J$276,MATCH([9]設定!$D39,[9]第２表!$C$220:$C$276,0),5),[9]設定!$H39))</f>
        <v>5471</v>
      </c>
      <c r="J25" s="42">
        <f>IF($D25="","",IF([9]設定!$H39="",INDEX([9]第２表!$E$220:$J$276,MATCH([9]設定!$D39,[9]第２表!$C$220:$C$276,0),6),[9]設定!$H39))</f>
        <v>30.7</v>
      </c>
    </row>
    <row r="26" spans="2:11" s="5" customFormat="1" ht="17.25" customHeight="1" x14ac:dyDescent="0.2">
      <c r="B26" s="43" t="str">
        <f>IF([9]設定!$B40="","",[9]設定!$B40)</f>
        <v>E11</v>
      </c>
      <c r="C26" s="44"/>
      <c r="D26" s="54" t="str">
        <f>IF([9]設定!$F40="","",[9]設定!$F40)</f>
        <v>繊維工業</v>
      </c>
      <c r="E26" s="41">
        <f>IF($D26="","",IF([9]設定!$H40="",INDEX([9]第２表!$E$220:$J$276,MATCH([9]設定!$D40,[9]第２表!$C$220:$C$276,0),1),[9]設定!$H40))</f>
        <v>3963</v>
      </c>
      <c r="F26" s="41">
        <f>IF($D26="","",IF([9]設定!$H40="",INDEX([9]第２表!$E$220:$J$276,MATCH([9]設定!$D40,[9]第２表!$C$220:$C$276,0),2),[9]設定!$H40))</f>
        <v>10</v>
      </c>
      <c r="G26" s="41">
        <f>IF($D26="","",IF([9]設定!$H40="",INDEX([9]第２表!$E$220:$J$276,MATCH([9]設定!$D40,[9]第２表!$C$220:$C$276,0),3),[9]設定!$H40))</f>
        <v>12</v>
      </c>
      <c r="H26" s="41">
        <f>IF($D26="","",IF([9]設定!$H40="",INDEX([9]第２表!$E$220:$J$276,MATCH([9]設定!$D40,[9]第２表!$C$220:$C$276,0),4),[9]設定!$H40))</f>
        <v>3961</v>
      </c>
      <c r="I26" s="41">
        <f>IF($D26="","",IF([9]設定!$H40="",INDEX([9]第２表!$E$220:$J$276,MATCH([9]設定!$D40,[9]第２表!$C$220:$C$276,0),5),[9]設定!$H40))</f>
        <v>576</v>
      </c>
      <c r="J26" s="46">
        <f>IF($D26="","",IF([9]設定!$H40="",INDEX([9]第２表!$E$220:$J$276,MATCH([9]設定!$D40,[9]第２表!$C$220:$C$276,0),6),[9]設定!$H40))</f>
        <v>14.5</v>
      </c>
    </row>
    <row r="27" spans="2:11" s="5" customFormat="1" ht="17.25" customHeight="1" x14ac:dyDescent="0.2">
      <c r="B27" s="43" t="str">
        <f>IF([9]設定!$B41="","",[9]設定!$B41)</f>
        <v>E12</v>
      </c>
      <c r="C27" s="44"/>
      <c r="D27" s="54" t="str">
        <f>IF([9]設定!$F41="","",[9]設定!$F41)</f>
        <v>木材・木製品</v>
      </c>
      <c r="E27" s="41">
        <f>IF($D27="","",IF([9]設定!$H41="",INDEX([9]第２表!$E$220:$J$276,MATCH([9]設定!$D41,[9]第２表!$C$220:$C$276,0),1),[9]設定!$H41))</f>
        <v>2720</v>
      </c>
      <c r="F27" s="41">
        <f>IF($D27="","",IF([9]設定!$H41="",INDEX([9]第２表!$E$220:$J$276,MATCH([9]設定!$D41,[9]第２表!$C$220:$C$276,0),2),[9]設定!$H41))</f>
        <v>1</v>
      </c>
      <c r="G27" s="41">
        <f>IF($D27="","",IF([9]設定!$H41="",INDEX([9]第２表!$E$220:$J$276,MATCH([9]設定!$D41,[9]第２表!$C$220:$C$276,0),3),[9]設定!$H41))</f>
        <v>40</v>
      </c>
      <c r="H27" s="41">
        <f>IF($D27="","",IF([9]設定!$H41="",INDEX([9]第２表!$E$220:$J$276,MATCH([9]設定!$D41,[9]第２表!$C$220:$C$276,0),4),[9]設定!$H41))</f>
        <v>2681</v>
      </c>
      <c r="I27" s="41">
        <f>IF($D27="","",IF([9]設定!$H41="",INDEX([9]第２表!$E$220:$J$276,MATCH([9]設定!$D41,[9]第２表!$C$220:$C$276,0),5),[9]設定!$H41))</f>
        <v>629</v>
      </c>
      <c r="J27" s="46">
        <f>IF($D27="","",IF([9]設定!$H41="",INDEX([9]第２表!$E$220:$J$276,MATCH([9]設定!$D41,[9]第２表!$C$220:$C$276,0),6),[9]設定!$H41))</f>
        <v>23.5</v>
      </c>
    </row>
    <row r="28" spans="2:11" s="5" customFormat="1" ht="17.25" customHeight="1" x14ac:dyDescent="0.2">
      <c r="B28" s="43" t="str">
        <f>IF([9]設定!$B42="","",[9]設定!$B42)</f>
        <v>E13</v>
      </c>
      <c r="C28" s="44"/>
      <c r="D28" s="54" t="str">
        <f>IF([9]設定!$F42="","",[9]設定!$F42)</f>
        <v>家具・装備品</v>
      </c>
      <c r="E28" s="41" t="str">
        <f>IF($D28="","",IF([9]設定!$H42="",INDEX([9]第２表!$E$220:$J$276,MATCH([9]設定!$D42,[9]第２表!$C$220:$C$276,0),1),[9]設定!$H42))</f>
        <v>x</v>
      </c>
      <c r="F28" s="41" t="str">
        <f>IF($D28="","",IF([9]設定!$H42="",INDEX([9]第２表!$E$220:$J$276,MATCH([9]設定!$D42,[9]第２表!$C$220:$C$276,0),2),[9]設定!$H42))</f>
        <v>x</v>
      </c>
      <c r="G28" s="41" t="str">
        <f>IF($D28="","",IF([9]設定!$H42="",INDEX([9]第２表!$E$220:$J$276,MATCH([9]設定!$D42,[9]第２表!$C$220:$C$276,0),3),[9]設定!$H42))</f>
        <v>x</v>
      </c>
      <c r="H28" s="41" t="str">
        <f>IF($D28="","",IF([9]設定!$H42="",INDEX([9]第２表!$E$220:$J$276,MATCH([9]設定!$D42,[9]第２表!$C$220:$C$276,0),4),[9]設定!$H42))</f>
        <v>x</v>
      </c>
      <c r="I28" s="41" t="str">
        <f>IF($D28="","",IF([9]設定!$H42="",INDEX([9]第２表!$E$220:$J$276,MATCH([9]設定!$D42,[9]第２表!$C$220:$C$276,0),5),[9]設定!$H42))</f>
        <v>x</v>
      </c>
      <c r="J28" s="46" t="str">
        <f>IF($D28="","",IF([9]設定!$H42="",INDEX([9]第２表!$E$220:$J$276,MATCH([9]設定!$D42,[9]第２表!$C$220:$C$276,0),6),[9]設定!$H42))</f>
        <v>x</v>
      </c>
    </row>
    <row r="29" spans="2:11" s="5" customFormat="1" ht="17.25" customHeight="1" x14ac:dyDescent="0.2">
      <c r="B29" s="43" t="str">
        <f>IF([9]設定!$B43="","",[9]設定!$B43)</f>
        <v>E15</v>
      </c>
      <c r="C29" s="44"/>
      <c r="D29" s="54" t="str">
        <f>IF([9]設定!$F43="","",[9]設定!$F43)</f>
        <v>印刷・同関連業</v>
      </c>
      <c r="E29" s="41">
        <f>IF($D29="","",IF([9]設定!$H43="",INDEX([9]第２表!$E$220:$J$276,MATCH([9]設定!$D43,[9]第２表!$C$220:$C$276,0),1),[9]設定!$H43))</f>
        <v>905</v>
      </c>
      <c r="F29" s="41">
        <f>IF($D29="","",IF([9]設定!$H43="",INDEX([9]第２表!$E$220:$J$276,MATCH([9]設定!$D43,[9]第２表!$C$220:$C$276,0),2),[9]設定!$H43))</f>
        <v>2</v>
      </c>
      <c r="G29" s="41">
        <f>IF($D29="","",IF([9]設定!$H43="",INDEX([9]第２表!$E$220:$J$276,MATCH([9]設定!$D43,[9]第２表!$C$220:$C$276,0),3),[9]設定!$H43))</f>
        <v>0</v>
      </c>
      <c r="H29" s="41">
        <f>IF($D29="","",IF([9]設定!$H43="",INDEX([9]第２表!$E$220:$J$276,MATCH([9]設定!$D43,[9]第２表!$C$220:$C$276,0),4),[9]設定!$H43))</f>
        <v>907</v>
      </c>
      <c r="I29" s="41">
        <f>IF($D29="","",IF([9]設定!$H43="",INDEX([9]第２表!$E$220:$J$276,MATCH([9]設定!$D43,[9]第２表!$C$220:$C$276,0),5),[9]設定!$H43))</f>
        <v>93</v>
      </c>
      <c r="J29" s="46">
        <f>IF($D29="","",IF([9]設定!$H43="",INDEX([9]第２表!$E$220:$J$276,MATCH([9]設定!$D43,[9]第２表!$C$220:$C$276,0),6),[9]設定!$H43))</f>
        <v>10.3</v>
      </c>
    </row>
    <row r="30" spans="2:11" s="5" customFormat="1" ht="17.25" customHeight="1" x14ac:dyDescent="0.2">
      <c r="B30" s="43" t="str">
        <f>IF([9]設定!$B44="","",[9]設定!$B44)</f>
        <v>E16,17</v>
      </c>
      <c r="C30" s="44"/>
      <c r="D30" s="54" t="str">
        <f>IF([9]設定!$F44="","",[9]設定!$F44)</f>
        <v>化学、石油・石炭</v>
      </c>
      <c r="E30" s="41">
        <f>IF($D30="","",IF([9]設定!$H44="",INDEX([9]第２表!$E$220:$J$276,MATCH([9]設定!$D44,[9]第２表!$C$220:$C$276,0),1),[9]設定!$H44))</f>
        <v>2691</v>
      </c>
      <c r="F30" s="41">
        <f>IF($D30="","",IF([9]設定!$H44="",INDEX([9]第２表!$E$220:$J$276,MATCH([9]設定!$D44,[9]第２表!$C$220:$C$276,0),2),[9]設定!$H44))</f>
        <v>19</v>
      </c>
      <c r="G30" s="41">
        <f>IF($D30="","",IF([9]設定!$H44="",INDEX([9]第２表!$E$220:$J$276,MATCH([9]設定!$D44,[9]第２表!$C$220:$C$276,0),3),[9]設定!$H44))</f>
        <v>12</v>
      </c>
      <c r="H30" s="41">
        <f>IF($D30="","",IF([9]設定!$H44="",INDEX([9]第２表!$E$220:$J$276,MATCH([9]設定!$D44,[9]第２表!$C$220:$C$276,0),4),[9]設定!$H44))</f>
        <v>2698</v>
      </c>
      <c r="I30" s="41">
        <f>IF($D30="","",IF([9]設定!$H44="",INDEX([9]第２表!$E$220:$J$276,MATCH([9]設定!$D44,[9]第２表!$C$220:$C$276,0),5),[9]設定!$H44))</f>
        <v>47</v>
      </c>
      <c r="J30" s="46">
        <f>IF($D30="","",IF([9]設定!$H44="",INDEX([9]第２表!$E$220:$J$276,MATCH([9]設定!$D44,[9]第２表!$C$220:$C$276,0),6),[9]設定!$H44))</f>
        <v>1.7</v>
      </c>
    </row>
    <row r="31" spans="2:11" s="5" customFormat="1" ht="17.25" customHeight="1" x14ac:dyDescent="0.2">
      <c r="B31" s="43" t="str">
        <f>IF([9]設定!$B45="","",[9]設定!$B45)</f>
        <v>E18</v>
      </c>
      <c r="C31" s="44"/>
      <c r="D31" s="54" t="str">
        <f>IF([9]設定!$F45="","",[9]設定!$F45)</f>
        <v>プラスチック製品</v>
      </c>
      <c r="E31" s="41">
        <f>IF($D31="","",IF([9]設定!$H45="",INDEX([9]第２表!$E$220:$J$276,MATCH([9]設定!$D45,[9]第２表!$C$220:$C$276,0),1),[9]設定!$H45))</f>
        <v>1820</v>
      </c>
      <c r="F31" s="41">
        <f>IF($D31="","",IF([9]設定!$H45="",INDEX([9]第２表!$E$220:$J$276,MATCH([9]設定!$D45,[9]第２表!$C$220:$C$276,0),2),[9]設定!$H45))</f>
        <v>27</v>
      </c>
      <c r="G31" s="41">
        <f>IF($D31="","",IF([9]設定!$H45="",INDEX([9]第２表!$E$220:$J$276,MATCH([9]設定!$D45,[9]第２表!$C$220:$C$276,0),3),[9]設定!$H45))</f>
        <v>3</v>
      </c>
      <c r="H31" s="41">
        <f>IF($D31="","",IF([9]設定!$H45="",INDEX([9]第２表!$E$220:$J$276,MATCH([9]設定!$D45,[9]第２表!$C$220:$C$276,0),4),[9]設定!$H45))</f>
        <v>1844</v>
      </c>
      <c r="I31" s="41">
        <f>IF($D31="","",IF([9]設定!$H45="",INDEX([9]第２表!$E$220:$J$276,MATCH([9]設定!$D45,[9]第２表!$C$220:$C$276,0),5),[9]設定!$H45))</f>
        <v>726</v>
      </c>
      <c r="J31" s="46">
        <f>IF($D31="","",IF([9]設定!$H45="",INDEX([9]第２表!$E$220:$J$276,MATCH([9]設定!$D45,[9]第２表!$C$220:$C$276,0),6),[9]設定!$H45))</f>
        <v>39.4</v>
      </c>
    </row>
    <row r="32" spans="2:11" s="5" customFormat="1" ht="17.25" customHeight="1" x14ac:dyDescent="0.2">
      <c r="B32" s="43" t="str">
        <f>IF([9]設定!$B46="","",[9]設定!$B46)</f>
        <v>E19</v>
      </c>
      <c r="C32" s="44"/>
      <c r="D32" s="54" t="str">
        <f>IF([9]設定!$F46="","",[9]設定!$F46)</f>
        <v>ゴム製品</v>
      </c>
      <c r="E32" s="55">
        <f>IF($D32="","",IF([9]設定!$H46="",INDEX([9]第２表!$E$220:$J$276,MATCH([9]設定!$D46,[9]第２表!$C$220:$C$276,0),1),[9]設定!$H46))</f>
        <v>2026</v>
      </c>
      <c r="F32" s="55">
        <f>IF($D32="","",IF([9]設定!$H46="",INDEX([9]第２表!$E$220:$J$276,MATCH([9]設定!$D46,[9]第２表!$C$220:$C$276,0),2),[9]設定!$H46))</f>
        <v>7</v>
      </c>
      <c r="G32" s="55">
        <f>IF($D32="","",IF([9]設定!$H46="",INDEX([9]第２表!$E$220:$J$276,MATCH([9]設定!$D46,[9]第２表!$C$220:$C$276,0),3),[9]設定!$H46))</f>
        <v>6</v>
      </c>
      <c r="H32" s="55">
        <f>IF($D32="","",IF([9]設定!$H46="",INDEX([9]第２表!$E$220:$J$276,MATCH([9]設定!$D46,[9]第２表!$C$220:$C$276,0),4),[9]設定!$H46))</f>
        <v>2027</v>
      </c>
      <c r="I32" s="55">
        <f>IF($D32="","",IF([9]設定!$H46="",INDEX([9]第２表!$E$220:$J$276,MATCH([9]設定!$D46,[9]第２表!$C$220:$C$276,0),5),[9]設定!$H46))</f>
        <v>29</v>
      </c>
      <c r="J32" s="56">
        <f>IF($D32="","",IF([9]設定!$H46="",INDEX([9]第２表!$E$220:$J$276,MATCH([9]設定!$D46,[9]第２表!$C$220:$C$276,0),6),[9]設定!$H46))</f>
        <v>1.4</v>
      </c>
    </row>
    <row r="33" spans="2:12" s="5" customFormat="1" ht="17.25" customHeight="1" x14ac:dyDescent="0.2">
      <c r="B33" s="43" t="str">
        <f>IF([9]設定!$B47="","",[9]設定!$B47)</f>
        <v>E21</v>
      </c>
      <c r="C33" s="44"/>
      <c r="D33" s="54" t="str">
        <f>IF([9]設定!$F47="","",[9]設定!$F47)</f>
        <v>窯業・土石製品</v>
      </c>
      <c r="E33" s="41">
        <f>IF($D33="","",IF([9]設定!$H47="",INDEX([9]第２表!$E$220:$J$276,MATCH([9]設定!$D47,[9]第２表!$C$220:$C$276,0),1),[9]設定!$H47))</f>
        <v>1796</v>
      </c>
      <c r="F33" s="41">
        <f>IF($D33="","",IF([9]設定!$H47="",INDEX([9]第２表!$E$220:$J$276,MATCH([9]設定!$D47,[9]第２表!$C$220:$C$276,0),2),[9]設定!$H47))</f>
        <v>0</v>
      </c>
      <c r="G33" s="41">
        <f>IF($D33="","",IF([9]設定!$H47="",INDEX([9]第２表!$E$220:$J$276,MATCH([9]設定!$D47,[9]第２表!$C$220:$C$276,0),3),[9]設定!$H47))</f>
        <v>0</v>
      </c>
      <c r="H33" s="41">
        <f>IF($D33="","",IF([9]設定!$H47="",INDEX([9]第２表!$E$220:$J$276,MATCH([9]設定!$D47,[9]第２表!$C$220:$C$276,0),4),[9]設定!$H47))</f>
        <v>1796</v>
      </c>
      <c r="I33" s="41">
        <f>IF($D33="","",IF([9]設定!$H47="",INDEX([9]第２表!$E$220:$J$276,MATCH([9]設定!$D47,[9]第２表!$C$220:$C$276,0),5),[9]設定!$H47))</f>
        <v>47</v>
      </c>
      <c r="J33" s="46">
        <f>IF($D33="","",IF([9]設定!$H47="",INDEX([9]第２表!$E$220:$J$276,MATCH([9]設定!$D47,[9]第２表!$C$220:$C$276,0),6),[9]設定!$H47))</f>
        <v>2.6</v>
      </c>
    </row>
    <row r="34" spans="2:12" s="5" customFormat="1" ht="17.25" customHeight="1" x14ac:dyDescent="0.2">
      <c r="B34" s="43" t="str">
        <f>IF([9]設定!$B48="","",[9]設定!$B48)</f>
        <v>E24</v>
      </c>
      <c r="C34" s="44"/>
      <c r="D34" s="54" t="str">
        <f>IF([9]設定!$F48="","",[9]設定!$F48)</f>
        <v>金属製品製造業</v>
      </c>
      <c r="E34" s="41">
        <f>IF($D34="","",IF([9]設定!$H48="",INDEX([9]第２表!$E$220:$J$276,MATCH([9]設定!$D48,[9]第２表!$C$220:$C$276,0),1),[9]設定!$H48))</f>
        <v>2019</v>
      </c>
      <c r="F34" s="41">
        <f>IF($D34="","",IF([9]設定!$H48="",INDEX([9]第２表!$E$220:$J$276,MATCH([9]設定!$D48,[9]第２表!$C$220:$C$276,0),2),[9]設定!$H48))</f>
        <v>25</v>
      </c>
      <c r="G34" s="41">
        <f>IF($D34="","",IF([9]設定!$H48="",INDEX([9]第２表!$E$220:$J$276,MATCH([9]設定!$D48,[9]第２表!$C$220:$C$276,0),3),[9]設定!$H48))</f>
        <v>39</v>
      </c>
      <c r="H34" s="41">
        <f>IF($D34="","",IF([9]設定!$H48="",INDEX([9]第２表!$E$220:$J$276,MATCH([9]設定!$D48,[9]第２表!$C$220:$C$276,0),4),[9]設定!$H48))</f>
        <v>2005</v>
      </c>
      <c r="I34" s="41">
        <f>IF($D34="","",IF([9]設定!$H48="",INDEX([9]第２表!$E$220:$J$276,MATCH([9]設定!$D48,[9]第２表!$C$220:$C$276,0),5),[9]設定!$H48))</f>
        <v>401</v>
      </c>
      <c r="J34" s="46">
        <f>IF($D34="","",IF([9]設定!$H48="",INDEX([9]第２表!$E$220:$J$276,MATCH([9]設定!$D48,[9]第２表!$C$220:$C$276,0),6),[9]設定!$H48))</f>
        <v>20</v>
      </c>
    </row>
    <row r="35" spans="2:12" s="5" customFormat="1" ht="17.25" customHeight="1" x14ac:dyDescent="0.2">
      <c r="B35" s="43" t="str">
        <f>IF([9]設定!$B49="","",[9]設定!$B49)</f>
        <v>E27</v>
      </c>
      <c r="C35" s="44"/>
      <c r="D35" s="54" t="str">
        <f>IF([9]設定!$F49="","",[9]設定!$F49)</f>
        <v>業務用機械器具</v>
      </c>
      <c r="E35" s="41">
        <f>IF($D35="","",IF([9]設定!$H49="",INDEX([9]第２表!$E$220:$J$276,MATCH([9]設定!$D49,[9]第２表!$C$220:$C$276,0),1),[9]設定!$H49))</f>
        <v>1807</v>
      </c>
      <c r="F35" s="41">
        <f>IF($D35="","",IF([9]設定!$H49="",INDEX([9]第２表!$E$220:$J$276,MATCH([9]設定!$D49,[9]第２表!$C$220:$C$276,0),2),[9]設定!$H49))</f>
        <v>16</v>
      </c>
      <c r="G35" s="41">
        <f>IF($D35="","",IF([9]設定!$H49="",INDEX([9]第２表!$E$220:$J$276,MATCH([9]設定!$D49,[9]第２表!$C$220:$C$276,0),3),[9]設定!$H49))</f>
        <v>11</v>
      </c>
      <c r="H35" s="41">
        <f>IF($D35="","",IF([9]設定!$H49="",INDEX([9]第２表!$E$220:$J$276,MATCH([9]設定!$D49,[9]第２表!$C$220:$C$276,0),4),[9]設定!$H49))</f>
        <v>1812</v>
      </c>
      <c r="I35" s="41">
        <f>IF($D35="","",IF([9]設定!$H49="",INDEX([9]第２表!$E$220:$J$276,MATCH([9]設定!$D49,[9]第２表!$C$220:$C$276,0),5),[9]設定!$H49))</f>
        <v>39</v>
      </c>
      <c r="J35" s="46">
        <f>IF($D35="","",IF([9]設定!$H49="",INDEX([9]第２表!$E$220:$J$276,MATCH([9]設定!$D49,[9]第２表!$C$220:$C$276,0),6),[9]設定!$H49))</f>
        <v>2.2000000000000002</v>
      </c>
    </row>
    <row r="36" spans="2:12" s="5" customFormat="1" ht="17.25" customHeight="1" x14ac:dyDescent="0.2">
      <c r="B36" s="43" t="str">
        <f>IF([9]設定!$B50="","",[9]設定!$B50)</f>
        <v>E28</v>
      </c>
      <c r="C36" s="44"/>
      <c r="D36" s="54" t="str">
        <f>IF([9]設定!$F50="","",[9]設定!$F50)</f>
        <v>電子・デバイス</v>
      </c>
      <c r="E36" s="41">
        <f>IF($D36="","",IF([9]設定!$H50="",INDEX([9]第２表!$E$220:$J$276,MATCH([9]設定!$D50,[9]第２表!$C$220:$C$276,0),1),[9]設定!$H50))</f>
        <v>3354</v>
      </c>
      <c r="F36" s="41">
        <f>IF($D36="","",IF([9]設定!$H50="",INDEX([9]第２表!$E$220:$J$276,MATCH([9]設定!$D50,[9]第２表!$C$220:$C$276,0),2),[9]設定!$H50))</f>
        <v>16</v>
      </c>
      <c r="G36" s="41">
        <f>IF($D36="","",IF([9]設定!$H50="",INDEX([9]第２表!$E$220:$J$276,MATCH([9]設定!$D50,[9]第２表!$C$220:$C$276,0),3),[9]設定!$H50))</f>
        <v>43</v>
      </c>
      <c r="H36" s="41">
        <f>IF($D36="","",IF([9]設定!$H50="",INDEX([9]第２表!$E$220:$J$276,MATCH([9]設定!$D50,[9]第２表!$C$220:$C$276,0),4),[9]設定!$H50))</f>
        <v>3327</v>
      </c>
      <c r="I36" s="41">
        <f>IF($D36="","",IF([9]設定!$H50="",INDEX([9]第２表!$E$220:$J$276,MATCH([9]設定!$D50,[9]第２表!$C$220:$C$276,0),5),[9]設定!$H50))</f>
        <v>200</v>
      </c>
      <c r="J36" s="46">
        <f>IF($D36="","",IF([9]設定!$H50="",INDEX([9]第２表!$E$220:$J$276,MATCH([9]設定!$D50,[9]第２表!$C$220:$C$276,0),6),[9]設定!$H50))</f>
        <v>6</v>
      </c>
    </row>
    <row r="37" spans="2:12" s="5" customFormat="1" ht="17.25" customHeight="1" x14ac:dyDescent="0.2">
      <c r="B37" s="43" t="str">
        <f>IF([9]設定!$B51="","",[9]設定!$B51)</f>
        <v>E29</v>
      </c>
      <c r="C37" s="44"/>
      <c r="D37" s="54" t="str">
        <f>IF([9]設定!$F51="","",[9]設定!$F51)</f>
        <v>電気機械器具</v>
      </c>
      <c r="E37" s="41">
        <f>IF($D37="","",IF([9]設定!$H51="",INDEX([9]第２表!$E$220:$J$276,MATCH([9]設定!$D51,[9]第２表!$C$220:$C$276,0),1),[9]設定!$H51))</f>
        <v>1285</v>
      </c>
      <c r="F37" s="41">
        <f>IF($D37="","",IF([9]設定!$H51="",INDEX([9]第２表!$E$220:$J$276,MATCH([9]設定!$D51,[9]第２表!$C$220:$C$276,0),2),[9]設定!$H51))</f>
        <v>9</v>
      </c>
      <c r="G37" s="41">
        <f>IF($D37="","",IF([9]設定!$H51="",INDEX([9]第２表!$E$220:$J$276,MATCH([9]設定!$D51,[9]第２表!$C$220:$C$276,0),3),[9]設定!$H51))</f>
        <v>10</v>
      </c>
      <c r="H37" s="41">
        <f>IF($D37="","",IF([9]設定!$H51="",INDEX([9]第２表!$E$220:$J$276,MATCH([9]設定!$D51,[9]第２表!$C$220:$C$276,0),4),[9]設定!$H51))</f>
        <v>1284</v>
      </c>
      <c r="I37" s="41">
        <f>IF($D37="","",IF([9]設定!$H51="",INDEX([9]第２表!$E$220:$J$276,MATCH([9]設定!$D51,[9]第２表!$C$220:$C$276,0),5),[9]設定!$H51))</f>
        <v>41</v>
      </c>
      <c r="J37" s="46">
        <f>IF($D37="","",IF([9]設定!$H51="",INDEX([9]第２表!$E$220:$J$276,MATCH([9]設定!$D51,[9]第２表!$C$220:$C$276,0),6),[9]設定!$H51))</f>
        <v>3.2</v>
      </c>
    </row>
    <row r="38" spans="2:12" s="5" customFormat="1" ht="17.25" customHeight="1" x14ac:dyDescent="0.2">
      <c r="B38" s="43" t="str">
        <f>IF([9]設定!$B52="","",[9]設定!$B52)</f>
        <v>E31</v>
      </c>
      <c r="C38" s="44"/>
      <c r="D38" s="54" t="str">
        <f>IF([9]設定!$F52="","",[9]設定!$F52)</f>
        <v>輸送用機械器具</v>
      </c>
      <c r="E38" s="41">
        <f>IF($D38="","",IF([9]設定!$H52="",INDEX([9]第２表!$E$220:$J$276,MATCH([9]設定!$D52,[9]第２表!$C$220:$C$276,0),1),[9]設定!$H52))</f>
        <v>2272</v>
      </c>
      <c r="F38" s="41">
        <f>IF($D38="","",IF([9]設定!$H52="",INDEX([9]第２表!$E$220:$J$276,MATCH([9]設定!$D52,[9]第２表!$C$220:$C$276,0),2),[9]設定!$H52))</f>
        <v>14</v>
      </c>
      <c r="G38" s="41">
        <f>IF($D38="","",IF([9]設定!$H52="",INDEX([9]第２表!$E$220:$J$276,MATCH([9]設定!$D52,[9]第２表!$C$220:$C$276,0),3),[9]設定!$H52))</f>
        <v>19</v>
      </c>
      <c r="H38" s="41">
        <f>IF($D38="","",IF([9]設定!$H52="",INDEX([9]第２表!$E$220:$J$276,MATCH([9]設定!$D52,[9]第２表!$C$220:$C$276,0),4),[9]設定!$H52))</f>
        <v>2267</v>
      </c>
      <c r="I38" s="41">
        <f>IF($D38="","",IF([9]設定!$H52="",INDEX([9]第２表!$E$220:$J$276,MATCH([9]設定!$D52,[9]第２表!$C$220:$C$276,0),5),[9]設定!$H52))</f>
        <v>63</v>
      </c>
      <c r="J38" s="46">
        <f>IF($D38="","",IF([9]設定!$H52="",INDEX([9]第２表!$E$220:$J$276,MATCH([9]設定!$D52,[9]第２表!$C$220:$C$276,0),6),[9]設定!$H52))</f>
        <v>2.8</v>
      </c>
    </row>
    <row r="39" spans="2:12" s="5" customFormat="1" ht="17.25" customHeight="1" x14ac:dyDescent="0.2">
      <c r="B39" s="57" t="str">
        <f>IF([9]設定!$B53="","",[9]設定!$B53)</f>
        <v>ES</v>
      </c>
      <c r="C39" s="58"/>
      <c r="D39" s="59" t="str">
        <f>IF([9]設定!$F53="","",[9]設定!$F53)</f>
        <v>はん用・生産用機械器具</v>
      </c>
      <c r="E39" s="60">
        <f>IF($D39="","",IF([9]設定!$H53="",INDEX([9]第２表!$E$220:$J$276,MATCH([9]設定!$D53,[9]第２表!$C$220:$C$276,0),1),[9]設定!$H53))</f>
        <v>2493</v>
      </c>
      <c r="F39" s="60">
        <f>IF($D39="","",IF([9]設定!$H53="",INDEX([9]第２表!$E$220:$J$276,MATCH([9]設定!$D53,[9]第２表!$C$220:$C$276,0),2),[9]設定!$H53))</f>
        <v>0</v>
      </c>
      <c r="G39" s="60">
        <f>IF($D39="","",IF([9]設定!$H53="",INDEX([9]第２表!$E$220:$J$276,MATCH([9]設定!$D53,[9]第２表!$C$220:$C$276,0),3),[9]設定!$H53))</f>
        <v>41</v>
      </c>
      <c r="H39" s="60">
        <f>IF($D39="","",IF([9]設定!$H53="",INDEX([9]第２表!$E$220:$J$276,MATCH([9]設定!$D53,[9]第２表!$C$220:$C$276,0),4),[9]設定!$H53))</f>
        <v>2452</v>
      </c>
      <c r="I39" s="60">
        <f>IF($D39="","",IF([9]設定!$H53="",INDEX([9]第２表!$E$220:$J$276,MATCH([9]設定!$D53,[9]第２表!$C$220:$C$276,0),5),[9]設定!$H53))</f>
        <v>126</v>
      </c>
      <c r="J39" s="61">
        <f>IF($D39="","",IF([9]設定!$H53="",INDEX([9]第２表!$E$220:$J$276,MATCH([9]設定!$D53,[9]第２表!$C$220:$C$276,0),6),[9]設定!$H53))</f>
        <v>5.0999999999999996</v>
      </c>
    </row>
    <row r="40" spans="2:12" s="5" customFormat="1" ht="17.25" customHeight="1" x14ac:dyDescent="0.2">
      <c r="B40" s="62" t="str">
        <f>IF([9]設定!$B54="","",[9]設定!$B54)</f>
        <v>R91</v>
      </c>
      <c r="C40" s="63"/>
      <c r="D40" s="64" t="str">
        <f>IF([9]設定!$F54="","",[9]設定!$F54)</f>
        <v>職業紹介・労働者派遣業</v>
      </c>
      <c r="E40" s="65">
        <f>IF($D40="","",IF([9]設定!$H54="",INDEX([9]第２表!$E$220:$J$276,MATCH([9]設定!$D54,[9]第２表!$C$220:$C$276,0),1),[9]設定!$H54))</f>
        <v>3683</v>
      </c>
      <c r="F40" s="65">
        <f>IF($D40="","",IF([9]設定!$H54="",INDEX([9]第２表!$E$220:$J$276,MATCH([9]設定!$D54,[9]第２表!$C$220:$C$276,0),2),[9]設定!$H54))</f>
        <v>221</v>
      </c>
      <c r="G40" s="65">
        <f>IF($D40="","",IF([9]設定!$H54="",INDEX([9]第２表!$E$220:$J$276,MATCH([9]設定!$D54,[9]第２表!$C$220:$C$276,0),3),[9]設定!$H54))</f>
        <v>249</v>
      </c>
      <c r="H40" s="65">
        <f>IF($D40="","",IF([9]設定!$H54="",INDEX([9]第２表!$E$220:$J$276,MATCH([9]設定!$D54,[9]第２表!$C$220:$C$276,0),4),[9]設定!$H54))</f>
        <v>3655</v>
      </c>
      <c r="I40" s="65">
        <f>IF($D40="","",IF([9]設定!$H54="",INDEX([9]第２表!$E$220:$J$276,MATCH([9]設定!$D54,[9]第２表!$C$220:$C$276,0),5),[9]設定!$H54))</f>
        <v>756</v>
      </c>
      <c r="J40" s="66">
        <f>IF($D40="","",IF([9]設定!$H54="",INDEX([9]第２表!$E$220:$J$276,MATCH([9]設定!$D54,[9]第２表!$C$220:$C$276,0),6),[9]設定!$H54))</f>
        <v>20.7</v>
      </c>
    </row>
    <row r="41" spans="2:12" s="5" customFormat="1" ht="10.5" customHeight="1" x14ac:dyDescent="0.2">
      <c r="D41" s="14"/>
      <c r="E41" s="14"/>
      <c r="F41" s="14"/>
      <c r="G41" s="14"/>
      <c r="H41" s="14"/>
      <c r="I41" s="14"/>
      <c r="J41" s="14"/>
      <c r="K41" s="14"/>
      <c r="L41" s="14"/>
    </row>
    <row r="42" spans="2:12" ht="10.5" customHeight="1" x14ac:dyDescent="0.2"/>
    <row r="43" spans="2:12" s="5" customFormat="1" ht="21" customHeight="1" x14ac:dyDescent="0.2">
      <c r="B43" s="67" t="s">
        <v>13</v>
      </c>
      <c r="C43" s="67"/>
      <c r="D43" s="67"/>
      <c r="E43" s="68"/>
      <c r="F43" s="68"/>
      <c r="G43" s="68"/>
      <c r="I43" s="13"/>
      <c r="J43" s="13" t="s">
        <v>2</v>
      </c>
      <c r="L43" s="69"/>
    </row>
    <row r="44" spans="2:12" s="5" customFormat="1" ht="15" customHeight="1" x14ac:dyDescent="0.2">
      <c r="B44" s="15"/>
      <c r="C44" s="16"/>
      <c r="D44" s="17"/>
      <c r="E44" s="18" t="s">
        <v>3</v>
      </c>
      <c r="F44" s="18" t="s">
        <v>4</v>
      </c>
      <c r="G44" s="18" t="s">
        <v>5</v>
      </c>
      <c r="H44" s="20" t="s">
        <v>6</v>
      </c>
      <c r="I44" s="21"/>
      <c r="J44" s="22"/>
      <c r="L44" s="69"/>
    </row>
    <row r="45" spans="2:12" s="5" customFormat="1" ht="15" customHeight="1" x14ac:dyDescent="0.2">
      <c r="B45" s="24"/>
      <c r="C45" s="25"/>
      <c r="D45" s="26" t="s">
        <v>7</v>
      </c>
      <c r="E45" s="70"/>
      <c r="F45" s="70"/>
      <c r="G45" s="70"/>
      <c r="H45" s="71"/>
      <c r="I45" s="30" t="s">
        <v>8</v>
      </c>
      <c r="J45" s="31" t="s">
        <v>9</v>
      </c>
      <c r="L45" s="69"/>
    </row>
    <row r="46" spans="2:12" s="5" customFormat="1" ht="15" customHeight="1" x14ac:dyDescent="0.2">
      <c r="B46" s="32"/>
      <c r="C46" s="33"/>
      <c r="D46" s="34"/>
      <c r="E46" s="72" t="s">
        <v>10</v>
      </c>
      <c r="F46" s="72" t="s">
        <v>10</v>
      </c>
      <c r="G46" s="72" t="s">
        <v>10</v>
      </c>
      <c r="H46" s="73" t="s">
        <v>10</v>
      </c>
      <c r="I46" s="36" t="s">
        <v>11</v>
      </c>
      <c r="J46" s="37" t="s">
        <v>12</v>
      </c>
      <c r="L46" s="69"/>
    </row>
    <row r="47" spans="2:12" s="5" customFormat="1" ht="18" customHeight="1" x14ac:dyDescent="0.2">
      <c r="B47" s="38" t="str">
        <f t="shared" ref="B47:B78" si="0">+B9</f>
        <v>TL</v>
      </c>
      <c r="C47" s="39"/>
      <c r="D47" s="40" t="str">
        <f t="shared" ref="D47:D78" si="1">+D9</f>
        <v>調査産業計</v>
      </c>
      <c r="E47" s="41">
        <f>IF($D47="","",IF([9]設定!$I23="",INDEX([9]第２表!$E$10:$J$66,MATCH([9]設定!$D23,[9]第２表!$C$10:$C$66,0),1),[9]設定!$I23))</f>
        <v>186105</v>
      </c>
      <c r="F47" s="41">
        <f>IF($D47="","",IF([9]設定!$I23="",INDEX([9]第２表!$E$10:$J$66,MATCH([9]設定!$D23,[9]第２表!$C$10:$C$66,0),2),[9]設定!$I23))</f>
        <v>2319</v>
      </c>
      <c r="G47" s="41">
        <f>IF($D47="","",IF([9]設定!$I23="",INDEX([9]第２表!$E$10:$J$66,MATCH([9]設定!$D23,[9]第２表!$C$10:$C$66,0),3),[9]設定!$I23))</f>
        <v>3155</v>
      </c>
      <c r="H47" s="41">
        <f>IF($D47="","",IF([9]設定!$I23="",INDEX([9]第２表!$E$10:$J$66,MATCH([9]設定!$D23,[9]第２表!$C$10:$C$66,0),4),[9]設定!$I23))</f>
        <v>185269</v>
      </c>
      <c r="I47" s="41">
        <f>IF($D47="","",IF([9]設定!$I23="",INDEX([9]第２表!$E$10:$J$66,MATCH([9]設定!$D23,[9]第２表!$C$10:$C$66,0),5),[9]設定!$I23))</f>
        <v>47378</v>
      </c>
      <c r="J47" s="42">
        <f>IF($D47="","",IF([9]設定!$I23="",INDEX([9]第２表!$E$10:$J$66,MATCH([9]設定!$D23,[9]第２表!$C$10:$C$66,0),6),[9]設定!$I23))</f>
        <v>25.6</v>
      </c>
      <c r="K47" s="14"/>
    </row>
    <row r="48" spans="2:12" s="5" customFormat="1" ht="18" customHeight="1" x14ac:dyDescent="0.2">
      <c r="B48" s="43" t="str">
        <f t="shared" si="0"/>
        <v>D</v>
      </c>
      <c r="C48" s="44"/>
      <c r="D48" s="45" t="str">
        <f t="shared" si="1"/>
        <v>建設業</v>
      </c>
      <c r="E48" s="41">
        <f>IF($D48="","",IF([9]設定!$I24="",INDEX([9]第２表!$E$10:$J$66,MATCH([9]設定!$D24,[9]第２表!$C$10:$C$66,0),1),[9]設定!$I24))</f>
        <v>6297</v>
      </c>
      <c r="F48" s="41">
        <f>IF($D48="","",IF([9]設定!$I24="",INDEX([9]第２表!$E$10:$J$66,MATCH([9]設定!$D24,[9]第２表!$C$10:$C$66,0),2),[9]設定!$I24))</f>
        <v>33</v>
      </c>
      <c r="G48" s="41">
        <f>IF($D48="","",IF([9]設定!$I24="",INDEX([9]第２表!$E$10:$J$66,MATCH([9]設定!$D24,[9]第２表!$C$10:$C$66,0),3),[9]設定!$I24))</f>
        <v>33</v>
      </c>
      <c r="H48" s="41">
        <f>IF($D48="","",IF([9]設定!$I24="",INDEX([9]第２表!$E$10:$J$66,MATCH([9]設定!$D24,[9]第２表!$C$10:$C$66,0),4),[9]設定!$I24))</f>
        <v>6297</v>
      </c>
      <c r="I48" s="41">
        <f>IF($D48="","",IF([9]設定!$I24="",INDEX([9]第２表!$E$10:$J$66,MATCH([9]設定!$D24,[9]第２表!$C$10:$C$66,0),5),[9]設定!$I24))</f>
        <v>127</v>
      </c>
      <c r="J48" s="46">
        <f>IF($D48="","",IF([9]設定!$I24="",INDEX([9]第２表!$E$10:$J$66,MATCH([9]設定!$D24,[9]第２表!$C$10:$C$66,0),6),[9]設定!$I24))</f>
        <v>2</v>
      </c>
      <c r="K48" s="14"/>
    </row>
    <row r="49" spans="2:12" s="5" customFormat="1" ht="18" customHeight="1" x14ac:dyDescent="0.2">
      <c r="B49" s="43" t="str">
        <f t="shared" si="0"/>
        <v>E</v>
      </c>
      <c r="C49" s="44"/>
      <c r="D49" s="45" t="str">
        <f t="shared" si="1"/>
        <v>製造業</v>
      </c>
      <c r="E49" s="41">
        <f>IF($D49="","",IF([9]設定!$I25="",INDEX([9]第２表!$E$10:$J$66,MATCH([9]設定!$D25,[9]第２表!$C$10:$C$66,0),1),[9]設定!$I25))</f>
        <v>36620</v>
      </c>
      <c r="F49" s="41">
        <f>IF($D49="","",IF([9]設定!$I25="",INDEX([9]第２表!$E$10:$J$66,MATCH([9]設定!$D25,[9]第２表!$C$10:$C$66,0),2),[9]設定!$I25))</f>
        <v>340</v>
      </c>
      <c r="G49" s="41">
        <f>IF($D49="","",IF([9]設定!$I25="",INDEX([9]第２表!$E$10:$J$66,MATCH([9]設定!$D25,[9]第２表!$C$10:$C$66,0),3),[9]設定!$I25))</f>
        <v>410</v>
      </c>
      <c r="H49" s="41">
        <f>IF($D49="","",IF([9]設定!$I25="",INDEX([9]第２表!$E$10:$J$66,MATCH([9]設定!$D25,[9]第２表!$C$10:$C$66,0),4),[9]設定!$I25))</f>
        <v>36550</v>
      </c>
      <c r="I49" s="41">
        <f>IF($D49="","",IF([9]設定!$I25="",INDEX([9]第２表!$E$10:$J$66,MATCH([9]設定!$D25,[9]第２表!$C$10:$C$66,0),5),[9]設定!$I25))</f>
        <v>4013</v>
      </c>
      <c r="J49" s="46">
        <f>IF($D49="","",IF([9]設定!$I25="",INDEX([9]第２表!$E$10:$J$66,MATCH([9]設定!$D25,[9]第２表!$C$10:$C$66,0),6),[9]設定!$I25))</f>
        <v>11</v>
      </c>
      <c r="K49" s="14"/>
    </row>
    <row r="50" spans="2:12" s="5" customFormat="1" ht="18" customHeight="1" x14ac:dyDescent="0.2">
      <c r="B50" s="43" t="str">
        <f t="shared" si="0"/>
        <v>F</v>
      </c>
      <c r="C50" s="44"/>
      <c r="D50" s="47" t="str">
        <f t="shared" si="1"/>
        <v>電気・ガス・熱供給・水道業</v>
      </c>
      <c r="E50" s="41">
        <f>IF($D50="","",IF([9]設定!$I26="",INDEX([9]第２表!$E$10:$J$66,MATCH([9]設定!$D26,[9]第２表!$C$10:$C$66,0),1),[9]設定!$I26))</f>
        <v>2151</v>
      </c>
      <c r="F50" s="41">
        <f>IF($D50="","",IF([9]設定!$I26="",INDEX([9]第２表!$E$10:$J$66,MATCH([9]設定!$D26,[9]第２表!$C$10:$C$66,0),2),[9]設定!$I26))</f>
        <v>2</v>
      </c>
      <c r="G50" s="41">
        <f>IF($D50="","",IF([9]設定!$I26="",INDEX([9]第２表!$E$10:$J$66,MATCH([9]設定!$D26,[9]第２表!$C$10:$C$66,0),3),[9]設定!$I26))</f>
        <v>32</v>
      </c>
      <c r="H50" s="41">
        <f>IF($D50="","",IF([9]設定!$I26="",INDEX([9]第２表!$E$10:$J$66,MATCH([9]設定!$D26,[9]第２表!$C$10:$C$66,0),4),[9]設定!$I26))</f>
        <v>2121</v>
      </c>
      <c r="I50" s="41">
        <f>IF($D50="","",IF([9]設定!$I26="",INDEX([9]第２表!$E$10:$J$66,MATCH([9]設定!$D26,[9]第２表!$C$10:$C$66,0),5),[9]設定!$I26))</f>
        <v>158</v>
      </c>
      <c r="J50" s="46">
        <f>IF($D50="","",IF([9]設定!$I26="",INDEX([9]第２表!$E$10:$J$66,MATCH([9]設定!$D26,[9]第２表!$C$10:$C$66,0),6),[9]設定!$I26))</f>
        <v>7.4</v>
      </c>
      <c r="K50" s="14"/>
    </row>
    <row r="51" spans="2:12" s="5" customFormat="1" ht="18" customHeight="1" x14ac:dyDescent="0.2">
      <c r="B51" s="43" t="str">
        <f t="shared" si="0"/>
        <v>G</v>
      </c>
      <c r="C51" s="44"/>
      <c r="D51" s="45" t="str">
        <f t="shared" si="1"/>
        <v>情報通信業</v>
      </c>
      <c r="E51" s="41">
        <f>IF($D51="","",IF([9]設定!$I27="",INDEX([9]第２表!$E$10:$J$66,MATCH([9]設定!$D27,[9]第２表!$C$10:$C$66,0),1),[9]設定!$I27))</f>
        <v>3764</v>
      </c>
      <c r="F51" s="41">
        <f>IF($D51="","",IF([9]設定!$I27="",INDEX([9]第２表!$E$10:$J$66,MATCH([9]設定!$D27,[9]第２表!$C$10:$C$66,0),2),[9]設定!$I27))</f>
        <v>13</v>
      </c>
      <c r="G51" s="41">
        <f>IF($D51="","",IF([9]設定!$I27="",INDEX([9]第２表!$E$10:$J$66,MATCH([9]設定!$D27,[9]第２表!$C$10:$C$66,0),3),[9]設定!$I27))</f>
        <v>25</v>
      </c>
      <c r="H51" s="41">
        <f>IF($D51="","",IF([9]設定!$I27="",INDEX([9]第２表!$E$10:$J$66,MATCH([9]設定!$D27,[9]第２表!$C$10:$C$66,0),4),[9]設定!$I27))</f>
        <v>3752</v>
      </c>
      <c r="I51" s="41">
        <f>IF($D51="","",IF([9]設定!$I27="",INDEX([9]第２表!$E$10:$J$66,MATCH([9]設定!$D27,[9]第２表!$C$10:$C$66,0),5),[9]設定!$I27))</f>
        <v>151</v>
      </c>
      <c r="J51" s="46">
        <f>IF($D51="","",IF([9]設定!$I27="",INDEX([9]第２表!$E$10:$J$66,MATCH([9]設定!$D27,[9]第２表!$C$10:$C$66,0),6),[9]設定!$I27))</f>
        <v>4</v>
      </c>
      <c r="K51" s="14"/>
    </row>
    <row r="52" spans="2:12" s="5" customFormat="1" ht="18" customHeight="1" x14ac:dyDescent="0.2">
      <c r="B52" s="43" t="str">
        <f t="shared" si="0"/>
        <v>H</v>
      </c>
      <c r="C52" s="44"/>
      <c r="D52" s="45" t="str">
        <f t="shared" si="1"/>
        <v>運輸業，郵便業</v>
      </c>
      <c r="E52" s="41">
        <f>IF($D52="","",IF([9]設定!$I28="",INDEX([9]第２表!$E$10:$J$66,MATCH([9]設定!$D28,[9]第２表!$C$10:$C$66,0),1),[9]設定!$I28))</f>
        <v>10774</v>
      </c>
      <c r="F52" s="41">
        <f>IF($D52="","",IF([9]設定!$I28="",INDEX([9]第２表!$E$10:$J$66,MATCH([9]設定!$D28,[9]第２表!$C$10:$C$66,0),2),[9]設定!$I28))</f>
        <v>20</v>
      </c>
      <c r="G52" s="41">
        <f>IF($D52="","",IF([9]設定!$I28="",INDEX([9]第２表!$E$10:$J$66,MATCH([9]設定!$D28,[9]第２表!$C$10:$C$66,0),3),[9]設定!$I28))</f>
        <v>178</v>
      </c>
      <c r="H52" s="41">
        <f>IF($D52="","",IF([9]設定!$I28="",INDEX([9]第２表!$E$10:$J$66,MATCH([9]設定!$D28,[9]第２表!$C$10:$C$66,0),4),[9]設定!$I28))</f>
        <v>10616</v>
      </c>
      <c r="I52" s="41">
        <f>IF($D52="","",IF([9]設定!$I28="",INDEX([9]第２表!$E$10:$J$66,MATCH([9]設定!$D28,[9]第２表!$C$10:$C$66,0),5),[9]設定!$I28))</f>
        <v>1095</v>
      </c>
      <c r="J52" s="46">
        <f>IF($D52="","",IF([9]設定!$I28="",INDEX([9]第２表!$E$10:$J$66,MATCH([9]設定!$D28,[9]第２表!$C$10:$C$66,0),6),[9]設定!$I28))</f>
        <v>10.3</v>
      </c>
      <c r="K52" s="14"/>
    </row>
    <row r="53" spans="2:12" s="5" customFormat="1" ht="18" customHeight="1" x14ac:dyDescent="0.2">
      <c r="B53" s="43" t="str">
        <f t="shared" si="0"/>
        <v>I</v>
      </c>
      <c r="C53" s="44"/>
      <c r="D53" s="45" t="str">
        <f t="shared" si="1"/>
        <v>卸売業，小売業</v>
      </c>
      <c r="E53" s="41">
        <f>IF($D53="","",IF([9]設定!$I29="",INDEX([9]第２表!$E$10:$J$66,MATCH([9]設定!$D29,[9]第２表!$C$10:$C$66,0),1),[9]設定!$I29))</f>
        <v>23215</v>
      </c>
      <c r="F53" s="41">
        <f>IF($D53="","",IF([9]設定!$I29="",INDEX([9]第２表!$E$10:$J$66,MATCH([9]設定!$D29,[9]第２表!$C$10:$C$66,0),2),[9]設定!$I29))</f>
        <v>339</v>
      </c>
      <c r="G53" s="41">
        <f>IF($D53="","",IF([9]設定!$I29="",INDEX([9]第２表!$E$10:$J$66,MATCH([9]設定!$D29,[9]第２表!$C$10:$C$66,0),3),[9]設定!$I29))</f>
        <v>643</v>
      </c>
      <c r="H53" s="41">
        <f>IF($D53="","",IF([9]設定!$I29="",INDEX([9]第２表!$E$10:$J$66,MATCH([9]設定!$D29,[9]第２表!$C$10:$C$66,0),4),[9]設定!$I29))</f>
        <v>22911</v>
      </c>
      <c r="I53" s="41">
        <f>IF($D53="","",IF([9]設定!$I29="",INDEX([9]第２表!$E$10:$J$66,MATCH([9]設定!$D29,[9]第２表!$C$10:$C$66,0),5),[9]設定!$I29))</f>
        <v>13913</v>
      </c>
      <c r="J53" s="46">
        <f>IF($D53="","",IF([9]設定!$I29="",INDEX([9]第２表!$E$10:$J$66,MATCH([9]設定!$D29,[9]第２表!$C$10:$C$66,0),6),[9]設定!$I29))</f>
        <v>60.7</v>
      </c>
      <c r="K53" s="14"/>
    </row>
    <row r="54" spans="2:12" s="5" customFormat="1" ht="18" customHeight="1" x14ac:dyDescent="0.2">
      <c r="B54" s="43" t="str">
        <f t="shared" si="0"/>
        <v>J</v>
      </c>
      <c r="C54" s="44"/>
      <c r="D54" s="45" t="str">
        <f t="shared" si="1"/>
        <v>金融業，保険業</v>
      </c>
      <c r="E54" s="41">
        <f>IF($D54="","",IF([9]設定!$I30="",INDEX([9]第２表!$E$10:$J$66,MATCH([9]設定!$D30,[9]第２表!$C$10:$C$66,0),1),[9]設定!$I30))</f>
        <v>3389</v>
      </c>
      <c r="F54" s="41">
        <f>IF($D54="","",IF([9]設定!$I30="",INDEX([9]第２表!$E$10:$J$66,MATCH([9]設定!$D30,[9]第２表!$C$10:$C$66,0),2),[9]設定!$I30))</f>
        <v>0</v>
      </c>
      <c r="G54" s="41">
        <f>IF($D54="","",IF([9]設定!$I30="",INDEX([9]第２表!$E$10:$J$66,MATCH([9]設定!$D30,[9]第２表!$C$10:$C$66,0),3),[9]設定!$I30))</f>
        <v>0</v>
      </c>
      <c r="H54" s="41">
        <f>IF($D54="","",IF([9]設定!$I30="",INDEX([9]第２表!$E$10:$J$66,MATCH([9]設定!$D30,[9]第２表!$C$10:$C$66,0),4),[9]設定!$I30))</f>
        <v>3389</v>
      </c>
      <c r="I54" s="41">
        <f>IF($D54="","",IF([9]設定!$I30="",INDEX([9]第２表!$E$10:$J$66,MATCH([9]設定!$D30,[9]第２表!$C$10:$C$66,0),5),[9]設定!$I30))</f>
        <v>11</v>
      </c>
      <c r="J54" s="46">
        <f>IF($D54="","",IF([9]設定!$I30="",INDEX([9]第２表!$E$10:$J$66,MATCH([9]設定!$D30,[9]第２表!$C$10:$C$66,0),6),[9]設定!$I30))</f>
        <v>0.3</v>
      </c>
      <c r="K54" s="14"/>
    </row>
    <row r="55" spans="2:12" s="5" customFormat="1" ht="18" customHeight="1" x14ac:dyDescent="0.2">
      <c r="B55" s="43" t="str">
        <f t="shared" si="0"/>
        <v>K</v>
      </c>
      <c r="C55" s="44"/>
      <c r="D55" s="45" t="str">
        <f t="shared" si="1"/>
        <v>不動産業，物品賃貸業</v>
      </c>
      <c r="E55" s="41">
        <f>IF($D55="","",IF([9]設定!$I31="",INDEX([9]第２表!$E$10:$J$66,MATCH([9]設定!$D31,[9]第２表!$C$10:$C$66,0),1),[9]設定!$I31))</f>
        <v>1200</v>
      </c>
      <c r="F55" s="41">
        <f>IF($D55="","",IF([9]設定!$I31="",INDEX([9]第２表!$E$10:$J$66,MATCH([9]設定!$D31,[9]第２表!$C$10:$C$66,0),2),[9]設定!$I31))</f>
        <v>43</v>
      </c>
      <c r="G55" s="41">
        <f>IF($D55="","",IF([9]設定!$I31="",INDEX([9]第２表!$E$10:$J$66,MATCH([9]設定!$D31,[9]第２表!$C$10:$C$66,0),3),[9]設定!$I31))</f>
        <v>0</v>
      </c>
      <c r="H55" s="41">
        <f>IF($D55="","",IF([9]設定!$I31="",INDEX([9]第２表!$E$10:$J$66,MATCH([9]設定!$D31,[9]第２表!$C$10:$C$66,0),4),[9]設定!$I31))</f>
        <v>1243</v>
      </c>
      <c r="I55" s="41">
        <f>IF($D55="","",IF([9]設定!$I31="",INDEX([9]第２表!$E$10:$J$66,MATCH([9]設定!$D31,[9]第２表!$C$10:$C$66,0),5),[9]設定!$I31))</f>
        <v>362</v>
      </c>
      <c r="J55" s="46">
        <f>IF($D55="","",IF([9]設定!$I31="",INDEX([9]第２表!$E$10:$J$66,MATCH([9]設定!$D31,[9]第２表!$C$10:$C$66,0),6),[9]設定!$I31))</f>
        <v>29.1</v>
      </c>
      <c r="K55" s="14"/>
    </row>
    <row r="56" spans="2:12" s="5" customFormat="1" ht="18" customHeight="1" x14ac:dyDescent="0.2">
      <c r="B56" s="43" t="str">
        <f t="shared" si="0"/>
        <v>L</v>
      </c>
      <c r="C56" s="44"/>
      <c r="D56" s="48" t="str">
        <f t="shared" si="1"/>
        <v>学術研究，専門・技術サービス業</v>
      </c>
      <c r="E56" s="41">
        <f>IF($D56="","",IF([9]設定!$I32="",INDEX([9]第２表!$E$10:$J$66,MATCH([9]設定!$D32,[9]第２表!$C$10:$C$66,0),1),[9]設定!$I32))</f>
        <v>1763</v>
      </c>
      <c r="F56" s="41">
        <f>IF($D56="","",IF([9]設定!$I32="",INDEX([9]第２表!$E$10:$J$66,MATCH([9]設定!$D32,[9]第２表!$C$10:$C$66,0),2),[9]設定!$I32))</f>
        <v>9</v>
      </c>
      <c r="G56" s="41">
        <f>IF($D56="","",IF([9]設定!$I32="",INDEX([9]第２表!$E$10:$J$66,MATCH([9]設定!$D32,[9]第２表!$C$10:$C$66,0),3),[9]設定!$I32))</f>
        <v>7</v>
      </c>
      <c r="H56" s="41">
        <f>IF($D56="","",IF([9]設定!$I32="",INDEX([9]第２表!$E$10:$J$66,MATCH([9]設定!$D32,[9]第２表!$C$10:$C$66,0),4),[9]設定!$I32))</f>
        <v>1765</v>
      </c>
      <c r="I56" s="41">
        <f>IF($D56="","",IF([9]設定!$I32="",INDEX([9]第２表!$E$10:$J$66,MATCH([9]設定!$D32,[9]第２表!$C$10:$C$66,0),5),[9]設定!$I32))</f>
        <v>95</v>
      </c>
      <c r="J56" s="46">
        <f>IF($D56="","",IF([9]設定!$I32="",INDEX([9]第２表!$E$10:$J$66,MATCH([9]設定!$D32,[9]第２表!$C$10:$C$66,0),6),[9]設定!$I32))</f>
        <v>5.4</v>
      </c>
      <c r="K56" s="14"/>
      <c r="L56" s="23"/>
    </row>
    <row r="57" spans="2:12" s="5" customFormat="1" ht="18" customHeight="1" x14ac:dyDescent="0.2">
      <c r="B57" s="43" t="str">
        <f t="shared" si="0"/>
        <v>M</v>
      </c>
      <c r="C57" s="44"/>
      <c r="D57" s="49" t="str">
        <f t="shared" si="1"/>
        <v>宿泊業，飲食サービス業</v>
      </c>
      <c r="E57" s="41">
        <f>IF($D57="","",IF([9]設定!$I33="",INDEX([9]第２表!$E$10:$J$66,MATCH([9]設定!$D33,[9]第２表!$C$10:$C$66,0),1),[9]設定!$I33))</f>
        <v>7707</v>
      </c>
      <c r="F57" s="41">
        <f>IF($D57="","",IF([9]設定!$I33="",INDEX([9]第２表!$E$10:$J$66,MATCH([9]設定!$D33,[9]第２表!$C$10:$C$66,0),2),[9]設定!$I33))</f>
        <v>256</v>
      </c>
      <c r="G57" s="41">
        <f>IF($D57="","",IF([9]設定!$I33="",INDEX([9]第２表!$E$10:$J$66,MATCH([9]設定!$D33,[9]第２表!$C$10:$C$66,0),3),[9]設定!$I33))</f>
        <v>143</v>
      </c>
      <c r="H57" s="41">
        <f>IF($D57="","",IF([9]設定!$I33="",INDEX([9]第２表!$E$10:$J$66,MATCH([9]設定!$D33,[9]第２表!$C$10:$C$66,0),4),[9]設定!$I33))</f>
        <v>7820</v>
      </c>
      <c r="I57" s="41">
        <f>IF($D57="","",IF([9]設定!$I33="",INDEX([9]第２表!$E$10:$J$66,MATCH([9]設定!$D33,[9]第２表!$C$10:$C$66,0),5),[9]設定!$I33))</f>
        <v>6388</v>
      </c>
      <c r="J57" s="46">
        <f>IF($D57="","",IF([9]設定!$I33="",INDEX([9]第２表!$E$10:$J$66,MATCH([9]設定!$D33,[9]第２表!$C$10:$C$66,0),6),[9]設定!$I33))</f>
        <v>81.7</v>
      </c>
      <c r="K57" s="14"/>
      <c r="L57" s="74"/>
    </row>
    <row r="58" spans="2:12" s="5" customFormat="1" ht="18" customHeight="1" x14ac:dyDescent="0.2">
      <c r="B58" s="43" t="str">
        <f t="shared" si="0"/>
        <v>N</v>
      </c>
      <c r="C58" s="44"/>
      <c r="D58" s="50" t="str">
        <f t="shared" si="1"/>
        <v>生活関連サービス業，娯楽業</v>
      </c>
      <c r="E58" s="41">
        <f>IF($D58="","",IF([9]設定!$I34="",INDEX([9]第２表!$E$10:$J$66,MATCH([9]設定!$D34,[9]第２表!$C$10:$C$66,0),1),[9]設定!$I34))</f>
        <v>4287</v>
      </c>
      <c r="F58" s="41">
        <f>IF($D58="","",IF([9]設定!$I34="",INDEX([9]第２表!$E$10:$J$66,MATCH([9]設定!$D34,[9]第２表!$C$10:$C$66,0),2),[9]設定!$I34))</f>
        <v>132</v>
      </c>
      <c r="G58" s="41">
        <f>IF($D58="","",IF([9]設定!$I34="",INDEX([9]第２表!$E$10:$J$66,MATCH([9]設定!$D34,[9]第２表!$C$10:$C$66,0),3),[9]設定!$I34))</f>
        <v>323</v>
      </c>
      <c r="H58" s="41">
        <f>IF($D58="","",IF([9]設定!$I34="",INDEX([9]第２表!$E$10:$J$66,MATCH([9]設定!$D34,[9]第２表!$C$10:$C$66,0),4),[9]設定!$I34))</f>
        <v>4096</v>
      </c>
      <c r="I58" s="41">
        <f>IF($D58="","",IF([9]設定!$I34="",INDEX([9]第２表!$E$10:$J$66,MATCH([9]設定!$D34,[9]第２表!$C$10:$C$66,0),5),[9]設定!$I34))</f>
        <v>1012</v>
      </c>
      <c r="J58" s="46">
        <f>IF($D58="","",IF([9]設定!$I34="",INDEX([9]第２表!$E$10:$J$66,MATCH([9]設定!$D34,[9]第２表!$C$10:$C$66,0),6),[9]設定!$I34))</f>
        <v>24.7</v>
      </c>
      <c r="K58" s="14"/>
    </row>
    <row r="59" spans="2:12" s="5" customFormat="1" ht="18" customHeight="1" x14ac:dyDescent="0.2">
      <c r="B59" s="43" t="str">
        <f t="shared" si="0"/>
        <v>O</v>
      </c>
      <c r="C59" s="44"/>
      <c r="D59" s="45" t="str">
        <f t="shared" si="1"/>
        <v>教育，学習支援業</v>
      </c>
      <c r="E59" s="41">
        <f>IF($D59="","",IF([9]設定!$I35="",INDEX([9]第２表!$E$10:$J$66,MATCH([9]設定!$D35,[9]第２表!$C$10:$C$66,0),1),[9]設定!$I35))</f>
        <v>16398</v>
      </c>
      <c r="F59" s="41">
        <f>IF($D59="","",IF([9]設定!$I35="",INDEX([9]第２表!$E$10:$J$66,MATCH([9]設定!$D35,[9]第２表!$C$10:$C$66,0),2),[9]設定!$I35))</f>
        <v>61</v>
      </c>
      <c r="G59" s="41">
        <f>IF($D59="","",IF([9]設定!$I35="",INDEX([9]第２表!$E$10:$J$66,MATCH([9]設定!$D35,[9]第２表!$C$10:$C$66,0),3),[9]設定!$I35))</f>
        <v>28</v>
      </c>
      <c r="H59" s="41">
        <f>IF($D59="","",IF([9]設定!$I35="",INDEX([9]第２表!$E$10:$J$66,MATCH([9]設定!$D35,[9]第２表!$C$10:$C$66,0),4),[9]設定!$I35))</f>
        <v>16431</v>
      </c>
      <c r="I59" s="41">
        <f>IF($D59="","",IF([9]設定!$I35="",INDEX([9]第２表!$E$10:$J$66,MATCH([9]設定!$D35,[9]第２表!$C$10:$C$66,0),5),[9]設定!$I35))</f>
        <v>2905</v>
      </c>
      <c r="J59" s="46">
        <f>IF($D59="","",IF([9]設定!$I35="",INDEX([9]第２表!$E$10:$J$66,MATCH([9]設定!$D35,[9]第２表!$C$10:$C$66,0),6),[9]設定!$I35))</f>
        <v>17.7</v>
      </c>
      <c r="K59" s="14"/>
    </row>
    <row r="60" spans="2:12" s="5" customFormat="1" ht="18" customHeight="1" x14ac:dyDescent="0.2">
      <c r="B60" s="43" t="str">
        <f t="shared" si="0"/>
        <v>P</v>
      </c>
      <c r="C60" s="44"/>
      <c r="D60" s="45" t="str">
        <f t="shared" si="1"/>
        <v>医療，福祉</v>
      </c>
      <c r="E60" s="41">
        <f>IF($D60="","",IF([9]設定!$I36="",INDEX([9]第２表!$E$10:$J$66,MATCH([9]設定!$D36,[9]第２表!$C$10:$C$66,0),1),[9]設定!$I36))</f>
        <v>48444</v>
      </c>
      <c r="F60" s="41">
        <f>IF($D60="","",IF([9]設定!$I36="",INDEX([9]第２表!$E$10:$J$66,MATCH([9]設定!$D36,[9]第２表!$C$10:$C$66,0),2),[9]設定!$I36))</f>
        <v>348</v>
      </c>
      <c r="G60" s="41">
        <f>IF($D60="","",IF([9]設定!$I36="",INDEX([9]第２表!$E$10:$J$66,MATCH([9]設定!$D36,[9]第２表!$C$10:$C$66,0),3),[9]設定!$I36))</f>
        <v>525</v>
      </c>
      <c r="H60" s="41">
        <f>IF($D60="","",IF([9]設定!$I36="",INDEX([9]第２表!$E$10:$J$66,MATCH([9]設定!$D36,[9]第２表!$C$10:$C$66,0),4),[9]設定!$I36))</f>
        <v>48267</v>
      </c>
      <c r="I60" s="41">
        <f>IF($D60="","",IF([9]設定!$I36="",INDEX([9]第２表!$E$10:$J$66,MATCH([9]設定!$D36,[9]第２表!$C$10:$C$66,0),5),[9]設定!$I36))</f>
        <v>11739</v>
      </c>
      <c r="J60" s="46">
        <f>IF($D60="","",IF([9]設定!$I36="",INDEX([9]第２表!$E$10:$J$66,MATCH([9]設定!$D36,[9]第２表!$C$10:$C$66,0),6),[9]設定!$I36))</f>
        <v>24.3</v>
      </c>
      <c r="K60" s="14"/>
    </row>
    <row r="61" spans="2:12" s="5" customFormat="1" ht="18" customHeight="1" x14ac:dyDescent="0.2">
      <c r="B61" s="43" t="str">
        <f t="shared" si="0"/>
        <v>Q</v>
      </c>
      <c r="C61" s="44"/>
      <c r="D61" s="45" t="str">
        <f t="shared" si="1"/>
        <v>複合サービス事業</v>
      </c>
      <c r="E61" s="41">
        <f>IF($D61="","",IF([9]設定!$I37="",INDEX([9]第２表!$E$10:$J$66,MATCH([9]設定!$D37,[9]第２表!$C$10:$C$66,0),1),[9]設定!$I37))</f>
        <v>2860</v>
      </c>
      <c r="F61" s="41">
        <f>IF($D61="","",IF([9]設定!$I37="",INDEX([9]第２表!$E$10:$J$66,MATCH([9]設定!$D37,[9]第２表!$C$10:$C$66,0),2),[9]設定!$I37))</f>
        <v>4</v>
      </c>
      <c r="G61" s="41">
        <f>IF($D61="","",IF([9]設定!$I37="",INDEX([9]第２表!$E$10:$J$66,MATCH([9]設定!$D37,[9]第２表!$C$10:$C$66,0),3),[9]設定!$I37))</f>
        <v>17</v>
      </c>
      <c r="H61" s="41">
        <f>IF($D61="","",IF([9]設定!$I37="",INDEX([9]第２表!$E$10:$J$66,MATCH([9]設定!$D37,[9]第２表!$C$10:$C$66,0),4),[9]設定!$I37))</f>
        <v>2847</v>
      </c>
      <c r="I61" s="41">
        <f>IF($D61="","",IF([9]設定!$I37="",INDEX([9]第２表!$E$10:$J$66,MATCH([9]設定!$D37,[9]第２表!$C$10:$C$66,0),5),[9]設定!$I37))</f>
        <v>145</v>
      </c>
      <c r="J61" s="46">
        <f>IF($D61="","",IF([9]設定!$I37="",INDEX([9]第２表!$E$10:$J$66,MATCH([9]設定!$D37,[9]第２表!$C$10:$C$66,0),6),[9]設定!$I37))</f>
        <v>5.0999999999999996</v>
      </c>
    </row>
    <row r="62" spans="2:12" s="5" customFormat="1" ht="18" customHeight="1" x14ac:dyDescent="0.2">
      <c r="B62" s="43" t="str">
        <f t="shared" si="0"/>
        <v>R</v>
      </c>
      <c r="C62" s="44"/>
      <c r="D62" s="51" t="str">
        <f t="shared" si="1"/>
        <v>サービス業（他に分類されないもの）</v>
      </c>
      <c r="E62" s="41">
        <f>IF($D62="","",IF([9]設定!$I38="",INDEX([9]第２表!$E$10:$J$66,MATCH([9]設定!$D38,[9]第２表!$C$10:$C$66,0),1),[9]設定!$I38))</f>
        <v>17236</v>
      </c>
      <c r="F62" s="41">
        <f>IF($D62="","",IF([9]設定!$I38="",INDEX([9]第２表!$E$10:$J$66,MATCH([9]設定!$D38,[9]第２表!$C$10:$C$66,0),2),[9]設定!$I38))</f>
        <v>719</v>
      </c>
      <c r="G62" s="41">
        <f>IF($D62="","",IF([9]設定!$I38="",INDEX([9]第２表!$E$10:$J$66,MATCH([9]設定!$D38,[9]第２表!$C$10:$C$66,0),3),[9]設定!$I38))</f>
        <v>791</v>
      </c>
      <c r="H62" s="41">
        <f>IF($D62="","",IF([9]設定!$I38="",INDEX([9]第２表!$E$10:$J$66,MATCH([9]設定!$D38,[9]第２表!$C$10:$C$66,0),4),[9]設定!$I38))</f>
        <v>17164</v>
      </c>
      <c r="I62" s="41">
        <f>IF($D62="","",IF([9]設定!$I38="",INDEX([9]第２表!$E$10:$J$66,MATCH([9]設定!$D38,[9]第２表!$C$10:$C$66,0),5),[9]設定!$I38))</f>
        <v>5264</v>
      </c>
      <c r="J62" s="46">
        <f>IF($D62="","",IF([9]設定!$I38="",INDEX([9]第２表!$E$10:$J$66,MATCH([9]設定!$D38,[9]第２表!$C$10:$C$66,0),6),[9]設定!$I38))</f>
        <v>30.7</v>
      </c>
    </row>
    <row r="63" spans="2:12" s="5" customFormat="1" ht="18" customHeight="1" x14ac:dyDescent="0.2">
      <c r="B63" s="38" t="str">
        <f t="shared" si="0"/>
        <v>E09,10</v>
      </c>
      <c r="C63" s="39"/>
      <c r="D63" s="52" t="str">
        <f t="shared" si="1"/>
        <v>食料品・たばこ</v>
      </c>
      <c r="E63" s="53">
        <f>IF($D63="","",IF([9]設定!$I39="",INDEX([9]第２表!$E$10:$J$66,MATCH([9]設定!$D39,[9]第２表!$C$10:$C$66,0),1),[9]設定!$I39))</f>
        <v>11867</v>
      </c>
      <c r="F63" s="53">
        <f>IF($D63="","",IF([9]設定!$I39="",INDEX([9]第２表!$E$10:$J$66,MATCH([9]設定!$D39,[9]第２表!$C$10:$C$66,0),2),[9]設定!$I39))</f>
        <v>175</v>
      </c>
      <c r="G63" s="53">
        <f>IF($D63="","",IF([9]設定!$I39="",INDEX([9]第２表!$E$10:$J$66,MATCH([9]設定!$D39,[9]第２表!$C$10:$C$66,0),3),[9]設定!$I39))</f>
        <v>159</v>
      </c>
      <c r="H63" s="53">
        <f>IF($D63="","",IF([9]設定!$I39="",INDEX([9]第２表!$E$10:$J$66,MATCH([9]設定!$D39,[9]第２表!$C$10:$C$66,0),4),[9]設定!$I39))</f>
        <v>11883</v>
      </c>
      <c r="I63" s="53">
        <f>IF($D63="","",IF([9]設定!$I39="",INDEX([9]第２表!$E$10:$J$66,MATCH([9]設定!$D39,[9]第２表!$C$10:$C$66,0),5),[9]設定!$I39))</f>
        <v>2024</v>
      </c>
      <c r="J63" s="42">
        <f>IF($D63="","",IF([9]設定!$I39="",INDEX([9]第２表!$E$10:$J$66,MATCH([9]設定!$D39,[9]第２表!$C$10:$C$66,0),6),[9]設定!$I39))</f>
        <v>17</v>
      </c>
    </row>
    <row r="64" spans="2:12" s="5" customFormat="1" ht="18" customHeight="1" x14ac:dyDescent="0.2">
      <c r="B64" s="43" t="str">
        <f t="shared" si="0"/>
        <v>E11</v>
      </c>
      <c r="C64" s="44"/>
      <c r="D64" s="54" t="str">
        <f t="shared" si="1"/>
        <v>繊維工業</v>
      </c>
      <c r="E64" s="41">
        <f>IF($D64="","",IF([9]設定!$I40="",INDEX([9]第２表!$E$10:$J$66,MATCH([9]設定!$D40,[9]第２表!$C$10:$C$66,0),1),[9]設定!$I40))</f>
        <v>3322</v>
      </c>
      <c r="F64" s="41">
        <f>IF($D64="","",IF([9]設定!$I40="",INDEX([9]第２表!$E$10:$J$66,MATCH([9]設定!$D40,[9]第２表!$C$10:$C$66,0),2),[9]設定!$I40))</f>
        <v>10</v>
      </c>
      <c r="G64" s="41">
        <f>IF($D64="","",IF([9]設定!$I40="",INDEX([9]第２表!$E$10:$J$66,MATCH([9]設定!$D40,[9]第２表!$C$10:$C$66,0),3),[9]設定!$I40))</f>
        <v>12</v>
      </c>
      <c r="H64" s="41">
        <f>IF($D64="","",IF([9]設定!$I40="",INDEX([9]第２表!$E$10:$J$66,MATCH([9]設定!$D40,[9]第２表!$C$10:$C$66,0),4),[9]設定!$I40))</f>
        <v>3320</v>
      </c>
      <c r="I64" s="41">
        <f>IF($D64="","",IF([9]設定!$I40="",INDEX([9]第２表!$E$10:$J$66,MATCH([9]設定!$D40,[9]第２表!$C$10:$C$66,0),5),[9]設定!$I40))</f>
        <v>402</v>
      </c>
      <c r="J64" s="46">
        <f>IF($D64="","",IF([9]設定!$I40="",INDEX([9]第２表!$E$10:$J$66,MATCH([9]設定!$D40,[9]第２表!$C$10:$C$66,0),6),[9]設定!$I40))</f>
        <v>12.1</v>
      </c>
    </row>
    <row r="65" spans="2:10" s="5" customFormat="1" ht="18" customHeight="1" x14ac:dyDescent="0.2">
      <c r="B65" s="43" t="str">
        <f t="shared" si="0"/>
        <v>E12</v>
      </c>
      <c r="C65" s="44"/>
      <c r="D65" s="54" t="str">
        <f t="shared" si="1"/>
        <v>木材・木製品</v>
      </c>
      <c r="E65" s="41">
        <f>IF($D65="","",IF([9]設定!$I41="",INDEX([9]第２表!$E$10:$J$66,MATCH([9]設定!$D41,[9]第２表!$C$10:$C$66,0),1),[9]設定!$I41))</f>
        <v>1335</v>
      </c>
      <c r="F65" s="41">
        <f>IF($D65="","",IF([9]設定!$I41="",INDEX([9]第２表!$E$10:$J$66,MATCH([9]設定!$D41,[9]第２表!$C$10:$C$66,0),2),[9]設定!$I41))</f>
        <v>1</v>
      </c>
      <c r="G65" s="41">
        <f>IF($D65="","",IF([9]設定!$I41="",INDEX([9]第２表!$E$10:$J$66,MATCH([9]設定!$D41,[9]第２表!$C$10:$C$66,0),3),[9]設定!$I41))</f>
        <v>40</v>
      </c>
      <c r="H65" s="41">
        <f>IF($D65="","",IF([9]設定!$I41="",INDEX([9]第２表!$E$10:$J$66,MATCH([9]設定!$D41,[9]第２表!$C$10:$C$66,0),4),[9]設定!$I41))</f>
        <v>1296</v>
      </c>
      <c r="I65" s="41">
        <f>IF($D65="","",IF([9]設定!$I41="",INDEX([9]第２表!$E$10:$J$66,MATCH([9]設定!$D41,[9]第２表!$C$10:$C$66,0),5),[9]設定!$I41))</f>
        <v>138</v>
      </c>
      <c r="J65" s="46">
        <f>IF($D65="","",IF([9]設定!$I41="",INDEX([9]第２表!$E$10:$J$66,MATCH([9]設定!$D41,[9]第２表!$C$10:$C$66,0),6),[9]設定!$I41))</f>
        <v>10.6</v>
      </c>
    </row>
    <row r="66" spans="2:10" s="5" customFormat="1" ht="18" customHeight="1" x14ac:dyDescent="0.2">
      <c r="B66" s="43" t="str">
        <f t="shared" si="0"/>
        <v>E13</v>
      </c>
      <c r="C66" s="44"/>
      <c r="D66" s="54" t="str">
        <f t="shared" si="1"/>
        <v>家具・装備品</v>
      </c>
      <c r="E66" s="41" t="str">
        <f>IF($D66="","",IF([9]設定!$I42="",INDEX([9]第２表!$E$10:$J$66,MATCH([9]設定!$D42,[9]第２表!$C$10:$C$66,0),1),[9]設定!$I42))</f>
        <v>x</v>
      </c>
      <c r="F66" s="41" t="str">
        <f>IF($D66="","",IF([9]設定!$I42="",INDEX([9]第２表!$E$10:$J$66,MATCH([9]設定!$D42,[9]第２表!$C$10:$C$66,0),2),[9]設定!$I42))</f>
        <v>x</v>
      </c>
      <c r="G66" s="41" t="str">
        <f>IF($D66="","",IF([9]設定!$I42="",INDEX([9]第２表!$E$10:$J$66,MATCH([9]設定!$D42,[9]第２表!$C$10:$C$66,0),3),[9]設定!$I42))</f>
        <v>x</v>
      </c>
      <c r="H66" s="41" t="str">
        <f>IF($D66="","",IF([9]設定!$I42="",INDEX([9]第２表!$E$10:$J$66,MATCH([9]設定!$D42,[9]第２表!$C$10:$C$66,0),4),[9]設定!$I42))</f>
        <v>x</v>
      </c>
      <c r="I66" s="41" t="str">
        <f>IF($D66="","",IF([9]設定!$I42="",INDEX([9]第２表!$E$10:$J$66,MATCH([9]設定!$D42,[9]第２表!$C$10:$C$66,0),5),[9]設定!$I42))</f>
        <v>x</v>
      </c>
      <c r="J66" s="46" t="str">
        <f>IF($D66="","",IF([9]設定!$I42="",INDEX([9]第２表!$E$10:$J$66,MATCH([9]設定!$D42,[9]第２表!$C$10:$C$66,0),6),[9]設定!$I42))</f>
        <v>x</v>
      </c>
    </row>
    <row r="67" spans="2:10" ht="16.2" x14ac:dyDescent="0.2">
      <c r="B67" s="43" t="str">
        <f t="shared" si="0"/>
        <v>E15</v>
      </c>
      <c r="C67" s="44"/>
      <c r="D67" s="54" t="str">
        <f t="shared" si="1"/>
        <v>印刷・同関連業</v>
      </c>
      <c r="E67" s="41">
        <f>IF($D67="","",IF([9]設定!$I43="",INDEX([9]第２表!$E$10:$J$66,MATCH([9]設定!$D43,[9]第２表!$C$10:$C$66,0),1),[9]設定!$I43))</f>
        <v>454</v>
      </c>
      <c r="F67" s="41">
        <f>IF($D67="","",IF([9]設定!$I43="",INDEX([9]第２表!$E$10:$J$66,MATCH([9]設定!$D43,[9]第２表!$C$10:$C$66,0),2),[9]設定!$I43))</f>
        <v>2</v>
      </c>
      <c r="G67" s="41">
        <f>IF($D67="","",IF([9]設定!$I43="",INDEX([9]第２表!$E$10:$J$66,MATCH([9]設定!$D43,[9]第２表!$C$10:$C$66,0),3),[9]設定!$I43))</f>
        <v>0</v>
      </c>
      <c r="H67" s="41">
        <f>IF($D67="","",IF([9]設定!$I43="",INDEX([9]第２表!$E$10:$J$66,MATCH([9]設定!$D43,[9]第２表!$C$10:$C$66,0),4),[9]設定!$I43))</f>
        <v>456</v>
      </c>
      <c r="I67" s="41">
        <f>IF($D67="","",IF([9]設定!$I43="",INDEX([9]第２表!$E$10:$J$66,MATCH([9]設定!$D43,[9]第２表!$C$10:$C$66,0),5),[9]設定!$I43))</f>
        <v>55</v>
      </c>
      <c r="J67" s="46">
        <f>IF($D67="","",IF([9]設定!$I43="",INDEX([9]第２表!$E$10:$J$66,MATCH([9]設定!$D43,[9]第２表!$C$10:$C$66,0),6),[9]設定!$I43))</f>
        <v>12.1</v>
      </c>
    </row>
    <row r="68" spans="2:10" ht="16.2" x14ac:dyDescent="0.2">
      <c r="B68" s="43" t="str">
        <f t="shared" si="0"/>
        <v>E16,17</v>
      </c>
      <c r="C68" s="44"/>
      <c r="D68" s="54" t="str">
        <f t="shared" si="1"/>
        <v>化学、石油・石炭</v>
      </c>
      <c r="E68" s="41">
        <f>IF($D68="","",IF([9]設定!$I44="",INDEX([9]第２表!$E$10:$J$66,MATCH([9]設定!$D44,[9]第２表!$C$10:$C$66,0),1),[9]設定!$I44))</f>
        <v>2555</v>
      </c>
      <c r="F68" s="41">
        <f>IF($D68="","",IF([9]設定!$I44="",INDEX([9]第２表!$E$10:$J$66,MATCH([9]設定!$D44,[9]第２表!$C$10:$C$66,0),2),[9]設定!$I44))</f>
        <v>19</v>
      </c>
      <c r="G68" s="41">
        <f>IF($D68="","",IF([9]設定!$I44="",INDEX([9]第２表!$E$10:$J$66,MATCH([9]設定!$D44,[9]第２表!$C$10:$C$66,0),3),[9]設定!$I44))</f>
        <v>12</v>
      </c>
      <c r="H68" s="41">
        <f>IF($D68="","",IF([9]設定!$I44="",INDEX([9]第２表!$E$10:$J$66,MATCH([9]設定!$D44,[9]第２表!$C$10:$C$66,0),4),[9]設定!$I44))</f>
        <v>2562</v>
      </c>
      <c r="I68" s="41">
        <f>IF($D68="","",IF([9]設定!$I44="",INDEX([9]第２表!$E$10:$J$66,MATCH([9]設定!$D44,[9]第２表!$C$10:$C$66,0),5),[9]設定!$I44))</f>
        <v>47</v>
      </c>
      <c r="J68" s="46">
        <f>IF($D68="","",IF([9]設定!$I44="",INDEX([9]第２表!$E$10:$J$66,MATCH([9]設定!$D44,[9]第２表!$C$10:$C$66,0),6),[9]設定!$I44))</f>
        <v>1.8</v>
      </c>
    </row>
    <row r="69" spans="2:10" ht="16.2" x14ac:dyDescent="0.2">
      <c r="B69" s="43" t="str">
        <f t="shared" si="0"/>
        <v>E18</v>
      </c>
      <c r="C69" s="44"/>
      <c r="D69" s="54" t="str">
        <f t="shared" si="1"/>
        <v>プラスチック製品</v>
      </c>
      <c r="E69" s="41">
        <f>IF($D69="","",IF([9]設定!$I45="",INDEX([9]第２表!$E$10:$J$66,MATCH([9]設定!$D45,[9]第２表!$C$10:$C$66,0),1),[9]設定!$I45))</f>
        <v>1820</v>
      </c>
      <c r="F69" s="41">
        <f>IF($D69="","",IF([9]設定!$I45="",INDEX([9]第２表!$E$10:$J$66,MATCH([9]設定!$D45,[9]第２表!$C$10:$C$66,0),2),[9]設定!$I45))</f>
        <v>27</v>
      </c>
      <c r="G69" s="41">
        <f>IF($D69="","",IF([9]設定!$I45="",INDEX([9]第２表!$E$10:$J$66,MATCH([9]設定!$D45,[9]第２表!$C$10:$C$66,0),3),[9]設定!$I45))</f>
        <v>3</v>
      </c>
      <c r="H69" s="41">
        <f>IF($D69="","",IF([9]設定!$I45="",INDEX([9]第２表!$E$10:$J$66,MATCH([9]設定!$D45,[9]第２表!$C$10:$C$66,0),4),[9]設定!$I45))</f>
        <v>1844</v>
      </c>
      <c r="I69" s="41">
        <f>IF($D69="","",IF([9]設定!$I45="",INDEX([9]第２表!$E$10:$J$66,MATCH([9]設定!$D45,[9]第２表!$C$10:$C$66,0),5),[9]設定!$I45))</f>
        <v>726</v>
      </c>
      <c r="J69" s="46">
        <f>IF($D69="","",IF([9]設定!$I45="",INDEX([9]第２表!$E$10:$J$66,MATCH([9]設定!$D45,[9]第２表!$C$10:$C$66,0),6),[9]設定!$I45))</f>
        <v>39.4</v>
      </c>
    </row>
    <row r="70" spans="2:10" ht="16.2" x14ac:dyDescent="0.2">
      <c r="B70" s="43" t="str">
        <f t="shared" si="0"/>
        <v>E19</v>
      </c>
      <c r="C70" s="44"/>
      <c r="D70" s="54" t="str">
        <f t="shared" si="1"/>
        <v>ゴム製品</v>
      </c>
      <c r="E70" s="55">
        <f>IF($D70="","",IF([9]設定!$I46="",INDEX([9]第２表!$E$10:$J$66,MATCH([9]設定!$D46,[9]第２表!$C$10:$C$66,0),1),[9]設定!$I46))</f>
        <v>2026</v>
      </c>
      <c r="F70" s="55">
        <f>IF($D70="","",IF([9]設定!$I46="",INDEX([9]第２表!$E$10:$J$66,MATCH([9]設定!$D46,[9]第２表!$C$10:$C$66,0),2),[9]設定!$I46))</f>
        <v>7</v>
      </c>
      <c r="G70" s="55">
        <f>IF($D70="","",IF([9]設定!$I46="",INDEX([9]第２表!$E$10:$J$66,MATCH([9]設定!$D46,[9]第２表!$C$10:$C$66,0),3),[9]設定!$I46))</f>
        <v>6</v>
      </c>
      <c r="H70" s="55">
        <f>IF($D70="","",IF([9]設定!$I46="",INDEX([9]第２表!$E$10:$J$66,MATCH([9]設定!$D46,[9]第２表!$C$10:$C$66,0),4),[9]設定!$I46))</f>
        <v>2027</v>
      </c>
      <c r="I70" s="55">
        <f>IF($D70="","",IF([9]設定!$I46="",INDEX([9]第２表!$E$10:$J$66,MATCH([9]設定!$D46,[9]第２表!$C$10:$C$66,0),5),[9]設定!$I46))</f>
        <v>29</v>
      </c>
      <c r="J70" s="56">
        <f>IF($D70="","",IF([9]設定!$I46="",INDEX([9]第２表!$E$10:$J$66,MATCH([9]設定!$D46,[9]第２表!$C$10:$C$66,0),6),[9]設定!$I46))</f>
        <v>1.4</v>
      </c>
    </row>
    <row r="71" spans="2:10" ht="16.2" x14ac:dyDescent="0.2">
      <c r="B71" s="43" t="str">
        <f t="shared" si="0"/>
        <v>E21</v>
      </c>
      <c r="C71" s="44"/>
      <c r="D71" s="54" t="str">
        <f t="shared" si="1"/>
        <v>窯業・土石製品</v>
      </c>
      <c r="E71" s="41">
        <f>IF($D71="","",IF([9]設定!$I47="",INDEX([9]第２表!$E$10:$J$66,MATCH([9]設定!$D47,[9]第２表!$C$10:$C$66,0),1),[9]設定!$I47))</f>
        <v>369</v>
      </c>
      <c r="F71" s="41">
        <f>IF($D71="","",IF([9]設定!$I47="",INDEX([9]第２表!$E$10:$J$66,MATCH([9]設定!$D47,[9]第２表!$C$10:$C$66,0),2),[9]設定!$I47))</f>
        <v>0</v>
      </c>
      <c r="G71" s="41">
        <f>IF($D71="","",IF([9]設定!$I47="",INDEX([9]第２表!$E$10:$J$66,MATCH([9]設定!$D47,[9]第２表!$C$10:$C$66,0),3),[9]設定!$I47))</f>
        <v>0</v>
      </c>
      <c r="H71" s="41">
        <f>IF($D71="","",IF([9]設定!$I47="",INDEX([9]第２表!$E$10:$J$66,MATCH([9]設定!$D47,[9]第２表!$C$10:$C$66,0),4),[9]設定!$I47))</f>
        <v>369</v>
      </c>
      <c r="I71" s="41">
        <f>IF($D71="","",IF([9]設定!$I47="",INDEX([9]第２表!$E$10:$J$66,MATCH([9]設定!$D47,[9]第２表!$C$10:$C$66,0),5),[9]設定!$I47))</f>
        <v>47</v>
      </c>
      <c r="J71" s="46">
        <f>IF($D71="","",IF([9]設定!$I47="",INDEX([9]第２表!$E$10:$J$66,MATCH([9]設定!$D47,[9]第２表!$C$10:$C$66,0),6),[9]設定!$I47))</f>
        <v>12.7</v>
      </c>
    </row>
    <row r="72" spans="2:10" ht="16.2" x14ac:dyDescent="0.2">
      <c r="B72" s="43" t="str">
        <f t="shared" si="0"/>
        <v>E24</v>
      </c>
      <c r="C72" s="44"/>
      <c r="D72" s="54" t="str">
        <f t="shared" si="1"/>
        <v>金属製品製造業</v>
      </c>
      <c r="E72" s="41">
        <f>IF($D72="","",IF([9]設定!$I48="",INDEX([9]第２表!$E$10:$J$66,MATCH([9]設定!$D48,[9]第２表!$C$10:$C$66,0),1),[9]設定!$I48))</f>
        <v>1178</v>
      </c>
      <c r="F72" s="41">
        <f>IF($D72="","",IF([9]設定!$I48="",INDEX([9]第２表!$E$10:$J$66,MATCH([9]設定!$D48,[9]第２表!$C$10:$C$66,0),2),[9]設定!$I48))</f>
        <v>25</v>
      </c>
      <c r="G72" s="41">
        <f>IF($D72="","",IF([9]設定!$I48="",INDEX([9]第２表!$E$10:$J$66,MATCH([9]設定!$D48,[9]第２表!$C$10:$C$66,0),3),[9]設定!$I48))</f>
        <v>39</v>
      </c>
      <c r="H72" s="41">
        <f>IF($D72="","",IF([9]設定!$I48="",INDEX([9]第２表!$E$10:$J$66,MATCH([9]設定!$D48,[9]第２表!$C$10:$C$66,0),4),[9]設定!$I48))</f>
        <v>1164</v>
      </c>
      <c r="I72" s="41">
        <f>IF($D72="","",IF([9]設定!$I48="",INDEX([9]第２表!$E$10:$J$66,MATCH([9]設定!$D48,[9]第２表!$C$10:$C$66,0),5),[9]設定!$I48))</f>
        <v>161</v>
      </c>
      <c r="J72" s="46">
        <f>IF($D72="","",IF([9]設定!$I48="",INDEX([9]第２表!$E$10:$J$66,MATCH([9]設定!$D48,[9]第２表!$C$10:$C$66,0),6),[9]設定!$I48))</f>
        <v>13.8</v>
      </c>
    </row>
    <row r="73" spans="2:10" ht="16.2" x14ac:dyDescent="0.2">
      <c r="B73" s="43" t="str">
        <f t="shared" si="0"/>
        <v>E27</v>
      </c>
      <c r="C73" s="44"/>
      <c r="D73" s="54" t="str">
        <f t="shared" si="1"/>
        <v>業務用機械器具</v>
      </c>
      <c r="E73" s="41">
        <f>IF($D73="","",IF([9]設定!$I49="",INDEX([9]第２表!$E$10:$J$66,MATCH([9]設定!$D49,[9]第２表!$C$10:$C$66,0),1),[9]設定!$I49))</f>
        <v>1807</v>
      </c>
      <c r="F73" s="41">
        <f>IF($D73="","",IF([9]設定!$I49="",INDEX([9]第２表!$E$10:$J$66,MATCH([9]設定!$D49,[9]第２表!$C$10:$C$66,0),2),[9]設定!$I49))</f>
        <v>16</v>
      </c>
      <c r="G73" s="41">
        <f>IF($D73="","",IF([9]設定!$I49="",INDEX([9]第２表!$E$10:$J$66,MATCH([9]設定!$D49,[9]第２表!$C$10:$C$66,0),3),[9]設定!$I49))</f>
        <v>11</v>
      </c>
      <c r="H73" s="41">
        <f>IF($D73="","",IF([9]設定!$I49="",INDEX([9]第２表!$E$10:$J$66,MATCH([9]設定!$D49,[9]第２表!$C$10:$C$66,0),4),[9]設定!$I49))</f>
        <v>1812</v>
      </c>
      <c r="I73" s="41">
        <f>IF($D73="","",IF([9]設定!$I49="",INDEX([9]第２表!$E$10:$J$66,MATCH([9]設定!$D49,[9]第２表!$C$10:$C$66,0),5),[9]設定!$I49))</f>
        <v>39</v>
      </c>
      <c r="J73" s="46">
        <f>IF($D73="","",IF([9]設定!$I49="",INDEX([9]第２表!$E$10:$J$66,MATCH([9]設定!$D49,[9]第２表!$C$10:$C$66,0),6),[9]設定!$I49))</f>
        <v>2.2000000000000002</v>
      </c>
    </row>
    <row r="74" spans="2:10" ht="16.2" x14ac:dyDescent="0.2">
      <c r="B74" s="43" t="str">
        <f t="shared" si="0"/>
        <v>E28</v>
      </c>
      <c r="C74" s="44"/>
      <c r="D74" s="54" t="str">
        <f t="shared" si="1"/>
        <v>電子・デバイス</v>
      </c>
      <c r="E74" s="41">
        <f>IF($D74="","",IF([9]設定!$I50="",INDEX([9]第２表!$E$10:$J$66,MATCH([9]設定!$D50,[9]第２表!$C$10:$C$66,0),1),[9]設定!$I50))</f>
        <v>3354</v>
      </c>
      <c r="F74" s="41">
        <f>IF($D74="","",IF([9]設定!$I50="",INDEX([9]第２表!$E$10:$J$66,MATCH([9]設定!$D50,[9]第２表!$C$10:$C$66,0),2),[9]設定!$I50))</f>
        <v>16</v>
      </c>
      <c r="G74" s="41">
        <f>IF($D74="","",IF([9]設定!$I50="",INDEX([9]第２表!$E$10:$J$66,MATCH([9]設定!$D50,[9]第２表!$C$10:$C$66,0),3),[9]設定!$I50))</f>
        <v>43</v>
      </c>
      <c r="H74" s="41">
        <f>IF($D74="","",IF([9]設定!$I50="",INDEX([9]第２表!$E$10:$J$66,MATCH([9]設定!$D50,[9]第２表!$C$10:$C$66,0),4),[9]設定!$I50))</f>
        <v>3327</v>
      </c>
      <c r="I74" s="41">
        <f>IF($D74="","",IF([9]設定!$I50="",INDEX([9]第２表!$E$10:$J$66,MATCH([9]設定!$D50,[9]第２表!$C$10:$C$66,0),5),[9]設定!$I50))</f>
        <v>200</v>
      </c>
      <c r="J74" s="46">
        <f>IF($D74="","",IF([9]設定!$I50="",INDEX([9]第２表!$E$10:$J$66,MATCH([9]設定!$D50,[9]第２表!$C$10:$C$66,0),6),[9]設定!$I50))</f>
        <v>6</v>
      </c>
    </row>
    <row r="75" spans="2:10" ht="16.2" x14ac:dyDescent="0.2">
      <c r="B75" s="43" t="str">
        <f t="shared" si="0"/>
        <v>E29</v>
      </c>
      <c r="C75" s="44"/>
      <c r="D75" s="54" t="str">
        <f t="shared" si="1"/>
        <v>電気機械器具</v>
      </c>
      <c r="E75" s="41">
        <f>IF($D75="","",IF([9]設定!$I51="",INDEX([9]第２表!$E$10:$J$66,MATCH([9]設定!$D51,[9]第２表!$C$10:$C$66,0),1),[9]設定!$I51))</f>
        <v>1014</v>
      </c>
      <c r="F75" s="41">
        <f>IF($D75="","",IF([9]設定!$I51="",INDEX([9]第２表!$E$10:$J$66,MATCH([9]設定!$D51,[9]第２表!$C$10:$C$66,0),2),[9]設定!$I51))</f>
        <v>9</v>
      </c>
      <c r="G75" s="41">
        <f>IF($D75="","",IF([9]設定!$I51="",INDEX([9]第２表!$E$10:$J$66,MATCH([9]設定!$D51,[9]第２表!$C$10:$C$66,0),3),[9]設定!$I51))</f>
        <v>10</v>
      </c>
      <c r="H75" s="41">
        <f>IF($D75="","",IF([9]設定!$I51="",INDEX([9]第２表!$E$10:$J$66,MATCH([9]設定!$D51,[9]第２表!$C$10:$C$66,0),4),[9]設定!$I51))</f>
        <v>1013</v>
      </c>
      <c r="I75" s="41">
        <f>IF($D75="","",IF([9]設定!$I51="",INDEX([9]第２表!$E$10:$J$66,MATCH([9]設定!$D51,[9]第２表!$C$10:$C$66,0),5),[9]設定!$I51))</f>
        <v>41</v>
      </c>
      <c r="J75" s="46">
        <f>IF($D75="","",IF([9]設定!$I51="",INDEX([9]第２表!$E$10:$J$66,MATCH([9]設定!$D51,[9]第２表!$C$10:$C$66,0),6),[9]設定!$I51))</f>
        <v>4</v>
      </c>
    </row>
    <row r="76" spans="2:10" ht="16.2" x14ac:dyDescent="0.2">
      <c r="B76" s="43" t="str">
        <f t="shared" si="0"/>
        <v>E31</v>
      </c>
      <c r="C76" s="44"/>
      <c r="D76" s="54" t="str">
        <f t="shared" si="1"/>
        <v>輸送用機械器具</v>
      </c>
      <c r="E76" s="41">
        <f>IF($D76="","",IF([9]設定!$I52="",INDEX([9]第２表!$E$10:$J$66,MATCH([9]設定!$D52,[9]第２表!$C$10:$C$66,0),1),[9]設定!$I52))</f>
        <v>2120</v>
      </c>
      <c r="F76" s="41">
        <f>IF($D76="","",IF([9]設定!$I52="",INDEX([9]第２表!$E$10:$J$66,MATCH([9]設定!$D52,[9]第２表!$C$10:$C$66,0),2),[9]設定!$I52))</f>
        <v>14</v>
      </c>
      <c r="G76" s="41">
        <f>IF($D76="","",IF([9]設定!$I52="",INDEX([9]第２表!$E$10:$J$66,MATCH([9]設定!$D52,[9]第２表!$C$10:$C$66,0),3),[9]設定!$I52))</f>
        <v>19</v>
      </c>
      <c r="H76" s="41">
        <f>IF($D76="","",IF([9]設定!$I52="",INDEX([9]第２表!$E$10:$J$66,MATCH([9]設定!$D52,[9]第２表!$C$10:$C$66,0),4),[9]設定!$I52))</f>
        <v>2115</v>
      </c>
      <c r="I76" s="41">
        <f>IF($D76="","",IF([9]設定!$I52="",INDEX([9]第２表!$E$10:$J$66,MATCH([9]設定!$D52,[9]第２表!$C$10:$C$66,0),5),[9]設定!$I52))</f>
        <v>12</v>
      </c>
      <c r="J76" s="46">
        <f>IF($D76="","",IF([9]設定!$I52="",INDEX([9]第２表!$E$10:$J$66,MATCH([9]設定!$D52,[9]第２表!$C$10:$C$66,0),6),[9]設定!$I52))</f>
        <v>0.6</v>
      </c>
    </row>
    <row r="77" spans="2:10" ht="16.2" x14ac:dyDescent="0.2">
      <c r="B77" s="57" t="str">
        <f t="shared" si="0"/>
        <v>ES</v>
      </c>
      <c r="C77" s="58"/>
      <c r="D77" s="59" t="str">
        <f t="shared" si="1"/>
        <v>はん用・生産用機械器具</v>
      </c>
      <c r="E77" s="60">
        <f>IF($D77="","",IF([9]設定!$I53="",INDEX([9]第２表!$E$10:$J$66,MATCH([9]設定!$D53,[9]第２表!$C$10:$C$66,0),1),[9]設定!$I53))</f>
        <v>1721</v>
      </c>
      <c r="F77" s="60">
        <f>IF($D77="","",IF([9]設定!$I53="",INDEX([9]第２表!$E$10:$J$66,MATCH([9]設定!$D53,[9]第２表!$C$10:$C$66,0),2),[9]設定!$I53))</f>
        <v>0</v>
      </c>
      <c r="G77" s="60">
        <f>IF($D77="","",IF([9]設定!$I53="",INDEX([9]第２表!$E$10:$J$66,MATCH([9]設定!$D53,[9]第２表!$C$10:$C$66,0),3),[9]設定!$I53))</f>
        <v>41</v>
      </c>
      <c r="H77" s="60">
        <f>IF($D77="","",IF([9]設定!$I53="",INDEX([9]第２表!$E$10:$J$66,MATCH([9]設定!$D53,[9]第２表!$C$10:$C$66,0),4),[9]設定!$I53))</f>
        <v>1680</v>
      </c>
      <c r="I77" s="60">
        <f>IF($D77="","",IF([9]設定!$I53="",INDEX([9]第２表!$E$10:$J$66,MATCH([9]設定!$D53,[9]第２表!$C$10:$C$66,0),5),[9]設定!$I53))</f>
        <v>16</v>
      </c>
      <c r="J77" s="61">
        <f>IF($D77="","",IF([9]設定!$I53="",INDEX([9]第２表!$E$10:$J$66,MATCH([9]設定!$D53,[9]第２表!$C$10:$C$66,0),6),[9]設定!$I53))</f>
        <v>1</v>
      </c>
    </row>
    <row r="78" spans="2:10" ht="16.2" x14ac:dyDescent="0.2">
      <c r="B78" s="62" t="str">
        <f t="shared" si="0"/>
        <v>R91</v>
      </c>
      <c r="C78" s="63"/>
      <c r="D78" s="64" t="str">
        <f t="shared" si="1"/>
        <v>職業紹介・労働者派遣業</v>
      </c>
      <c r="E78" s="65">
        <f>IF($D78="","",IF([9]設定!$I54="",INDEX([9]第２表!$E$10:$J$66,MATCH([9]設定!$D54,[9]第２表!$C$10:$C$66,0),1),[9]設定!$I54))</f>
        <v>3683</v>
      </c>
      <c r="F78" s="65">
        <f>IF($D78="","",IF([9]設定!$I54="",INDEX([9]第２表!$E$10:$J$66,MATCH([9]設定!$D54,[9]第２表!$C$10:$C$66,0),2),[9]設定!$I54))</f>
        <v>221</v>
      </c>
      <c r="G78" s="65">
        <f>IF($D78="","",IF([9]設定!$I54="",INDEX([9]第２表!$E$10:$J$66,MATCH([9]設定!$D54,[9]第２表!$C$10:$C$66,0),3),[9]設定!$I54))</f>
        <v>249</v>
      </c>
      <c r="H78" s="65">
        <f>IF($D78="","",IF([9]設定!$I54="",INDEX([9]第２表!$E$10:$J$66,MATCH([9]設定!$D54,[9]第２表!$C$10:$C$66,0),4),[9]設定!$I54))</f>
        <v>3655</v>
      </c>
      <c r="I78" s="65">
        <f>IF($D78="","",IF([9]設定!$I54="",INDEX([9]第２表!$E$10:$J$66,MATCH([9]設定!$D54,[9]第２表!$C$10:$C$66,0),5),[9]設定!$I54))</f>
        <v>756</v>
      </c>
      <c r="J78" s="66">
        <f>IF($D78="","",IF([9]設定!$I54="",INDEX([9]第２表!$E$10:$J$66,MATCH([9]設定!$D54,[9]第２表!$C$10:$C$66,0),6),[9]設定!$I54))</f>
        <v>20.7</v>
      </c>
    </row>
  </sheetData>
  <phoneticPr fontId="2"/>
  <printOptions horizontalCentered="1"/>
  <pageMargins left="0.78740157480314965" right="0.78740157480314965" top="0.59055118110236227" bottom="0.78740157480314965" header="0" footer="0.59055118110236227"/>
  <pageSetup paperSize="9" scale="55" orientation="portrait" blackAndWhite="1" cellComments="atEnd" r:id="rId1"/>
  <headerFooter scaleWithDoc="0" alignWithMargins="0">
    <oddFooter>&amp;C- 15 -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R5.1</vt:lpstr>
      <vt:lpstr>R5.2</vt:lpstr>
      <vt:lpstr>R5.3</vt:lpstr>
      <vt:lpstr>R5.4</vt:lpstr>
      <vt:lpstr>R5.5</vt:lpstr>
      <vt:lpstr>R5.6</vt:lpstr>
      <vt:lpstr>R5.7</vt:lpstr>
      <vt:lpstr>R5.8</vt:lpstr>
      <vt:lpstr>R5.9</vt:lpstr>
      <vt:lpstr>R5.10</vt:lpstr>
      <vt:lpstr>R5.11</vt:lpstr>
      <vt:lpstr>R5.12</vt:lpstr>
      <vt:lpstr>R5.1!Print_Area</vt:lpstr>
      <vt:lpstr>R5.10!Print_Area</vt:lpstr>
      <vt:lpstr>R5.11!Print_Area</vt:lpstr>
      <vt:lpstr>R5.12!Print_Area</vt:lpstr>
      <vt:lpstr>R5.2!Print_Area</vt:lpstr>
      <vt:lpstr>R5.3!Print_Area</vt:lpstr>
      <vt:lpstr>R5.4!Print_Area</vt:lpstr>
      <vt:lpstr>R5.5!Print_Area</vt:lpstr>
      <vt:lpstr>R5.6!Print_Area</vt:lpstr>
      <vt:lpstr>R5.7!Print_Area</vt:lpstr>
      <vt:lpstr>R5.8!Print_Area</vt:lpstr>
      <vt:lpstr>R5.9!Print_Area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2025-04-10T05:02:48Z</cp:lastPrinted>
  <dcterms:created xsi:type="dcterms:W3CDTF">2025-04-09T05:04:27Z</dcterms:created>
  <dcterms:modified xsi:type="dcterms:W3CDTF">2025-04-10T05:03:14Z</dcterms:modified>
</cp:coreProperties>
</file>