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defaultThemeVersion="124226"/>
  <mc:AlternateContent xmlns:mc="http://schemas.openxmlformats.org/markup-compatibility/2006">
    <mc:Choice Requires="x15">
      <x15ac:absPath xmlns:x15ac="http://schemas.microsoft.com/office/spreadsheetml/2010/11/ac" url="C:\Users\s14135\Desktop\"/>
    </mc:Choice>
  </mc:AlternateContent>
  <xr:revisionPtr revIDLastSave="0" documentId="8_{8000D3EC-F610-48AE-89DF-984446F37166}"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<sst xmlns="http://schemas.openxmlformats.org/spreadsheetml/2006/main" count="4553" uniqueCount="2318">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</sst>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6659" y="684209"/>
          <a:ext cx="3778241"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7501" y="1477963"/>
          <a:ext cx="8663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5113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058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1420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7796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3066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4912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9192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9192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713131" y="121831"/>
          <a:ext cx="6152355" cy="28193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77" t="s">
        <v>2073</v>
      </c>
      <c r="AC1" t="s">
        <v>30</v>
      </c>
    </row>
    <row r="2" spans="1:29" ht="11.25" customHeight="1">
      <c r="A2" s="378"/>
    </row>
    <row r="3" spans="1:29" s="379" customFormat="1" ht="24" customHeight="1">
      <c r="A3" s="493" t="s">
        <v>124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9" s="379" customFormat="1" ht="30.75" customHeight="1">
      <c r="A4" s="509" t="s">
        <v>125</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10" t="s">
        <v>2281</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493" t="s">
        <v>2287</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2072</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485" t="s">
        <v>115</v>
      </c>
      <c r="D32" s="486"/>
      <c r="E32" s="486"/>
      <c r="F32" s="486"/>
      <c r="G32" s="486"/>
      <c r="H32" s="486"/>
      <c r="I32" s="486"/>
      <c r="J32" s="486"/>
      <c r="K32" s="486"/>
      <c r="L32" s="487"/>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483" t="s">
        <v>0</v>
      </c>
      <c r="D36" s="483"/>
      <c r="E36" s="483"/>
      <c r="F36" s="483"/>
      <c r="G36" s="483"/>
      <c r="H36" s="483"/>
      <c r="I36" s="483"/>
      <c r="J36" s="483"/>
      <c r="K36" s="483"/>
      <c r="L36" s="484"/>
      <c r="M36" s="488" t="s">
        <v>106</v>
      </c>
      <c r="N36" s="489"/>
      <c r="O36" s="489"/>
      <c r="P36" s="489"/>
      <c r="Q36" s="489"/>
      <c r="R36" s="489"/>
      <c r="S36" s="489"/>
      <c r="T36" s="489"/>
      <c r="U36" s="489"/>
      <c r="V36" s="489"/>
      <c r="W36" s="490"/>
      <c r="X36" s="491"/>
      <c r="Y36" s="381"/>
      <c r="Z36" s="381"/>
      <c r="AA36" s="381"/>
    </row>
    <row r="37" spans="1:29" ht="20.100000000000001" customHeight="1" thickBot="1">
      <c r="A37" s="381"/>
      <c r="B37" s="387"/>
      <c r="C37" s="483" t="s">
        <v>31</v>
      </c>
      <c r="D37" s="483"/>
      <c r="E37" s="483"/>
      <c r="F37" s="483"/>
      <c r="G37" s="483"/>
      <c r="H37" s="483"/>
      <c r="I37" s="483"/>
      <c r="J37" s="483"/>
      <c r="K37" s="483"/>
      <c r="L37" s="484"/>
      <c r="M37" s="479" t="s">
        <v>106</v>
      </c>
      <c r="N37" s="480"/>
      <c r="O37" s="480"/>
      <c r="P37" s="480"/>
      <c r="Q37" s="480"/>
      <c r="R37" s="480"/>
      <c r="S37" s="480"/>
      <c r="T37" s="480"/>
      <c r="U37" s="503"/>
      <c r="V37" s="503"/>
      <c r="W37" s="504"/>
      <c r="X37" s="505"/>
      <c r="Y37" s="381"/>
      <c r="Z37" s="381"/>
      <c r="AA37" s="381"/>
      <c r="AC37" t="s">
        <v>32</v>
      </c>
    </row>
    <row r="38" spans="1:29" ht="20.100000000000001" customHeight="1" thickBot="1">
      <c r="A38" s="381"/>
      <c r="B38" s="386" t="s">
        <v>33</v>
      </c>
      <c r="C38" s="483" t="s">
        <v>34</v>
      </c>
      <c r="D38" s="483"/>
      <c r="E38" s="483"/>
      <c r="F38" s="483"/>
      <c r="G38" s="483"/>
      <c r="H38" s="483"/>
      <c r="I38" s="483"/>
      <c r="J38" s="483"/>
      <c r="K38" s="483"/>
      <c r="L38" s="484"/>
      <c r="M38" s="1">
        <v>1</v>
      </c>
      <c r="N38" s="2">
        <v>0</v>
      </c>
      <c r="O38" s="2">
        <v>0</v>
      </c>
      <c r="P38" s="388" t="s">
        <v>88</v>
      </c>
      <c r="Q38" s="2">
        <v>1</v>
      </c>
      <c r="R38" s="2">
        <v>2</v>
      </c>
      <c r="S38" s="2">
        <v>3</v>
      </c>
      <c r="T38" s="3">
        <v>4</v>
      </c>
      <c r="U38" s="389"/>
      <c r="V38" s="390"/>
      <c r="W38" s="390"/>
      <c r="X38" s="390"/>
      <c r="Y38" s="381"/>
      <c r="Z38" s="381"/>
      <c r="AA38" s="381"/>
      <c r="AC38" t="str">
        <f>CONCATENATE(M38,N38,O38,P38,Q38,R38,S38,T38)</f>
        <v>100－1234</v>
      </c>
    </row>
    <row r="39" spans="1:29" ht="20.100000000000001" customHeight="1">
      <c r="A39" s="381"/>
      <c r="B39" s="391"/>
      <c r="C39" s="483" t="s">
        <v>35</v>
      </c>
      <c r="D39" s="483"/>
      <c r="E39" s="483"/>
      <c r="F39" s="483"/>
      <c r="G39" s="483"/>
      <c r="H39" s="483"/>
      <c r="I39" s="483"/>
      <c r="J39" s="483"/>
      <c r="K39" s="483"/>
      <c r="L39" s="484"/>
      <c r="M39" s="479" t="s">
        <v>107</v>
      </c>
      <c r="N39" s="480"/>
      <c r="O39" s="480"/>
      <c r="P39" s="480"/>
      <c r="Q39" s="480"/>
      <c r="R39" s="480"/>
      <c r="S39" s="480"/>
      <c r="T39" s="480"/>
      <c r="U39" s="495"/>
      <c r="V39" s="495"/>
      <c r="W39" s="496"/>
      <c r="X39" s="497"/>
      <c r="Y39" s="381"/>
      <c r="Z39" s="381"/>
      <c r="AA39" s="381"/>
    </row>
    <row r="40" spans="1:29" ht="20.100000000000001" customHeight="1">
      <c r="A40" s="381"/>
      <c r="B40" s="387"/>
      <c r="C40" s="483" t="s">
        <v>36</v>
      </c>
      <c r="D40" s="483"/>
      <c r="E40" s="483"/>
      <c r="F40" s="483"/>
      <c r="G40" s="483"/>
      <c r="H40" s="483"/>
      <c r="I40" s="483"/>
      <c r="J40" s="483"/>
      <c r="K40" s="483"/>
      <c r="L40" s="484"/>
      <c r="M40" s="479" t="s">
        <v>108</v>
      </c>
      <c r="N40" s="480"/>
      <c r="O40" s="480"/>
      <c r="P40" s="480"/>
      <c r="Q40" s="480"/>
      <c r="R40" s="480"/>
      <c r="S40" s="480"/>
      <c r="T40" s="480"/>
      <c r="U40" s="480"/>
      <c r="V40" s="480"/>
      <c r="W40" s="481"/>
      <c r="X40" s="482"/>
      <c r="Y40" s="381"/>
      <c r="Z40" s="381"/>
      <c r="AA40" s="381"/>
    </row>
    <row r="41" spans="1:29" ht="20.100000000000001" customHeight="1">
      <c r="A41" s="381"/>
      <c r="B41" s="386" t="s">
        <v>37</v>
      </c>
      <c r="C41" s="483" t="s">
        <v>38</v>
      </c>
      <c r="D41" s="483"/>
      <c r="E41" s="483"/>
      <c r="F41" s="483"/>
      <c r="G41" s="483"/>
      <c r="H41" s="483"/>
      <c r="I41" s="483"/>
      <c r="J41" s="483"/>
      <c r="K41" s="483"/>
      <c r="L41" s="484"/>
      <c r="M41" s="479" t="s">
        <v>109</v>
      </c>
      <c r="N41" s="480"/>
      <c r="O41" s="480"/>
      <c r="P41" s="480"/>
      <c r="Q41" s="480"/>
      <c r="R41" s="480"/>
      <c r="S41" s="480"/>
      <c r="T41" s="480"/>
      <c r="U41" s="480"/>
      <c r="V41" s="480"/>
      <c r="W41" s="481"/>
      <c r="X41" s="482"/>
      <c r="Y41" s="381"/>
      <c r="Z41" s="381"/>
      <c r="AA41" s="381"/>
    </row>
    <row r="42" spans="1:29" ht="20.100000000000001" customHeight="1">
      <c r="A42" s="381"/>
      <c r="B42" s="387"/>
      <c r="C42" s="483" t="s">
        <v>39</v>
      </c>
      <c r="D42" s="483"/>
      <c r="E42" s="483"/>
      <c r="F42" s="483"/>
      <c r="G42" s="483"/>
      <c r="H42" s="483"/>
      <c r="I42" s="483"/>
      <c r="J42" s="483"/>
      <c r="K42" s="483"/>
      <c r="L42" s="484"/>
      <c r="M42" s="502" t="s">
        <v>110</v>
      </c>
      <c r="N42" s="503"/>
      <c r="O42" s="503"/>
      <c r="P42" s="503"/>
      <c r="Q42" s="503"/>
      <c r="R42" s="503"/>
      <c r="S42" s="503"/>
      <c r="T42" s="503"/>
      <c r="U42" s="503"/>
      <c r="V42" s="503"/>
      <c r="W42" s="504"/>
      <c r="X42" s="505"/>
      <c r="Y42" s="381"/>
      <c r="Z42" s="381"/>
      <c r="AA42" s="381"/>
    </row>
    <row r="43" spans="1:29" ht="20.100000000000001" customHeight="1">
      <c r="A43" s="381"/>
      <c r="B43" s="506" t="s">
        <v>40</v>
      </c>
      <c r="C43" s="483" t="s">
        <v>41</v>
      </c>
      <c r="D43" s="483"/>
      <c r="E43" s="483"/>
      <c r="F43" s="483"/>
      <c r="G43" s="483"/>
      <c r="H43" s="483"/>
      <c r="I43" s="483"/>
      <c r="J43" s="483"/>
      <c r="K43" s="483"/>
      <c r="L43" s="484"/>
      <c r="M43" s="479" t="s">
        <v>111</v>
      </c>
      <c r="N43" s="480"/>
      <c r="O43" s="480"/>
      <c r="P43" s="480"/>
      <c r="Q43" s="480"/>
      <c r="R43" s="480"/>
      <c r="S43" s="480"/>
      <c r="T43" s="480"/>
      <c r="U43" s="480"/>
      <c r="V43" s="480"/>
      <c r="W43" s="481"/>
      <c r="X43" s="482"/>
      <c r="Y43" s="381"/>
      <c r="Z43" s="381"/>
      <c r="AA43" s="381"/>
    </row>
    <row r="44" spans="1:29" ht="20.100000000000001" customHeight="1">
      <c r="A44" s="381"/>
      <c r="B44" s="507"/>
      <c r="C44" s="508" t="s">
        <v>39</v>
      </c>
      <c r="D44" s="508"/>
      <c r="E44" s="508"/>
      <c r="F44" s="508"/>
      <c r="G44" s="508"/>
      <c r="H44" s="508"/>
      <c r="I44" s="508"/>
      <c r="J44" s="508"/>
      <c r="K44" s="508"/>
      <c r="L44" s="508"/>
      <c r="M44" s="479" t="s">
        <v>112</v>
      </c>
      <c r="N44" s="480"/>
      <c r="O44" s="480"/>
      <c r="P44" s="480"/>
      <c r="Q44" s="480"/>
      <c r="R44" s="480"/>
      <c r="S44" s="480"/>
      <c r="T44" s="480"/>
      <c r="U44" s="480"/>
      <c r="V44" s="480"/>
      <c r="W44" s="481"/>
      <c r="X44" s="482"/>
      <c r="Y44" s="381"/>
      <c r="Z44" s="381"/>
      <c r="AA44" s="381"/>
    </row>
    <row r="45" spans="1:29" ht="20.100000000000001" customHeight="1">
      <c r="A45" s="381"/>
      <c r="B45" s="386" t="s">
        <v>26</v>
      </c>
      <c r="C45" s="483" t="s">
        <v>14</v>
      </c>
      <c r="D45" s="483"/>
      <c r="E45" s="483"/>
      <c r="F45" s="483"/>
      <c r="G45" s="483"/>
      <c r="H45" s="483"/>
      <c r="I45" s="483"/>
      <c r="J45" s="483"/>
      <c r="K45" s="483"/>
      <c r="L45" s="484"/>
      <c r="M45" s="494" t="s">
        <v>113</v>
      </c>
      <c r="N45" s="495"/>
      <c r="O45" s="495"/>
      <c r="P45" s="495"/>
      <c r="Q45" s="495"/>
      <c r="R45" s="495"/>
      <c r="S45" s="495"/>
      <c r="T45" s="495"/>
      <c r="U45" s="495"/>
      <c r="V45" s="495"/>
      <c r="W45" s="496"/>
      <c r="X45" s="497"/>
      <c r="Y45" s="381"/>
      <c r="Z45" s="381"/>
      <c r="AA45" s="381"/>
    </row>
    <row r="46" spans="1:29" ht="20.100000000000001" customHeight="1" thickBot="1">
      <c r="A46" s="381"/>
      <c r="B46" s="392"/>
      <c r="C46" s="483" t="s">
        <v>27</v>
      </c>
      <c r="D46" s="483"/>
      <c r="E46" s="483"/>
      <c r="F46" s="483"/>
      <c r="G46" s="483"/>
      <c r="H46" s="483"/>
      <c r="I46" s="483"/>
      <c r="J46" s="483"/>
      <c r="K46" s="483"/>
      <c r="L46" s="484"/>
      <c r="M46" s="498" t="s">
        <v>114</v>
      </c>
      <c r="N46" s="499"/>
      <c r="O46" s="499"/>
      <c r="P46" s="499"/>
      <c r="Q46" s="499"/>
      <c r="R46" s="499"/>
      <c r="S46" s="499"/>
      <c r="T46" s="499"/>
      <c r="U46" s="499"/>
      <c r="V46" s="499"/>
      <c r="W46" s="500"/>
      <c r="X46" s="501"/>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4">
      <c r="A49" s="381"/>
      <c r="B49" s="379" t="s">
        <v>2280</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2">
      <c r="A50" s="381"/>
      <c r="B50" s="3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ht="28.5" customHeight="1">
      <c r="A51" s="381"/>
      <c r="B51" s="475" t="s">
        <v>42</v>
      </c>
      <c r="C51" s="475" t="s">
        <v>43</v>
      </c>
      <c r="D51" s="475"/>
      <c r="E51" s="475"/>
      <c r="F51" s="475"/>
      <c r="G51" s="475"/>
      <c r="H51" s="475"/>
      <c r="I51" s="475"/>
      <c r="J51" s="475"/>
      <c r="K51" s="475"/>
      <c r="L51" s="475"/>
      <c r="M51" s="475" t="s">
        <v>44</v>
      </c>
      <c r="N51" s="475"/>
      <c r="O51" s="475"/>
      <c r="P51" s="475"/>
      <c r="Q51" s="475"/>
      <c r="R51" s="531" t="s">
        <v>50</v>
      </c>
      <c r="S51" s="532"/>
      <c r="T51" s="532"/>
      <c r="U51" s="532"/>
      <c r="V51" s="532"/>
      <c r="W51" s="533"/>
      <c r="X51" s="475" t="s">
        <v>45</v>
      </c>
      <c r="Y51" s="477" t="s">
        <v>6</v>
      </c>
      <c r="Z51" s="395"/>
      <c r="AA51" s="395"/>
    </row>
    <row r="52" spans="1:27" ht="28.5" customHeight="1" thickBot="1">
      <c r="A52" s="381"/>
      <c r="B52" s="475"/>
      <c r="C52" s="476"/>
      <c r="D52" s="476"/>
      <c r="E52" s="476"/>
      <c r="F52" s="476"/>
      <c r="G52" s="476"/>
      <c r="H52" s="476"/>
      <c r="I52" s="476"/>
      <c r="J52" s="476"/>
      <c r="K52" s="476"/>
      <c r="L52" s="476"/>
      <c r="M52" s="476"/>
      <c r="N52" s="476"/>
      <c r="O52" s="476"/>
      <c r="P52" s="476"/>
      <c r="Q52" s="476"/>
      <c r="R52" s="524" t="s">
        <v>51</v>
      </c>
      <c r="S52" s="476"/>
      <c r="T52" s="476"/>
      <c r="U52" s="476"/>
      <c r="V52" s="476"/>
      <c r="W52" s="396" t="s">
        <v>52</v>
      </c>
      <c r="X52" s="476"/>
      <c r="Y52" s="478"/>
      <c r="Z52" s="393"/>
      <c r="AA52" s="393"/>
    </row>
    <row r="53" spans="1:27" ht="33.9" customHeight="1">
      <c r="A53" s="381"/>
      <c r="B53" s="397">
        <v>1</v>
      </c>
      <c r="C53" s="534">
        <v>1334567890</v>
      </c>
      <c r="D53" s="535"/>
      <c r="E53" s="535"/>
      <c r="F53" s="535"/>
      <c r="G53" s="535"/>
      <c r="H53" s="535"/>
      <c r="I53" s="535"/>
      <c r="J53" s="535"/>
      <c r="K53" s="535"/>
      <c r="L53" s="536"/>
      <c r="M53" s="525" t="s">
        <v>102</v>
      </c>
      <c r="N53" s="526"/>
      <c r="O53" s="526"/>
      <c r="P53" s="526"/>
      <c r="Q53" s="527"/>
      <c r="R53" s="528" t="s">
        <v>838</v>
      </c>
      <c r="S53" s="529"/>
      <c r="T53" s="529"/>
      <c r="U53" s="529"/>
      <c r="V53" s="530"/>
      <c r="W53" s="125" t="s">
        <v>839</v>
      </c>
      <c r="X53" s="126" t="s">
        <v>2288</v>
      </c>
      <c r="Y53" s="469" t="s">
        <v>8</v>
      </c>
      <c r="Z53" s="398"/>
      <c r="AA53" s="399"/>
    </row>
    <row r="54" spans="1:27" ht="33.9" customHeight="1">
      <c r="A54" s="381"/>
      <c r="B54" s="400">
        <f>B53+1</f>
        <v>2</v>
      </c>
      <c r="C54" s="511">
        <v>1334567890</v>
      </c>
      <c r="D54" s="512"/>
      <c r="E54" s="512"/>
      <c r="F54" s="512"/>
      <c r="G54" s="512"/>
      <c r="H54" s="512"/>
      <c r="I54" s="512"/>
      <c r="J54" s="512"/>
      <c r="K54" s="512"/>
      <c r="L54" s="513"/>
      <c r="M54" s="521" t="s">
        <v>117</v>
      </c>
      <c r="N54" s="522"/>
      <c r="O54" s="522"/>
      <c r="P54" s="522"/>
      <c r="Q54" s="523"/>
      <c r="R54" s="518" t="s">
        <v>838</v>
      </c>
      <c r="S54" s="519"/>
      <c r="T54" s="519"/>
      <c r="U54" s="519"/>
      <c r="V54" s="520"/>
      <c r="W54" s="468" t="s">
        <v>839</v>
      </c>
      <c r="X54" s="4" t="s">
        <v>2288</v>
      </c>
      <c r="Y54" s="5" t="s">
        <v>177</v>
      </c>
      <c r="Z54" s="398"/>
      <c r="AA54" s="399"/>
    </row>
    <row r="55" spans="1:27" ht="33.9" customHeight="1">
      <c r="A55" s="381"/>
      <c r="B55" s="400">
        <f t="shared" ref="B55:B118" si="0">B54+1</f>
        <v>3</v>
      </c>
      <c r="C55" s="511">
        <v>1334567891</v>
      </c>
      <c r="D55" s="512"/>
      <c r="E55" s="512"/>
      <c r="F55" s="512"/>
      <c r="G55" s="512"/>
      <c r="H55" s="512"/>
      <c r="I55" s="512"/>
      <c r="J55" s="512"/>
      <c r="K55" s="512"/>
      <c r="L55" s="513"/>
      <c r="M55" s="518" t="s">
        <v>102</v>
      </c>
      <c r="N55" s="519"/>
      <c r="O55" s="519"/>
      <c r="P55" s="519"/>
      <c r="Q55" s="520"/>
      <c r="R55" s="518" t="s">
        <v>838</v>
      </c>
      <c r="S55" s="519"/>
      <c r="T55" s="519"/>
      <c r="U55" s="519"/>
      <c r="V55" s="520"/>
      <c r="W55" s="468" t="s">
        <v>839</v>
      </c>
      <c r="X55" s="4" t="s">
        <v>2289</v>
      </c>
      <c r="Y55" s="5" t="s">
        <v>10</v>
      </c>
      <c r="Z55" s="398"/>
      <c r="AA55" s="399"/>
    </row>
    <row r="56" spans="1:27" ht="33.9" customHeight="1">
      <c r="A56" s="381"/>
      <c r="B56" s="400">
        <f t="shared" si="0"/>
        <v>4</v>
      </c>
      <c r="C56" s="511">
        <v>1334567892</v>
      </c>
      <c r="D56" s="512"/>
      <c r="E56" s="512"/>
      <c r="F56" s="512"/>
      <c r="G56" s="512"/>
      <c r="H56" s="512"/>
      <c r="I56" s="512"/>
      <c r="J56" s="512"/>
      <c r="K56" s="512"/>
      <c r="L56" s="513"/>
      <c r="M56" s="518" t="s">
        <v>2290</v>
      </c>
      <c r="N56" s="519"/>
      <c r="O56" s="519"/>
      <c r="P56" s="519"/>
      <c r="Q56" s="520"/>
      <c r="R56" s="518" t="s">
        <v>838</v>
      </c>
      <c r="S56" s="519"/>
      <c r="T56" s="519"/>
      <c r="U56" s="519"/>
      <c r="V56" s="520"/>
      <c r="W56" s="468" t="s">
        <v>2291</v>
      </c>
      <c r="X56" s="4" t="s">
        <v>2292</v>
      </c>
      <c r="Y56" s="5" t="s">
        <v>105</v>
      </c>
      <c r="Z56" s="398"/>
      <c r="AA56" s="399"/>
    </row>
    <row r="57" spans="1:27" ht="33.9" customHeight="1">
      <c r="A57" s="381"/>
      <c r="B57" s="400">
        <f t="shared" si="0"/>
        <v>5</v>
      </c>
      <c r="C57" s="511">
        <v>1334567893</v>
      </c>
      <c r="D57" s="512"/>
      <c r="E57" s="512"/>
      <c r="F57" s="512"/>
      <c r="G57" s="512"/>
      <c r="H57" s="512"/>
      <c r="I57" s="512"/>
      <c r="J57" s="512"/>
      <c r="K57" s="512"/>
      <c r="L57" s="513"/>
      <c r="M57" s="518" t="s">
        <v>104</v>
      </c>
      <c r="N57" s="519"/>
      <c r="O57" s="519"/>
      <c r="P57" s="519"/>
      <c r="Q57" s="520"/>
      <c r="R57" s="518" t="s">
        <v>783</v>
      </c>
      <c r="S57" s="519"/>
      <c r="T57" s="519"/>
      <c r="U57" s="519"/>
      <c r="V57" s="520"/>
      <c r="W57" s="468" t="s">
        <v>784</v>
      </c>
      <c r="X57" s="4" t="s">
        <v>2293</v>
      </c>
      <c r="Y57" s="5" t="s">
        <v>171</v>
      </c>
      <c r="Z57" s="398"/>
      <c r="AA57" s="399"/>
    </row>
    <row r="58" spans="1:27" ht="33.9" customHeight="1">
      <c r="A58" s="381"/>
      <c r="B58" s="400">
        <f t="shared" si="0"/>
        <v>6</v>
      </c>
      <c r="C58" s="511">
        <v>1334567893</v>
      </c>
      <c r="D58" s="512"/>
      <c r="E58" s="512"/>
      <c r="F58" s="512"/>
      <c r="G58" s="512"/>
      <c r="H58" s="512"/>
      <c r="I58" s="512"/>
      <c r="J58" s="512"/>
      <c r="K58" s="512"/>
      <c r="L58" s="513"/>
      <c r="M58" s="518" t="s">
        <v>104</v>
      </c>
      <c r="N58" s="519"/>
      <c r="O58" s="519"/>
      <c r="P58" s="519"/>
      <c r="Q58" s="520"/>
      <c r="R58" s="518" t="s">
        <v>783</v>
      </c>
      <c r="S58" s="519"/>
      <c r="T58" s="519"/>
      <c r="U58" s="519"/>
      <c r="V58" s="520"/>
      <c r="W58" s="468" t="s">
        <v>784</v>
      </c>
      <c r="X58" s="4" t="s">
        <v>2293</v>
      </c>
      <c r="Y58" s="5" t="s">
        <v>171</v>
      </c>
      <c r="Z58" s="398"/>
      <c r="AA58" s="399"/>
    </row>
    <row r="59" spans="1:27" ht="33.9" customHeight="1">
      <c r="A59" s="381"/>
      <c r="B59" s="400">
        <f t="shared" si="0"/>
        <v>7</v>
      </c>
      <c r="C59" s="511">
        <v>1334567894</v>
      </c>
      <c r="D59" s="512"/>
      <c r="E59" s="512"/>
      <c r="F59" s="512"/>
      <c r="G59" s="512"/>
      <c r="H59" s="512"/>
      <c r="I59" s="512"/>
      <c r="J59" s="512"/>
      <c r="K59" s="512"/>
      <c r="L59" s="513"/>
      <c r="M59" s="518" t="s">
        <v>104</v>
      </c>
      <c r="N59" s="519"/>
      <c r="O59" s="519"/>
      <c r="P59" s="519"/>
      <c r="Q59" s="520"/>
      <c r="R59" s="518" t="s">
        <v>783</v>
      </c>
      <c r="S59" s="519"/>
      <c r="T59" s="519"/>
      <c r="U59" s="519"/>
      <c r="V59" s="520"/>
      <c r="W59" s="468" t="s">
        <v>784</v>
      </c>
      <c r="X59" s="4" t="s">
        <v>2293</v>
      </c>
      <c r="Y59" s="5" t="s">
        <v>103</v>
      </c>
      <c r="Z59" s="398"/>
      <c r="AA59" s="399"/>
    </row>
    <row r="60" spans="1:27" ht="33.9" customHeight="1">
      <c r="A60" s="381"/>
      <c r="B60" s="400">
        <f t="shared" si="0"/>
        <v>8</v>
      </c>
      <c r="C60" s="514"/>
      <c r="D60" s="515"/>
      <c r="E60" s="515"/>
      <c r="F60" s="515"/>
      <c r="G60" s="515"/>
      <c r="H60" s="515"/>
      <c r="I60" s="515"/>
      <c r="J60" s="515"/>
      <c r="K60" s="515"/>
      <c r="L60" s="516"/>
      <c r="M60" s="517"/>
      <c r="N60" s="517"/>
      <c r="O60" s="517"/>
      <c r="P60" s="517"/>
      <c r="Q60" s="517"/>
      <c r="R60" s="518"/>
      <c r="S60" s="519"/>
      <c r="T60" s="519"/>
      <c r="U60" s="519"/>
      <c r="V60" s="520"/>
      <c r="W60" s="71"/>
      <c r="X60" s="4"/>
      <c r="Y60" s="5"/>
      <c r="Z60" s="398"/>
      <c r="AA60" s="399"/>
    </row>
    <row r="61" spans="1:27" ht="33.9" customHeight="1">
      <c r="A61" s="381"/>
      <c r="B61" s="400">
        <f t="shared" si="0"/>
        <v>9</v>
      </c>
      <c r="C61" s="514"/>
      <c r="D61" s="515"/>
      <c r="E61" s="515"/>
      <c r="F61" s="515"/>
      <c r="G61" s="515"/>
      <c r="H61" s="515"/>
      <c r="I61" s="515"/>
      <c r="J61" s="515"/>
      <c r="K61" s="515"/>
      <c r="L61" s="516"/>
      <c r="M61" s="517"/>
      <c r="N61" s="517"/>
      <c r="O61" s="517"/>
      <c r="P61" s="517"/>
      <c r="Q61" s="517"/>
      <c r="R61" s="518"/>
      <c r="S61" s="519"/>
      <c r="T61" s="519"/>
      <c r="U61" s="519"/>
      <c r="V61" s="520"/>
      <c r="W61" s="71"/>
      <c r="X61" s="4"/>
      <c r="Y61" s="5"/>
      <c r="Z61" s="398"/>
      <c r="AA61" s="399"/>
    </row>
    <row r="62" spans="1:27" ht="33.9" customHeight="1">
      <c r="A62" s="381"/>
      <c r="B62" s="400">
        <f t="shared" si="0"/>
        <v>10</v>
      </c>
      <c r="C62" s="514"/>
      <c r="D62" s="515"/>
      <c r="E62" s="515"/>
      <c r="F62" s="515"/>
      <c r="G62" s="515"/>
      <c r="H62" s="515"/>
      <c r="I62" s="515"/>
      <c r="J62" s="515"/>
      <c r="K62" s="515"/>
      <c r="L62" s="516"/>
      <c r="M62" s="517"/>
      <c r="N62" s="517"/>
      <c r="O62" s="517"/>
      <c r="P62" s="517"/>
      <c r="Q62" s="517"/>
      <c r="R62" s="518"/>
      <c r="S62" s="519"/>
      <c r="T62" s="519"/>
      <c r="U62" s="519"/>
      <c r="V62" s="520"/>
      <c r="W62" s="71"/>
      <c r="X62" s="4"/>
      <c r="Y62" s="5"/>
      <c r="Z62" s="398"/>
      <c r="AA62" s="399"/>
    </row>
    <row r="63" spans="1:27" ht="33.9" customHeight="1">
      <c r="A63" s="381"/>
      <c r="B63" s="400">
        <f t="shared" si="0"/>
        <v>11</v>
      </c>
      <c r="C63" s="514"/>
      <c r="D63" s="515"/>
      <c r="E63" s="515"/>
      <c r="F63" s="515"/>
      <c r="G63" s="515"/>
      <c r="H63" s="515"/>
      <c r="I63" s="515"/>
      <c r="J63" s="515"/>
      <c r="K63" s="515"/>
      <c r="L63" s="516"/>
      <c r="M63" s="517"/>
      <c r="N63" s="517"/>
      <c r="O63" s="517"/>
      <c r="P63" s="517"/>
      <c r="Q63" s="517"/>
      <c r="R63" s="518"/>
      <c r="S63" s="519"/>
      <c r="T63" s="519"/>
      <c r="U63" s="519"/>
      <c r="V63" s="520"/>
      <c r="W63" s="71"/>
      <c r="X63" s="4"/>
      <c r="Y63" s="5"/>
      <c r="Z63" s="398"/>
      <c r="AA63" s="399"/>
    </row>
    <row r="64" spans="1:27" ht="33.9" customHeight="1">
      <c r="A64" s="381"/>
      <c r="B64" s="400">
        <f t="shared" si="0"/>
        <v>12</v>
      </c>
      <c r="C64" s="514"/>
      <c r="D64" s="515"/>
      <c r="E64" s="515"/>
      <c r="F64" s="515"/>
      <c r="G64" s="515"/>
      <c r="H64" s="515"/>
      <c r="I64" s="515"/>
      <c r="J64" s="515"/>
      <c r="K64" s="515"/>
      <c r="L64" s="516"/>
      <c r="M64" s="517"/>
      <c r="N64" s="517"/>
      <c r="O64" s="517"/>
      <c r="P64" s="517"/>
      <c r="Q64" s="517"/>
      <c r="R64" s="518"/>
      <c r="S64" s="519"/>
      <c r="T64" s="519"/>
      <c r="U64" s="519"/>
      <c r="V64" s="520"/>
      <c r="W64" s="71"/>
      <c r="X64" s="4"/>
      <c r="Y64" s="5"/>
      <c r="Z64" s="398"/>
      <c r="AA64" s="399"/>
    </row>
    <row r="65" spans="1:27" ht="33.9" customHeight="1">
      <c r="A65" s="381"/>
      <c r="B65" s="400">
        <f t="shared" si="0"/>
        <v>13</v>
      </c>
      <c r="C65" s="514"/>
      <c r="D65" s="515"/>
      <c r="E65" s="515"/>
      <c r="F65" s="515"/>
      <c r="G65" s="515"/>
      <c r="H65" s="515"/>
      <c r="I65" s="515"/>
      <c r="J65" s="515"/>
      <c r="K65" s="515"/>
      <c r="L65" s="516"/>
      <c r="M65" s="517"/>
      <c r="N65" s="517"/>
      <c r="O65" s="517"/>
      <c r="P65" s="517"/>
      <c r="Q65" s="517"/>
      <c r="R65" s="518"/>
      <c r="S65" s="519"/>
      <c r="T65" s="519"/>
      <c r="U65" s="519"/>
      <c r="V65" s="520"/>
      <c r="W65" s="71"/>
      <c r="X65" s="4"/>
      <c r="Y65" s="5"/>
      <c r="Z65" s="398"/>
      <c r="AA65" s="399"/>
    </row>
    <row r="66" spans="1:27" ht="33.9" customHeight="1">
      <c r="A66" s="381"/>
      <c r="B66" s="400">
        <f t="shared" si="0"/>
        <v>14</v>
      </c>
      <c r="C66" s="514"/>
      <c r="D66" s="515"/>
      <c r="E66" s="515"/>
      <c r="F66" s="515"/>
      <c r="G66" s="515"/>
      <c r="H66" s="515"/>
      <c r="I66" s="515"/>
      <c r="J66" s="515"/>
      <c r="K66" s="515"/>
      <c r="L66" s="516"/>
      <c r="M66" s="517"/>
      <c r="N66" s="517"/>
      <c r="O66" s="517"/>
      <c r="P66" s="517"/>
      <c r="Q66" s="517"/>
      <c r="R66" s="518"/>
      <c r="S66" s="519"/>
      <c r="T66" s="519"/>
      <c r="U66" s="519"/>
      <c r="V66" s="520"/>
      <c r="W66" s="71"/>
      <c r="X66" s="4"/>
      <c r="Y66" s="5"/>
      <c r="Z66" s="398"/>
      <c r="AA66" s="399"/>
    </row>
    <row r="67" spans="1:27" ht="33.9" customHeight="1">
      <c r="A67" s="381"/>
      <c r="B67" s="400">
        <f t="shared" si="0"/>
        <v>15</v>
      </c>
      <c r="C67" s="514"/>
      <c r="D67" s="515"/>
      <c r="E67" s="515"/>
      <c r="F67" s="515"/>
      <c r="G67" s="515"/>
      <c r="H67" s="515"/>
      <c r="I67" s="515"/>
      <c r="J67" s="515"/>
      <c r="K67" s="515"/>
      <c r="L67" s="516"/>
      <c r="M67" s="517"/>
      <c r="N67" s="517"/>
      <c r="O67" s="517"/>
      <c r="P67" s="517"/>
      <c r="Q67" s="517"/>
      <c r="R67" s="518"/>
      <c r="S67" s="519"/>
      <c r="T67" s="519"/>
      <c r="U67" s="519"/>
      <c r="V67" s="520"/>
      <c r="W67" s="71"/>
      <c r="X67" s="4"/>
      <c r="Y67" s="5"/>
      <c r="Z67" s="398"/>
      <c r="AA67" s="399"/>
    </row>
    <row r="68" spans="1:27" ht="33.9" customHeight="1">
      <c r="A68" s="381"/>
      <c r="B68" s="400">
        <f t="shared" si="0"/>
        <v>16</v>
      </c>
      <c r="C68" s="514"/>
      <c r="D68" s="515"/>
      <c r="E68" s="515"/>
      <c r="F68" s="515"/>
      <c r="G68" s="515"/>
      <c r="H68" s="515"/>
      <c r="I68" s="515"/>
      <c r="J68" s="515"/>
      <c r="K68" s="515"/>
      <c r="L68" s="516"/>
      <c r="M68" s="517"/>
      <c r="N68" s="517"/>
      <c r="O68" s="517"/>
      <c r="P68" s="517"/>
      <c r="Q68" s="517"/>
      <c r="R68" s="518"/>
      <c r="S68" s="519"/>
      <c r="T68" s="519"/>
      <c r="U68" s="519"/>
      <c r="V68" s="520"/>
      <c r="W68" s="71"/>
      <c r="X68" s="4"/>
      <c r="Y68" s="5"/>
      <c r="Z68" s="398"/>
      <c r="AA68" s="399"/>
    </row>
    <row r="69" spans="1:27" ht="33.9" customHeight="1">
      <c r="A69" s="381"/>
      <c r="B69" s="400">
        <f t="shared" si="0"/>
        <v>17</v>
      </c>
      <c r="C69" s="514"/>
      <c r="D69" s="515"/>
      <c r="E69" s="515"/>
      <c r="F69" s="515"/>
      <c r="G69" s="515"/>
      <c r="H69" s="515"/>
      <c r="I69" s="515"/>
      <c r="J69" s="515"/>
      <c r="K69" s="515"/>
      <c r="L69" s="516"/>
      <c r="M69" s="517"/>
      <c r="N69" s="517"/>
      <c r="O69" s="517"/>
      <c r="P69" s="517"/>
      <c r="Q69" s="517"/>
      <c r="R69" s="518"/>
      <c r="S69" s="519"/>
      <c r="T69" s="519"/>
      <c r="U69" s="519"/>
      <c r="V69" s="520"/>
      <c r="W69" s="71"/>
      <c r="X69" s="4"/>
      <c r="Y69" s="5"/>
      <c r="Z69" s="398"/>
      <c r="AA69" s="399"/>
    </row>
    <row r="70" spans="1:27" ht="33.9" customHeight="1">
      <c r="A70" s="381"/>
      <c r="B70" s="400">
        <f t="shared" si="0"/>
        <v>18</v>
      </c>
      <c r="C70" s="514"/>
      <c r="D70" s="515"/>
      <c r="E70" s="515"/>
      <c r="F70" s="515"/>
      <c r="G70" s="515"/>
      <c r="H70" s="515"/>
      <c r="I70" s="515"/>
      <c r="J70" s="515"/>
      <c r="K70" s="515"/>
      <c r="L70" s="516"/>
      <c r="M70" s="517"/>
      <c r="N70" s="517"/>
      <c r="O70" s="517"/>
      <c r="P70" s="517"/>
      <c r="Q70" s="517"/>
      <c r="R70" s="518"/>
      <c r="S70" s="519"/>
      <c r="T70" s="519"/>
      <c r="U70" s="519"/>
      <c r="V70" s="520"/>
      <c r="W70" s="71"/>
      <c r="X70" s="4"/>
      <c r="Y70" s="5"/>
      <c r="Z70" s="398"/>
      <c r="AA70" s="399"/>
    </row>
    <row r="71" spans="1:27" ht="33.9" customHeight="1">
      <c r="A71" s="381"/>
      <c r="B71" s="400">
        <f t="shared" si="0"/>
        <v>19</v>
      </c>
      <c r="C71" s="514"/>
      <c r="D71" s="515"/>
      <c r="E71" s="515"/>
      <c r="F71" s="515"/>
      <c r="G71" s="515"/>
      <c r="H71" s="515"/>
      <c r="I71" s="515"/>
      <c r="J71" s="515"/>
      <c r="K71" s="515"/>
      <c r="L71" s="516"/>
      <c r="M71" s="517"/>
      <c r="N71" s="517"/>
      <c r="O71" s="517"/>
      <c r="P71" s="517"/>
      <c r="Q71" s="517"/>
      <c r="R71" s="518"/>
      <c r="S71" s="519"/>
      <c r="T71" s="519"/>
      <c r="U71" s="519"/>
      <c r="V71" s="520"/>
      <c r="W71" s="71"/>
      <c r="X71" s="4"/>
      <c r="Y71" s="5"/>
      <c r="Z71" s="398"/>
      <c r="AA71" s="399"/>
    </row>
    <row r="72" spans="1:27" ht="33.9" customHeight="1">
      <c r="A72" s="381"/>
      <c r="B72" s="400">
        <f t="shared" si="0"/>
        <v>20</v>
      </c>
      <c r="C72" s="514"/>
      <c r="D72" s="515"/>
      <c r="E72" s="515"/>
      <c r="F72" s="515"/>
      <c r="G72" s="515"/>
      <c r="H72" s="515"/>
      <c r="I72" s="515"/>
      <c r="J72" s="515"/>
      <c r="K72" s="515"/>
      <c r="L72" s="516"/>
      <c r="M72" s="517"/>
      <c r="N72" s="517"/>
      <c r="O72" s="517"/>
      <c r="P72" s="517"/>
      <c r="Q72" s="517"/>
      <c r="R72" s="518"/>
      <c r="S72" s="519"/>
      <c r="T72" s="519"/>
      <c r="U72" s="519"/>
      <c r="V72" s="520"/>
      <c r="W72" s="71"/>
      <c r="X72" s="4"/>
      <c r="Y72" s="5"/>
      <c r="Z72" s="398"/>
      <c r="AA72" s="399"/>
    </row>
    <row r="73" spans="1:27" ht="33.9" customHeight="1">
      <c r="A73" s="381"/>
      <c r="B73" s="400">
        <f t="shared" si="0"/>
        <v>21</v>
      </c>
      <c r="C73" s="514"/>
      <c r="D73" s="515"/>
      <c r="E73" s="515"/>
      <c r="F73" s="515"/>
      <c r="G73" s="515"/>
      <c r="H73" s="515"/>
      <c r="I73" s="515"/>
      <c r="J73" s="515"/>
      <c r="K73" s="515"/>
      <c r="L73" s="516"/>
      <c r="M73" s="517"/>
      <c r="N73" s="517"/>
      <c r="O73" s="517"/>
      <c r="P73" s="517"/>
      <c r="Q73" s="517"/>
      <c r="R73" s="518"/>
      <c r="S73" s="519"/>
      <c r="T73" s="519"/>
      <c r="U73" s="519"/>
      <c r="V73" s="520"/>
      <c r="W73" s="71"/>
      <c r="X73" s="4"/>
      <c r="Y73" s="5"/>
      <c r="Z73" s="398"/>
      <c r="AA73" s="399"/>
    </row>
    <row r="74" spans="1:27" ht="33.9" customHeight="1">
      <c r="A74" s="381"/>
      <c r="B74" s="400">
        <f t="shared" si="0"/>
        <v>22</v>
      </c>
      <c r="C74" s="514"/>
      <c r="D74" s="515"/>
      <c r="E74" s="515"/>
      <c r="F74" s="515"/>
      <c r="G74" s="515"/>
      <c r="H74" s="515"/>
      <c r="I74" s="515"/>
      <c r="J74" s="515"/>
      <c r="K74" s="515"/>
      <c r="L74" s="516"/>
      <c r="M74" s="517"/>
      <c r="N74" s="517"/>
      <c r="O74" s="517"/>
      <c r="P74" s="517"/>
      <c r="Q74" s="517"/>
      <c r="R74" s="518"/>
      <c r="S74" s="519"/>
      <c r="T74" s="519"/>
      <c r="U74" s="519"/>
      <c r="V74" s="520"/>
      <c r="W74" s="71"/>
      <c r="X74" s="4"/>
      <c r="Y74" s="5"/>
      <c r="Z74" s="398"/>
      <c r="AA74" s="399"/>
    </row>
    <row r="75" spans="1:27" ht="33.9" customHeight="1">
      <c r="A75" s="381"/>
      <c r="B75" s="400">
        <f t="shared" si="0"/>
        <v>23</v>
      </c>
      <c r="C75" s="514"/>
      <c r="D75" s="515"/>
      <c r="E75" s="515"/>
      <c r="F75" s="515"/>
      <c r="G75" s="515"/>
      <c r="H75" s="515"/>
      <c r="I75" s="515"/>
      <c r="J75" s="515"/>
      <c r="K75" s="515"/>
      <c r="L75" s="516"/>
      <c r="M75" s="517"/>
      <c r="N75" s="517"/>
      <c r="O75" s="517"/>
      <c r="P75" s="517"/>
      <c r="Q75" s="517"/>
      <c r="R75" s="518"/>
      <c r="S75" s="519"/>
      <c r="T75" s="519"/>
      <c r="U75" s="519"/>
      <c r="V75" s="520"/>
      <c r="W75" s="71"/>
      <c r="X75" s="4"/>
      <c r="Y75" s="5"/>
      <c r="Z75" s="398"/>
      <c r="AA75" s="399"/>
    </row>
    <row r="76" spans="1:27" ht="33.9" customHeight="1">
      <c r="A76" s="381"/>
      <c r="B76" s="400">
        <f t="shared" si="0"/>
        <v>24</v>
      </c>
      <c r="C76" s="514"/>
      <c r="D76" s="515"/>
      <c r="E76" s="515"/>
      <c r="F76" s="515"/>
      <c r="G76" s="515"/>
      <c r="H76" s="515"/>
      <c r="I76" s="515"/>
      <c r="J76" s="515"/>
      <c r="K76" s="515"/>
      <c r="L76" s="516"/>
      <c r="M76" s="517"/>
      <c r="N76" s="517"/>
      <c r="O76" s="517"/>
      <c r="P76" s="517"/>
      <c r="Q76" s="517"/>
      <c r="R76" s="518"/>
      <c r="S76" s="519"/>
      <c r="T76" s="519"/>
      <c r="U76" s="519"/>
      <c r="V76" s="520"/>
      <c r="W76" s="71"/>
      <c r="X76" s="4"/>
      <c r="Y76" s="5"/>
      <c r="Z76" s="398"/>
      <c r="AA76" s="399"/>
    </row>
    <row r="77" spans="1:27" ht="33.9" customHeight="1">
      <c r="A77" s="381"/>
      <c r="B77" s="400">
        <f t="shared" si="0"/>
        <v>25</v>
      </c>
      <c r="C77" s="514"/>
      <c r="D77" s="515"/>
      <c r="E77" s="515"/>
      <c r="F77" s="515"/>
      <c r="G77" s="515"/>
      <c r="H77" s="515"/>
      <c r="I77" s="515"/>
      <c r="J77" s="515"/>
      <c r="K77" s="515"/>
      <c r="L77" s="516"/>
      <c r="M77" s="517"/>
      <c r="N77" s="517"/>
      <c r="O77" s="517"/>
      <c r="P77" s="517"/>
      <c r="Q77" s="517"/>
      <c r="R77" s="518"/>
      <c r="S77" s="519"/>
      <c r="T77" s="519"/>
      <c r="U77" s="519"/>
      <c r="V77" s="520"/>
      <c r="W77" s="71"/>
      <c r="X77" s="4"/>
      <c r="Y77" s="5"/>
      <c r="Z77" s="398"/>
      <c r="AA77" s="399"/>
    </row>
    <row r="78" spans="1:27" ht="33.9" customHeight="1">
      <c r="A78" s="381"/>
      <c r="B78" s="400">
        <f t="shared" si="0"/>
        <v>26</v>
      </c>
      <c r="C78" s="514"/>
      <c r="D78" s="515"/>
      <c r="E78" s="515"/>
      <c r="F78" s="515"/>
      <c r="G78" s="515"/>
      <c r="H78" s="515"/>
      <c r="I78" s="515"/>
      <c r="J78" s="515"/>
      <c r="K78" s="515"/>
      <c r="L78" s="516"/>
      <c r="M78" s="517"/>
      <c r="N78" s="517"/>
      <c r="O78" s="517"/>
      <c r="P78" s="517"/>
      <c r="Q78" s="517"/>
      <c r="R78" s="518"/>
      <c r="S78" s="519"/>
      <c r="T78" s="519"/>
      <c r="U78" s="519"/>
      <c r="V78" s="520"/>
      <c r="W78" s="71"/>
      <c r="X78" s="4"/>
      <c r="Y78" s="5"/>
      <c r="Z78" s="398"/>
      <c r="AA78" s="399"/>
    </row>
    <row r="79" spans="1:27" ht="33.9" customHeight="1">
      <c r="A79" s="381"/>
      <c r="B79" s="400">
        <f t="shared" si="0"/>
        <v>27</v>
      </c>
      <c r="C79" s="514"/>
      <c r="D79" s="515"/>
      <c r="E79" s="515"/>
      <c r="F79" s="515"/>
      <c r="G79" s="515"/>
      <c r="H79" s="515"/>
      <c r="I79" s="515"/>
      <c r="J79" s="515"/>
      <c r="K79" s="515"/>
      <c r="L79" s="516"/>
      <c r="M79" s="517"/>
      <c r="N79" s="517"/>
      <c r="O79" s="517"/>
      <c r="P79" s="517"/>
      <c r="Q79" s="517"/>
      <c r="R79" s="518"/>
      <c r="S79" s="519"/>
      <c r="T79" s="519"/>
      <c r="U79" s="519"/>
      <c r="V79" s="520"/>
      <c r="W79" s="71"/>
      <c r="X79" s="4"/>
      <c r="Y79" s="5"/>
      <c r="Z79" s="398"/>
      <c r="AA79" s="399"/>
    </row>
    <row r="80" spans="1:27" ht="33.9" customHeight="1">
      <c r="A80" s="381"/>
      <c r="B80" s="400">
        <f t="shared" si="0"/>
        <v>28</v>
      </c>
      <c r="C80" s="514"/>
      <c r="D80" s="515"/>
      <c r="E80" s="515"/>
      <c r="F80" s="515"/>
      <c r="G80" s="515"/>
      <c r="H80" s="515"/>
      <c r="I80" s="515"/>
      <c r="J80" s="515"/>
      <c r="K80" s="515"/>
      <c r="L80" s="516"/>
      <c r="M80" s="517"/>
      <c r="N80" s="517"/>
      <c r="O80" s="517"/>
      <c r="P80" s="517"/>
      <c r="Q80" s="517"/>
      <c r="R80" s="518"/>
      <c r="S80" s="519"/>
      <c r="T80" s="519"/>
      <c r="U80" s="519"/>
      <c r="V80" s="520"/>
      <c r="W80" s="71"/>
      <c r="X80" s="4"/>
      <c r="Y80" s="5"/>
      <c r="Z80" s="398"/>
      <c r="AA80" s="399"/>
    </row>
    <row r="81" spans="1:27" ht="33.9" customHeight="1">
      <c r="A81" s="381"/>
      <c r="B81" s="400">
        <f t="shared" si="0"/>
        <v>29</v>
      </c>
      <c r="C81" s="514"/>
      <c r="D81" s="515"/>
      <c r="E81" s="515"/>
      <c r="F81" s="515"/>
      <c r="G81" s="515"/>
      <c r="H81" s="515"/>
      <c r="I81" s="515"/>
      <c r="J81" s="515"/>
      <c r="K81" s="515"/>
      <c r="L81" s="516"/>
      <c r="M81" s="517"/>
      <c r="N81" s="517"/>
      <c r="O81" s="517"/>
      <c r="P81" s="517"/>
      <c r="Q81" s="517"/>
      <c r="R81" s="518"/>
      <c r="S81" s="519"/>
      <c r="T81" s="519"/>
      <c r="U81" s="519"/>
      <c r="V81" s="520"/>
      <c r="W81" s="71"/>
      <c r="X81" s="4"/>
      <c r="Y81" s="5"/>
      <c r="Z81" s="398"/>
      <c r="AA81" s="399"/>
    </row>
    <row r="82" spans="1:27" ht="33.9" customHeight="1">
      <c r="A82" s="381"/>
      <c r="B82" s="400">
        <f t="shared" si="0"/>
        <v>30</v>
      </c>
      <c r="C82" s="514"/>
      <c r="D82" s="515"/>
      <c r="E82" s="515"/>
      <c r="F82" s="515"/>
      <c r="G82" s="515"/>
      <c r="H82" s="515"/>
      <c r="I82" s="515"/>
      <c r="J82" s="515"/>
      <c r="K82" s="515"/>
      <c r="L82" s="516"/>
      <c r="M82" s="517"/>
      <c r="N82" s="517"/>
      <c r="O82" s="517"/>
      <c r="P82" s="517"/>
      <c r="Q82" s="517"/>
      <c r="R82" s="518"/>
      <c r="S82" s="519"/>
      <c r="T82" s="519"/>
      <c r="U82" s="519"/>
      <c r="V82" s="520"/>
      <c r="W82" s="71"/>
      <c r="X82" s="4"/>
      <c r="Y82" s="5"/>
      <c r="Z82" s="398"/>
      <c r="AA82" s="399"/>
    </row>
    <row r="83" spans="1:27" ht="33.9" customHeight="1">
      <c r="A83" s="381"/>
      <c r="B83" s="400">
        <f t="shared" si="0"/>
        <v>31</v>
      </c>
      <c r="C83" s="514"/>
      <c r="D83" s="515"/>
      <c r="E83" s="515"/>
      <c r="F83" s="515"/>
      <c r="G83" s="515"/>
      <c r="H83" s="515"/>
      <c r="I83" s="515"/>
      <c r="J83" s="515"/>
      <c r="K83" s="515"/>
      <c r="L83" s="516"/>
      <c r="M83" s="517"/>
      <c r="N83" s="517"/>
      <c r="O83" s="517"/>
      <c r="P83" s="517"/>
      <c r="Q83" s="517"/>
      <c r="R83" s="518"/>
      <c r="S83" s="519"/>
      <c r="T83" s="519"/>
      <c r="U83" s="519"/>
      <c r="V83" s="520"/>
      <c r="W83" s="71"/>
      <c r="X83" s="4"/>
      <c r="Y83" s="5"/>
      <c r="Z83" s="398"/>
      <c r="AA83" s="399"/>
    </row>
    <row r="84" spans="1:27" ht="33.9" customHeight="1">
      <c r="A84" s="381"/>
      <c r="B84" s="400">
        <f t="shared" si="0"/>
        <v>32</v>
      </c>
      <c r="C84" s="514"/>
      <c r="D84" s="515"/>
      <c r="E84" s="515"/>
      <c r="F84" s="515"/>
      <c r="G84" s="515"/>
      <c r="H84" s="515"/>
      <c r="I84" s="515"/>
      <c r="J84" s="515"/>
      <c r="K84" s="515"/>
      <c r="L84" s="516"/>
      <c r="M84" s="517"/>
      <c r="N84" s="517"/>
      <c r="O84" s="517"/>
      <c r="P84" s="517"/>
      <c r="Q84" s="517"/>
      <c r="R84" s="518"/>
      <c r="S84" s="519"/>
      <c r="T84" s="519"/>
      <c r="U84" s="519"/>
      <c r="V84" s="520"/>
      <c r="W84" s="71"/>
      <c r="X84" s="4"/>
      <c r="Y84" s="5"/>
      <c r="Z84" s="398"/>
      <c r="AA84" s="399"/>
    </row>
    <row r="85" spans="1:27" ht="33.9" customHeight="1">
      <c r="A85" s="381"/>
      <c r="B85" s="400">
        <f t="shared" si="0"/>
        <v>33</v>
      </c>
      <c r="C85" s="514"/>
      <c r="D85" s="515"/>
      <c r="E85" s="515"/>
      <c r="F85" s="515"/>
      <c r="G85" s="515"/>
      <c r="H85" s="515"/>
      <c r="I85" s="515"/>
      <c r="J85" s="515"/>
      <c r="K85" s="515"/>
      <c r="L85" s="516"/>
      <c r="M85" s="517"/>
      <c r="N85" s="517"/>
      <c r="O85" s="517"/>
      <c r="P85" s="517"/>
      <c r="Q85" s="517"/>
      <c r="R85" s="518"/>
      <c r="S85" s="519"/>
      <c r="T85" s="519"/>
      <c r="U85" s="519"/>
      <c r="V85" s="520"/>
      <c r="W85" s="71"/>
      <c r="X85" s="4"/>
      <c r="Y85" s="5"/>
      <c r="Z85" s="398"/>
      <c r="AA85" s="399"/>
    </row>
    <row r="86" spans="1:27" ht="33.9" customHeight="1">
      <c r="A86" s="381"/>
      <c r="B86" s="400">
        <f t="shared" si="0"/>
        <v>34</v>
      </c>
      <c r="C86" s="514"/>
      <c r="D86" s="515"/>
      <c r="E86" s="515"/>
      <c r="F86" s="515"/>
      <c r="G86" s="515"/>
      <c r="H86" s="515"/>
      <c r="I86" s="515"/>
      <c r="J86" s="515"/>
      <c r="K86" s="515"/>
      <c r="L86" s="516"/>
      <c r="M86" s="517"/>
      <c r="N86" s="517"/>
      <c r="O86" s="517"/>
      <c r="P86" s="517"/>
      <c r="Q86" s="517"/>
      <c r="R86" s="518"/>
      <c r="S86" s="519"/>
      <c r="T86" s="519"/>
      <c r="U86" s="519"/>
      <c r="V86" s="520"/>
      <c r="W86" s="71"/>
      <c r="X86" s="4"/>
      <c r="Y86" s="5"/>
      <c r="Z86" s="398"/>
      <c r="AA86" s="399"/>
    </row>
    <row r="87" spans="1:27" ht="33.9" customHeight="1">
      <c r="A87" s="381"/>
      <c r="B87" s="400">
        <f t="shared" si="0"/>
        <v>35</v>
      </c>
      <c r="C87" s="514"/>
      <c r="D87" s="515"/>
      <c r="E87" s="515"/>
      <c r="F87" s="515"/>
      <c r="G87" s="515"/>
      <c r="H87" s="515"/>
      <c r="I87" s="515"/>
      <c r="J87" s="515"/>
      <c r="K87" s="515"/>
      <c r="L87" s="516"/>
      <c r="M87" s="517"/>
      <c r="N87" s="517"/>
      <c r="O87" s="517"/>
      <c r="P87" s="517"/>
      <c r="Q87" s="517"/>
      <c r="R87" s="518"/>
      <c r="S87" s="519"/>
      <c r="T87" s="519"/>
      <c r="U87" s="519"/>
      <c r="V87" s="520"/>
      <c r="W87" s="71"/>
      <c r="X87" s="4"/>
      <c r="Y87" s="5"/>
      <c r="Z87" s="398"/>
      <c r="AA87" s="399"/>
    </row>
    <row r="88" spans="1:27" ht="33.9" customHeight="1">
      <c r="A88" s="381"/>
      <c r="B88" s="400">
        <f t="shared" si="0"/>
        <v>36</v>
      </c>
      <c r="C88" s="514"/>
      <c r="D88" s="515"/>
      <c r="E88" s="515"/>
      <c r="F88" s="515"/>
      <c r="G88" s="515"/>
      <c r="H88" s="515"/>
      <c r="I88" s="515"/>
      <c r="J88" s="515"/>
      <c r="K88" s="515"/>
      <c r="L88" s="516"/>
      <c r="M88" s="517"/>
      <c r="N88" s="517"/>
      <c r="O88" s="517"/>
      <c r="P88" s="517"/>
      <c r="Q88" s="517"/>
      <c r="R88" s="518"/>
      <c r="S88" s="519"/>
      <c r="T88" s="519"/>
      <c r="U88" s="519"/>
      <c r="V88" s="520"/>
      <c r="W88" s="71"/>
      <c r="X88" s="4"/>
      <c r="Y88" s="5"/>
      <c r="Z88" s="398"/>
      <c r="AA88" s="399"/>
    </row>
    <row r="89" spans="1:27" ht="33.9" customHeight="1">
      <c r="A89" s="381"/>
      <c r="B89" s="400">
        <f t="shared" si="0"/>
        <v>37</v>
      </c>
      <c r="C89" s="514"/>
      <c r="D89" s="515"/>
      <c r="E89" s="515"/>
      <c r="F89" s="515"/>
      <c r="G89" s="515"/>
      <c r="H89" s="515"/>
      <c r="I89" s="515"/>
      <c r="J89" s="515"/>
      <c r="K89" s="515"/>
      <c r="L89" s="516"/>
      <c r="M89" s="517"/>
      <c r="N89" s="517"/>
      <c r="O89" s="517"/>
      <c r="P89" s="517"/>
      <c r="Q89" s="517"/>
      <c r="R89" s="518"/>
      <c r="S89" s="519"/>
      <c r="T89" s="519"/>
      <c r="U89" s="519"/>
      <c r="V89" s="520"/>
      <c r="W89" s="71"/>
      <c r="X89" s="4"/>
      <c r="Y89" s="5"/>
      <c r="Z89" s="398"/>
      <c r="AA89" s="399"/>
    </row>
    <row r="90" spans="1:27" ht="33.9" customHeight="1">
      <c r="A90" s="381"/>
      <c r="B90" s="400">
        <f t="shared" si="0"/>
        <v>38</v>
      </c>
      <c r="C90" s="514"/>
      <c r="D90" s="515"/>
      <c r="E90" s="515"/>
      <c r="F90" s="515"/>
      <c r="G90" s="515"/>
      <c r="H90" s="515"/>
      <c r="I90" s="515"/>
      <c r="J90" s="515"/>
      <c r="K90" s="515"/>
      <c r="L90" s="516"/>
      <c r="M90" s="517"/>
      <c r="N90" s="517"/>
      <c r="O90" s="517"/>
      <c r="P90" s="517"/>
      <c r="Q90" s="517"/>
      <c r="R90" s="518"/>
      <c r="S90" s="519"/>
      <c r="T90" s="519"/>
      <c r="U90" s="519"/>
      <c r="V90" s="520"/>
      <c r="W90" s="71"/>
      <c r="X90" s="4"/>
      <c r="Y90" s="5"/>
      <c r="Z90" s="398"/>
      <c r="AA90" s="399"/>
    </row>
    <row r="91" spans="1:27" ht="33.9" customHeight="1">
      <c r="A91" s="381"/>
      <c r="B91" s="400">
        <f t="shared" si="0"/>
        <v>39</v>
      </c>
      <c r="C91" s="514"/>
      <c r="D91" s="515"/>
      <c r="E91" s="515"/>
      <c r="F91" s="515"/>
      <c r="G91" s="515"/>
      <c r="H91" s="515"/>
      <c r="I91" s="515"/>
      <c r="J91" s="515"/>
      <c r="K91" s="515"/>
      <c r="L91" s="516"/>
      <c r="M91" s="517"/>
      <c r="N91" s="517"/>
      <c r="O91" s="517"/>
      <c r="P91" s="517"/>
      <c r="Q91" s="517"/>
      <c r="R91" s="518"/>
      <c r="S91" s="519"/>
      <c r="T91" s="519"/>
      <c r="U91" s="519"/>
      <c r="V91" s="520"/>
      <c r="W91" s="71"/>
      <c r="X91" s="4"/>
      <c r="Y91" s="5"/>
      <c r="Z91" s="398"/>
      <c r="AA91" s="399"/>
    </row>
    <row r="92" spans="1:27" ht="33.9" customHeight="1">
      <c r="A92" s="381"/>
      <c r="B92" s="400">
        <f t="shared" si="0"/>
        <v>40</v>
      </c>
      <c r="C92" s="514"/>
      <c r="D92" s="515"/>
      <c r="E92" s="515"/>
      <c r="F92" s="515"/>
      <c r="G92" s="515"/>
      <c r="H92" s="515"/>
      <c r="I92" s="515"/>
      <c r="J92" s="515"/>
      <c r="K92" s="515"/>
      <c r="L92" s="516"/>
      <c r="M92" s="517"/>
      <c r="N92" s="517"/>
      <c r="O92" s="517"/>
      <c r="P92" s="517"/>
      <c r="Q92" s="517"/>
      <c r="R92" s="518"/>
      <c r="S92" s="519"/>
      <c r="T92" s="519"/>
      <c r="U92" s="519"/>
      <c r="V92" s="520"/>
      <c r="W92" s="71"/>
      <c r="X92" s="4"/>
      <c r="Y92" s="5"/>
      <c r="Z92" s="398"/>
      <c r="AA92" s="399"/>
    </row>
    <row r="93" spans="1:27" ht="33.9" customHeight="1">
      <c r="A93" s="381"/>
      <c r="B93" s="400">
        <f t="shared" si="0"/>
        <v>41</v>
      </c>
      <c r="C93" s="514"/>
      <c r="D93" s="515"/>
      <c r="E93" s="515"/>
      <c r="F93" s="515"/>
      <c r="G93" s="515"/>
      <c r="H93" s="515"/>
      <c r="I93" s="515"/>
      <c r="J93" s="515"/>
      <c r="K93" s="515"/>
      <c r="L93" s="516"/>
      <c r="M93" s="517"/>
      <c r="N93" s="517"/>
      <c r="O93" s="517"/>
      <c r="P93" s="517"/>
      <c r="Q93" s="517"/>
      <c r="R93" s="518"/>
      <c r="S93" s="519"/>
      <c r="T93" s="519"/>
      <c r="U93" s="519"/>
      <c r="V93" s="520"/>
      <c r="W93" s="71"/>
      <c r="X93" s="4"/>
      <c r="Y93" s="5"/>
      <c r="Z93" s="398"/>
      <c r="AA93" s="399"/>
    </row>
    <row r="94" spans="1:27" ht="33.9" customHeight="1">
      <c r="A94" s="381"/>
      <c r="B94" s="400">
        <f t="shared" si="0"/>
        <v>42</v>
      </c>
      <c r="C94" s="514"/>
      <c r="D94" s="515"/>
      <c r="E94" s="515"/>
      <c r="F94" s="515"/>
      <c r="G94" s="515"/>
      <c r="H94" s="515"/>
      <c r="I94" s="515"/>
      <c r="J94" s="515"/>
      <c r="K94" s="515"/>
      <c r="L94" s="516"/>
      <c r="M94" s="517"/>
      <c r="N94" s="517"/>
      <c r="O94" s="517"/>
      <c r="P94" s="517"/>
      <c r="Q94" s="517"/>
      <c r="R94" s="518"/>
      <c r="S94" s="519"/>
      <c r="T94" s="519"/>
      <c r="U94" s="519"/>
      <c r="V94" s="520"/>
      <c r="W94" s="71"/>
      <c r="X94" s="4"/>
      <c r="Y94" s="5"/>
      <c r="Z94" s="398"/>
      <c r="AA94" s="399"/>
    </row>
    <row r="95" spans="1:27" ht="33.9" customHeight="1">
      <c r="A95" s="381"/>
      <c r="B95" s="400">
        <f t="shared" si="0"/>
        <v>43</v>
      </c>
      <c r="C95" s="514"/>
      <c r="D95" s="515"/>
      <c r="E95" s="515"/>
      <c r="F95" s="515"/>
      <c r="G95" s="515"/>
      <c r="H95" s="515"/>
      <c r="I95" s="515"/>
      <c r="J95" s="515"/>
      <c r="K95" s="515"/>
      <c r="L95" s="516"/>
      <c r="M95" s="517"/>
      <c r="N95" s="517"/>
      <c r="O95" s="517"/>
      <c r="P95" s="517"/>
      <c r="Q95" s="517"/>
      <c r="R95" s="518"/>
      <c r="S95" s="519"/>
      <c r="T95" s="519"/>
      <c r="U95" s="519"/>
      <c r="V95" s="520"/>
      <c r="W95" s="71"/>
      <c r="X95" s="4"/>
      <c r="Y95" s="5"/>
      <c r="Z95" s="398"/>
      <c r="AA95" s="399"/>
    </row>
    <row r="96" spans="1:27" ht="33.9" customHeight="1">
      <c r="A96" s="381"/>
      <c r="B96" s="400">
        <f t="shared" si="0"/>
        <v>44</v>
      </c>
      <c r="C96" s="514"/>
      <c r="D96" s="515"/>
      <c r="E96" s="515"/>
      <c r="F96" s="515"/>
      <c r="G96" s="515"/>
      <c r="H96" s="515"/>
      <c r="I96" s="515"/>
      <c r="J96" s="515"/>
      <c r="K96" s="515"/>
      <c r="L96" s="516"/>
      <c r="M96" s="517"/>
      <c r="N96" s="517"/>
      <c r="O96" s="517"/>
      <c r="P96" s="517"/>
      <c r="Q96" s="517"/>
      <c r="R96" s="518"/>
      <c r="S96" s="519"/>
      <c r="T96" s="519"/>
      <c r="U96" s="519"/>
      <c r="V96" s="520"/>
      <c r="W96" s="71"/>
      <c r="X96" s="4"/>
      <c r="Y96" s="5"/>
      <c r="Z96" s="398"/>
      <c r="AA96" s="399"/>
    </row>
    <row r="97" spans="1:27" ht="33.9" customHeight="1">
      <c r="A97" s="381"/>
      <c r="B97" s="400">
        <f t="shared" si="0"/>
        <v>45</v>
      </c>
      <c r="C97" s="514"/>
      <c r="D97" s="515"/>
      <c r="E97" s="515"/>
      <c r="F97" s="515"/>
      <c r="G97" s="515"/>
      <c r="H97" s="515"/>
      <c r="I97" s="515"/>
      <c r="J97" s="515"/>
      <c r="K97" s="515"/>
      <c r="L97" s="516"/>
      <c r="M97" s="517"/>
      <c r="N97" s="517"/>
      <c r="O97" s="517"/>
      <c r="P97" s="517"/>
      <c r="Q97" s="517"/>
      <c r="R97" s="518"/>
      <c r="S97" s="519"/>
      <c r="T97" s="519"/>
      <c r="U97" s="519"/>
      <c r="V97" s="520"/>
      <c r="W97" s="71"/>
      <c r="X97" s="4"/>
      <c r="Y97" s="5"/>
      <c r="Z97" s="398"/>
      <c r="AA97" s="399"/>
    </row>
    <row r="98" spans="1:27" ht="33.9" customHeight="1">
      <c r="A98" s="381"/>
      <c r="B98" s="400">
        <f t="shared" si="0"/>
        <v>46</v>
      </c>
      <c r="C98" s="514"/>
      <c r="D98" s="515"/>
      <c r="E98" s="515"/>
      <c r="F98" s="515"/>
      <c r="G98" s="515"/>
      <c r="H98" s="515"/>
      <c r="I98" s="515"/>
      <c r="J98" s="515"/>
      <c r="K98" s="515"/>
      <c r="L98" s="516"/>
      <c r="M98" s="517"/>
      <c r="N98" s="517"/>
      <c r="O98" s="517"/>
      <c r="P98" s="517"/>
      <c r="Q98" s="517"/>
      <c r="R98" s="518"/>
      <c r="S98" s="519"/>
      <c r="T98" s="519"/>
      <c r="U98" s="519"/>
      <c r="V98" s="520"/>
      <c r="W98" s="71"/>
      <c r="X98" s="4"/>
      <c r="Y98" s="5"/>
      <c r="Z98" s="398"/>
      <c r="AA98" s="399"/>
    </row>
    <row r="99" spans="1:27" ht="33.9" customHeight="1">
      <c r="A99" s="381"/>
      <c r="B99" s="400">
        <f t="shared" si="0"/>
        <v>47</v>
      </c>
      <c r="C99" s="514"/>
      <c r="D99" s="515"/>
      <c r="E99" s="515"/>
      <c r="F99" s="515"/>
      <c r="G99" s="515"/>
      <c r="H99" s="515"/>
      <c r="I99" s="515"/>
      <c r="J99" s="515"/>
      <c r="K99" s="515"/>
      <c r="L99" s="516"/>
      <c r="M99" s="517"/>
      <c r="N99" s="517"/>
      <c r="O99" s="517"/>
      <c r="P99" s="517"/>
      <c r="Q99" s="517"/>
      <c r="R99" s="518"/>
      <c r="S99" s="519"/>
      <c r="T99" s="519"/>
      <c r="U99" s="519"/>
      <c r="V99" s="520"/>
      <c r="W99" s="71"/>
      <c r="X99" s="4"/>
      <c r="Y99" s="5"/>
      <c r="Z99" s="398"/>
      <c r="AA99" s="399"/>
    </row>
    <row r="100" spans="1:27" ht="33.9" customHeight="1">
      <c r="A100" s="381"/>
      <c r="B100" s="400">
        <f t="shared" si="0"/>
        <v>48</v>
      </c>
      <c r="C100" s="514"/>
      <c r="D100" s="515"/>
      <c r="E100" s="515"/>
      <c r="F100" s="515"/>
      <c r="G100" s="515"/>
      <c r="H100" s="515"/>
      <c r="I100" s="515"/>
      <c r="J100" s="515"/>
      <c r="K100" s="515"/>
      <c r="L100" s="516"/>
      <c r="M100" s="517"/>
      <c r="N100" s="517"/>
      <c r="O100" s="517"/>
      <c r="P100" s="517"/>
      <c r="Q100" s="517"/>
      <c r="R100" s="518"/>
      <c r="S100" s="519"/>
      <c r="T100" s="519"/>
      <c r="U100" s="519"/>
      <c r="V100" s="520"/>
      <c r="W100" s="71"/>
      <c r="X100" s="4"/>
      <c r="Y100" s="5"/>
      <c r="Z100" s="398"/>
      <c r="AA100" s="399"/>
    </row>
    <row r="101" spans="1:27" ht="33.9" customHeight="1">
      <c r="A101" s="381"/>
      <c r="B101" s="400">
        <f t="shared" si="0"/>
        <v>49</v>
      </c>
      <c r="C101" s="514"/>
      <c r="D101" s="515"/>
      <c r="E101" s="515"/>
      <c r="F101" s="515"/>
      <c r="G101" s="515"/>
      <c r="H101" s="515"/>
      <c r="I101" s="515"/>
      <c r="J101" s="515"/>
      <c r="K101" s="515"/>
      <c r="L101" s="516"/>
      <c r="M101" s="517"/>
      <c r="N101" s="517"/>
      <c r="O101" s="517"/>
      <c r="P101" s="517"/>
      <c r="Q101" s="517"/>
      <c r="R101" s="518"/>
      <c r="S101" s="519"/>
      <c r="T101" s="519"/>
      <c r="U101" s="519"/>
      <c r="V101" s="520"/>
      <c r="W101" s="71"/>
      <c r="X101" s="4"/>
      <c r="Y101" s="5"/>
      <c r="Z101" s="398"/>
      <c r="AA101" s="399"/>
    </row>
    <row r="102" spans="1:27" ht="33.9" customHeight="1">
      <c r="A102" s="381"/>
      <c r="B102" s="400">
        <f t="shared" si="0"/>
        <v>50</v>
      </c>
      <c r="C102" s="514"/>
      <c r="D102" s="515"/>
      <c r="E102" s="515"/>
      <c r="F102" s="515"/>
      <c r="G102" s="515"/>
      <c r="H102" s="515"/>
      <c r="I102" s="515"/>
      <c r="J102" s="515"/>
      <c r="K102" s="515"/>
      <c r="L102" s="516"/>
      <c r="M102" s="517"/>
      <c r="N102" s="517"/>
      <c r="O102" s="517"/>
      <c r="P102" s="517"/>
      <c r="Q102" s="517"/>
      <c r="R102" s="518"/>
      <c r="S102" s="519"/>
      <c r="T102" s="519"/>
      <c r="U102" s="519"/>
      <c r="V102" s="520"/>
      <c r="W102" s="71"/>
      <c r="X102" s="4"/>
      <c r="Y102" s="5"/>
      <c r="Z102" s="398"/>
      <c r="AA102" s="399"/>
    </row>
    <row r="103" spans="1:27" ht="33.9" customHeight="1">
      <c r="A103" s="381"/>
      <c r="B103" s="400">
        <f t="shared" si="0"/>
        <v>51</v>
      </c>
      <c r="C103" s="514"/>
      <c r="D103" s="515"/>
      <c r="E103" s="515"/>
      <c r="F103" s="515"/>
      <c r="G103" s="515"/>
      <c r="H103" s="515"/>
      <c r="I103" s="515"/>
      <c r="J103" s="515"/>
      <c r="K103" s="515"/>
      <c r="L103" s="516"/>
      <c r="M103" s="517"/>
      <c r="N103" s="517"/>
      <c r="O103" s="517"/>
      <c r="P103" s="517"/>
      <c r="Q103" s="517"/>
      <c r="R103" s="518"/>
      <c r="S103" s="519"/>
      <c r="T103" s="519"/>
      <c r="U103" s="519"/>
      <c r="V103" s="520"/>
      <c r="W103" s="71"/>
      <c r="X103" s="4"/>
      <c r="Y103" s="5"/>
      <c r="Z103" s="398"/>
      <c r="AA103" s="399"/>
    </row>
    <row r="104" spans="1:27" ht="33.9" customHeight="1">
      <c r="A104" s="381"/>
      <c r="B104" s="400">
        <f t="shared" si="0"/>
        <v>52</v>
      </c>
      <c r="C104" s="514"/>
      <c r="D104" s="515"/>
      <c r="E104" s="515"/>
      <c r="F104" s="515"/>
      <c r="G104" s="515"/>
      <c r="H104" s="515"/>
      <c r="I104" s="515"/>
      <c r="J104" s="515"/>
      <c r="K104" s="515"/>
      <c r="L104" s="516"/>
      <c r="M104" s="517"/>
      <c r="N104" s="517"/>
      <c r="O104" s="517"/>
      <c r="P104" s="517"/>
      <c r="Q104" s="517"/>
      <c r="R104" s="518"/>
      <c r="S104" s="519"/>
      <c r="T104" s="519"/>
      <c r="U104" s="519"/>
      <c r="V104" s="520"/>
      <c r="W104" s="71"/>
      <c r="X104" s="4"/>
      <c r="Y104" s="5"/>
      <c r="Z104" s="398"/>
      <c r="AA104" s="399"/>
    </row>
    <row r="105" spans="1:27" ht="33.9" customHeight="1">
      <c r="A105" s="381"/>
      <c r="B105" s="400">
        <f t="shared" si="0"/>
        <v>53</v>
      </c>
      <c r="C105" s="514"/>
      <c r="D105" s="515"/>
      <c r="E105" s="515"/>
      <c r="F105" s="515"/>
      <c r="G105" s="515"/>
      <c r="H105" s="515"/>
      <c r="I105" s="515"/>
      <c r="J105" s="515"/>
      <c r="K105" s="515"/>
      <c r="L105" s="516"/>
      <c r="M105" s="517"/>
      <c r="N105" s="517"/>
      <c r="O105" s="517"/>
      <c r="P105" s="517"/>
      <c r="Q105" s="517"/>
      <c r="R105" s="518"/>
      <c r="S105" s="519"/>
      <c r="T105" s="519"/>
      <c r="U105" s="519"/>
      <c r="V105" s="520"/>
      <c r="W105" s="71"/>
      <c r="X105" s="4"/>
      <c r="Y105" s="5"/>
      <c r="Z105" s="398"/>
      <c r="AA105" s="399"/>
    </row>
    <row r="106" spans="1:27" ht="33.9" customHeight="1">
      <c r="A106" s="381"/>
      <c r="B106" s="400">
        <f t="shared" si="0"/>
        <v>54</v>
      </c>
      <c r="C106" s="514"/>
      <c r="D106" s="515"/>
      <c r="E106" s="515"/>
      <c r="F106" s="515"/>
      <c r="G106" s="515"/>
      <c r="H106" s="515"/>
      <c r="I106" s="515"/>
      <c r="J106" s="515"/>
      <c r="K106" s="515"/>
      <c r="L106" s="516"/>
      <c r="M106" s="517"/>
      <c r="N106" s="517"/>
      <c r="O106" s="517"/>
      <c r="P106" s="517"/>
      <c r="Q106" s="517"/>
      <c r="R106" s="518"/>
      <c r="S106" s="519"/>
      <c r="T106" s="519"/>
      <c r="U106" s="519"/>
      <c r="V106" s="520"/>
      <c r="W106" s="71"/>
      <c r="X106" s="4"/>
      <c r="Y106" s="5"/>
      <c r="Z106" s="398"/>
      <c r="AA106" s="399"/>
    </row>
    <row r="107" spans="1:27" ht="33.9" customHeight="1">
      <c r="A107" s="381"/>
      <c r="B107" s="400">
        <f t="shared" si="0"/>
        <v>55</v>
      </c>
      <c r="C107" s="514"/>
      <c r="D107" s="515"/>
      <c r="E107" s="515"/>
      <c r="F107" s="515"/>
      <c r="G107" s="515"/>
      <c r="H107" s="515"/>
      <c r="I107" s="515"/>
      <c r="J107" s="515"/>
      <c r="K107" s="515"/>
      <c r="L107" s="516"/>
      <c r="M107" s="517"/>
      <c r="N107" s="517"/>
      <c r="O107" s="517"/>
      <c r="P107" s="517"/>
      <c r="Q107" s="517"/>
      <c r="R107" s="518"/>
      <c r="S107" s="519"/>
      <c r="T107" s="519"/>
      <c r="U107" s="519"/>
      <c r="V107" s="520"/>
      <c r="W107" s="71"/>
      <c r="X107" s="4"/>
      <c r="Y107" s="5"/>
      <c r="Z107" s="398"/>
      <c r="AA107" s="399"/>
    </row>
    <row r="108" spans="1:27" ht="33.9" customHeight="1">
      <c r="A108" s="381"/>
      <c r="B108" s="400">
        <f t="shared" si="0"/>
        <v>56</v>
      </c>
      <c r="C108" s="514"/>
      <c r="D108" s="515"/>
      <c r="E108" s="515"/>
      <c r="F108" s="515"/>
      <c r="G108" s="515"/>
      <c r="H108" s="515"/>
      <c r="I108" s="515"/>
      <c r="J108" s="515"/>
      <c r="K108" s="515"/>
      <c r="L108" s="516"/>
      <c r="M108" s="517"/>
      <c r="N108" s="517"/>
      <c r="O108" s="517"/>
      <c r="P108" s="517"/>
      <c r="Q108" s="517"/>
      <c r="R108" s="518"/>
      <c r="S108" s="519"/>
      <c r="T108" s="519"/>
      <c r="U108" s="519"/>
      <c r="V108" s="520"/>
      <c r="W108" s="71"/>
      <c r="X108" s="4"/>
      <c r="Y108" s="5"/>
      <c r="Z108" s="398"/>
      <c r="AA108" s="399"/>
    </row>
    <row r="109" spans="1:27" ht="33.9" customHeight="1">
      <c r="A109" s="381"/>
      <c r="B109" s="400">
        <f t="shared" si="0"/>
        <v>57</v>
      </c>
      <c r="C109" s="514"/>
      <c r="D109" s="515"/>
      <c r="E109" s="515"/>
      <c r="F109" s="515"/>
      <c r="G109" s="515"/>
      <c r="H109" s="515"/>
      <c r="I109" s="515"/>
      <c r="J109" s="515"/>
      <c r="K109" s="515"/>
      <c r="L109" s="516"/>
      <c r="M109" s="517"/>
      <c r="N109" s="517"/>
      <c r="O109" s="517"/>
      <c r="P109" s="517"/>
      <c r="Q109" s="517"/>
      <c r="R109" s="518"/>
      <c r="S109" s="519"/>
      <c r="T109" s="519"/>
      <c r="U109" s="519"/>
      <c r="V109" s="520"/>
      <c r="W109" s="71"/>
      <c r="X109" s="4"/>
      <c r="Y109" s="5"/>
      <c r="Z109" s="398"/>
      <c r="AA109" s="399"/>
    </row>
    <row r="110" spans="1:27" ht="33.9" customHeight="1">
      <c r="A110" s="381"/>
      <c r="B110" s="400">
        <f t="shared" si="0"/>
        <v>58</v>
      </c>
      <c r="C110" s="514"/>
      <c r="D110" s="515"/>
      <c r="E110" s="515"/>
      <c r="F110" s="515"/>
      <c r="G110" s="515"/>
      <c r="H110" s="515"/>
      <c r="I110" s="515"/>
      <c r="J110" s="515"/>
      <c r="K110" s="515"/>
      <c r="L110" s="516"/>
      <c r="M110" s="517"/>
      <c r="N110" s="517"/>
      <c r="O110" s="517"/>
      <c r="P110" s="517"/>
      <c r="Q110" s="517"/>
      <c r="R110" s="518"/>
      <c r="S110" s="519"/>
      <c r="T110" s="519"/>
      <c r="U110" s="519"/>
      <c r="V110" s="520"/>
      <c r="W110" s="71"/>
      <c r="X110" s="4"/>
      <c r="Y110" s="5"/>
      <c r="Z110" s="398"/>
      <c r="AA110" s="399"/>
    </row>
    <row r="111" spans="1:27" ht="33.9" customHeight="1">
      <c r="A111" s="381"/>
      <c r="B111" s="400">
        <f t="shared" si="0"/>
        <v>59</v>
      </c>
      <c r="C111" s="514"/>
      <c r="D111" s="515"/>
      <c r="E111" s="515"/>
      <c r="F111" s="515"/>
      <c r="G111" s="515"/>
      <c r="H111" s="515"/>
      <c r="I111" s="515"/>
      <c r="J111" s="515"/>
      <c r="K111" s="515"/>
      <c r="L111" s="516"/>
      <c r="M111" s="517"/>
      <c r="N111" s="517"/>
      <c r="O111" s="517"/>
      <c r="P111" s="517"/>
      <c r="Q111" s="517"/>
      <c r="R111" s="518"/>
      <c r="S111" s="519"/>
      <c r="T111" s="519"/>
      <c r="U111" s="519"/>
      <c r="V111" s="520"/>
      <c r="W111" s="71"/>
      <c r="X111" s="4"/>
      <c r="Y111" s="5"/>
      <c r="Z111" s="398"/>
      <c r="AA111" s="399"/>
    </row>
    <row r="112" spans="1:27" ht="33.9" customHeight="1">
      <c r="A112" s="381"/>
      <c r="B112" s="400">
        <f t="shared" si="0"/>
        <v>60</v>
      </c>
      <c r="C112" s="514"/>
      <c r="D112" s="515"/>
      <c r="E112" s="515"/>
      <c r="F112" s="515"/>
      <c r="G112" s="515"/>
      <c r="H112" s="515"/>
      <c r="I112" s="515"/>
      <c r="J112" s="515"/>
      <c r="K112" s="515"/>
      <c r="L112" s="516"/>
      <c r="M112" s="517"/>
      <c r="N112" s="517"/>
      <c r="O112" s="517"/>
      <c r="P112" s="517"/>
      <c r="Q112" s="517"/>
      <c r="R112" s="518"/>
      <c r="S112" s="519"/>
      <c r="T112" s="519"/>
      <c r="U112" s="519"/>
      <c r="V112" s="520"/>
      <c r="W112" s="71"/>
      <c r="X112" s="4"/>
      <c r="Y112" s="5"/>
      <c r="Z112" s="398"/>
      <c r="AA112" s="399"/>
    </row>
    <row r="113" spans="1:27" ht="33.9" customHeight="1">
      <c r="A113" s="381"/>
      <c r="B113" s="400">
        <f t="shared" si="0"/>
        <v>61</v>
      </c>
      <c r="C113" s="514"/>
      <c r="D113" s="515"/>
      <c r="E113" s="515"/>
      <c r="F113" s="515"/>
      <c r="G113" s="515"/>
      <c r="H113" s="515"/>
      <c r="I113" s="515"/>
      <c r="J113" s="515"/>
      <c r="K113" s="515"/>
      <c r="L113" s="516"/>
      <c r="M113" s="517"/>
      <c r="N113" s="517"/>
      <c r="O113" s="517"/>
      <c r="P113" s="517"/>
      <c r="Q113" s="517"/>
      <c r="R113" s="518"/>
      <c r="S113" s="519"/>
      <c r="T113" s="519"/>
      <c r="U113" s="519"/>
      <c r="V113" s="520"/>
      <c r="W113" s="71"/>
      <c r="X113" s="4"/>
      <c r="Y113" s="5"/>
      <c r="Z113" s="398"/>
      <c r="AA113" s="399"/>
    </row>
    <row r="114" spans="1:27" ht="33.9" customHeight="1">
      <c r="A114" s="381"/>
      <c r="B114" s="400">
        <f t="shared" si="0"/>
        <v>62</v>
      </c>
      <c r="C114" s="514"/>
      <c r="D114" s="515"/>
      <c r="E114" s="515"/>
      <c r="F114" s="515"/>
      <c r="G114" s="515"/>
      <c r="H114" s="515"/>
      <c r="I114" s="515"/>
      <c r="J114" s="515"/>
      <c r="K114" s="515"/>
      <c r="L114" s="516"/>
      <c r="M114" s="517"/>
      <c r="N114" s="517"/>
      <c r="O114" s="517"/>
      <c r="P114" s="517"/>
      <c r="Q114" s="517"/>
      <c r="R114" s="518"/>
      <c r="S114" s="519"/>
      <c r="T114" s="519"/>
      <c r="U114" s="519"/>
      <c r="V114" s="520"/>
      <c r="W114" s="71"/>
      <c r="X114" s="4"/>
      <c r="Y114" s="5"/>
      <c r="Z114" s="398"/>
      <c r="AA114" s="399"/>
    </row>
    <row r="115" spans="1:27" ht="33.9" customHeight="1">
      <c r="A115" s="381"/>
      <c r="B115" s="400">
        <f t="shared" si="0"/>
        <v>63</v>
      </c>
      <c r="C115" s="514"/>
      <c r="D115" s="515"/>
      <c r="E115" s="515"/>
      <c r="F115" s="515"/>
      <c r="G115" s="515"/>
      <c r="H115" s="515"/>
      <c r="I115" s="515"/>
      <c r="J115" s="515"/>
      <c r="K115" s="515"/>
      <c r="L115" s="516"/>
      <c r="M115" s="517"/>
      <c r="N115" s="517"/>
      <c r="O115" s="517"/>
      <c r="P115" s="517"/>
      <c r="Q115" s="517"/>
      <c r="R115" s="518"/>
      <c r="S115" s="519"/>
      <c r="T115" s="519"/>
      <c r="U115" s="519"/>
      <c r="V115" s="520"/>
      <c r="W115" s="71"/>
      <c r="X115" s="4"/>
      <c r="Y115" s="5"/>
      <c r="Z115" s="398"/>
      <c r="AA115" s="399"/>
    </row>
    <row r="116" spans="1:27" ht="33.9" customHeight="1">
      <c r="A116" s="381"/>
      <c r="B116" s="400">
        <f t="shared" si="0"/>
        <v>64</v>
      </c>
      <c r="C116" s="514"/>
      <c r="D116" s="515"/>
      <c r="E116" s="515"/>
      <c r="F116" s="515"/>
      <c r="G116" s="515"/>
      <c r="H116" s="515"/>
      <c r="I116" s="515"/>
      <c r="J116" s="515"/>
      <c r="K116" s="515"/>
      <c r="L116" s="516"/>
      <c r="M116" s="517"/>
      <c r="N116" s="517"/>
      <c r="O116" s="517"/>
      <c r="P116" s="517"/>
      <c r="Q116" s="517"/>
      <c r="R116" s="518"/>
      <c r="S116" s="519"/>
      <c r="T116" s="519"/>
      <c r="U116" s="519"/>
      <c r="V116" s="520"/>
      <c r="W116" s="71"/>
      <c r="X116" s="4"/>
      <c r="Y116" s="5"/>
      <c r="Z116" s="398"/>
      <c r="AA116" s="399"/>
    </row>
    <row r="117" spans="1:27" ht="33.9" customHeight="1">
      <c r="A117" s="381"/>
      <c r="B117" s="400">
        <f t="shared" si="0"/>
        <v>65</v>
      </c>
      <c r="C117" s="514"/>
      <c r="D117" s="515"/>
      <c r="E117" s="515"/>
      <c r="F117" s="515"/>
      <c r="G117" s="515"/>
      <c r="H117" s="515"/>
      <c r="I117" s="515"/>
      <c r="J117" s="515"/>
      <c r="K117" s="515"/>
      <c r="L117" s="516"/>
      <c r="M117" s="517"/>
      <c r="N117" s="517"/>
      <c r="O117" s="517"/>
      <c r="P117" s="517"/>
      <c r="Q117" s="517"/>
      <c r="R117" s="518"/>
      <c r="S117" s="519"/>
      <c r="T117" s="519"/>
      <c r="U117" s="519"/>
      <c r="V117" s="520"/>
      <c r="W117" s="71"/>
      <c r="X117" s="4"/>
      <c r="Y117" s="5"/>
      <c r="Z117" s="398"/>
      <c r="AA117" s="399"/>
    </row>
    <row r="118" spans="1:27" ht="33.9" customHeight="1">
      <c r="A118" s="381"/>
      <c r="B118" s="400">
        <f t="shared" si="0"/>
        <v>66</v>
      </c>
      <c r="C118" s="514"/>
      <c r="D118" s="515"/>
      <c r="E118" s="515"/>
      <c r="F118" s="515"/>
      <c r="G118" s="515"/>
      <c r="H118" s="515"/>
      <c r="I118" s="515"/>
      <c r="J118" s="515"/>
      <c r="K118" s="515"/>
      <c r="L118" s="516"/>
      <c r="M118" s="517"/>
      <c r="N118" s="517"/>
      <c r="O118" s="517"/>
      <c r="P118" s="517"/>
      <c r="Q118" s="517"/>
      <c r="R118" s="518"/>
      <c r="S118" s="519"/>
      <c r="T118" s="519"/>
      <c r="U118" s="519"/>
      <c r="V118" s="520"/>
      <c r="W118" s="71"/>
      <c r="X118" s="4"/>
      <c r="Y118" s="5"/>
      <c r="Z118" s="398"/>
      <c r="AA118" s="399"/>
    </row>
    <row r="119" spans="1:27" ht="33.9" customHeight="1">
      <c r="A119" s="381"/>
      <c r="B119" s="400">
        <f t="shared" ref="B119:B152" si="1">B118+1</f>
        <v>67</v>
      </c>
      <c r="C119" s="514"/>
      <c r="D119" s="515"/>
      <c r="E119" s="515"/>
      <c r="F119" s="515"/>
      <c r="G119" s="515"/>
      <c r="H119" s="515"/>
      <c r="I119" s="515"/>
      <c r="J119" s="515"/>
      <c r="K119" s="515"/>
      <c r="L119" s="516"/>
      <c r="M119" s="517"/>
      <c r="N119" s="517"/>
      <c r="O119" s="517"/>
      <c r="P119" s="517"/>
      <c r="Q119" s="517"/>
      <c r="R119" s="518"/>
      <c r="S119" s="519"/>
      <c r="T119" s="519"/>
      <c r="U119" s="519"/>
      <c r="V119" s="520"/>
      <c r="W119" s="71"/>
      <c r="X119" s="4"/>
      <c r="Y119" s="5"/>
      <c r="Z119" s="398"/>
      <c r="AA119" s="399"/>
    </row>
    <row r="120" spans="1:27" ht="33.9" customHeight="1">
      <c r="A120" s="381"/>
      <c r="B120" s="400">
        <f t="shared" si="1"/>
        <v>68</v>
      </c>
      <c r="C120" s="514"/>
      <c r="D120" s="515"/>
      <c r="E120" s="515"/>
      <c r="F120" s="515"/>
      <c r="G120" s="515"/>
      <c r="H120" s="515"/>
      <c r="I120" s="515"/>
      <c r="J120" s="515"/>
      <c r="K120" s="515"/>
      <c r="L120" s="516"/>
      <c r="M120" s="517"/>
      <c r="N120" s="517"/>
      <c r="O120" s="517"/>
      <c r="P120" s="517"/>
      <c r="Q120" s="517"/>
      <c r="R120" s="518"/>
      <c r="S120" s="519"/>
      <c r="T120" s="519"/>
      <c r="U120" s="519"/>
      <c r="V120" s="520"/>
      <c r="W120" s="71"/>
      <c r="X120" s="4"/>
      <c r="Y120" s="5"/>
      <c r="Z120" s="398"/>
      <c r="AA120" s="399"/>
    </row>
    <row r="121" spans="1:27" ht="33.9" customHeight="1">
      <c r="A121" s="381"/>
      <c r="B121" s="400">
        <f t="shared" si="1"/>
        <v>69</v>
      </c>
      <c r="C121" s="514"/>
      <c r="D121" s="515"/>
      <c r="E121" s="515"/>
      <c r="F121" s="515"/>
      <c r="G121" s="515"/>
      <c r="H121" s="515"/>
      <c r="I121" s="515"/>
      <c r="J121" s="515"/>
      <c r="K121" s="515"/>
      <c r="L121" s="516"/>
      <c r="M121" s="517"/>
      <c r="N121" s="517"/>
      <c r="O121" s="517"/>
      <c r="P121" s="517"/>
      <c r="Q121" s="517"/>
      <c r="R121" s="518"/>
      <c r="S121" s="519"/>
      <c r="T121" s="519"/>
      <c r="U121" s="519"/>
      <c r="V121" s="520"/>
      <c r="W121" s="71"/>
      <c r="X121" s="4"/>
      <c r="Y121" s="5"/>
      <c r="Z121" s="398"/>
      <c r="AA121" s="399"/>
    </row>
    <row r="122" spans="1:27" ht="33.9" customHeight="1">
      <c r="A122" s="381"/>
      <c r="B122" s="400">
        <f t="shared" si="1"/>
        <v>70</v>
      </c>
      <c r="C122" s="514"/>
      <c r="D122" s="515"/>
      <c r="E122" s="515"/>
      <c r="F122" s="515"/>
      <c r="G122" s="515"/>
      <c r="H122" s="515"/>
      <c r="I122" s="515"/>
      <c r="J122" s="515"/>
      <c r="K122" s="515"/>
      <c r="L122" s="516"/>
      <c r="M122" s="517"/>
      <c r="N122" s="517"/>
      <c r="O122" s="517"/>
      <c r="P122" s="517"/>
      <c r="Q122" s="517"/>
      <c r="R122" s="518"/>
      <c r="S122" s="519"/>
      <c r="T122" s="519"/>
      <c r="U122" s="519"/>
      <c r="V122" s="520"/>
      <c r="W122" s="71"/>
      <c r="X122" s="4"/>
      <c r="Y122" s="5"/>
      <c r="Z122" s="398"/>
      <c r="AA122" s="399"/>
    </row>
    <row r="123" spans="1:27" ht="33.9" customHeight="1">
      <c r="A123" s="381"/>
      <c r="B123" s="400">
        <f t="shared" si="1"/>
        <v>71</v>
      </c>
      <c r="C123" s="514"/>
      <c r="D123" s="515"/>
      <c r="E123" s="515"/>
      <c r="F123" s="515"/>
      <c r="G123" s="515"/>
      <c r="H123" s="515"/>
      <c r="I123" s="515"/>
      <c r="J123" s="515"/>
      <c r="K123" s="515"/>
      <c r="L123" s="516"/>
      <c r="M123" s="517"/>
      <c r="N123" s="517"/>
      <c r="O123" s="517"/>
      <c r="P123" s="517"/>
      <c r="Q123" s="517"/>
      <c r="R123" s="518"/>
      <c r="S123" s="519"/>
      <c r="T123" s="519"/>
      <c r="U123" s="519"/>
      <c r="V123" s="520"/>
      <c r="W123" s="71"/>
      <c r="X123" s="4"/>
      <c r="Y123" s="5"/>
      <c r="Z123" s="398"/>
      <c r="AA123" s="399"/>
    </row>
    <row r="124" spans="1:27" ht="33.9" customHeight="1">
      <c r="A124" s="381"/>
      <c r="B124" s="400">
        <f t="shared" si="1"/>
        <v>72</v>
      </c>
      <c r="C124" s="514"/>
      <c r="D124" s="515"/>
      <c r="E124" s="515"/>
      <c r="F124" s="515"/>
      <c r="G124" s="515"/>
      <c r="H124" s="515"/>
      <c r="I124" s="515"/>
      <c r="J124" s="515"/>
      <c r="K124" s="515"/>
      <c r="L124" s="516"/>
      <c r="M124" s="517"/>
      <c r="N124" s="517"/>
      <c r="O124" s="517"/>
      <c r="P124" s="517"/>
      <c r="Q124" s="517"/>
      <c r="R124" s="518"/>
      <c r="S124" s="519"/>
      <c r="T124" s="519"/>
      <c r="U124" s="519"/>
      <c r="V124" s="520"/>
      <c r="W124" s="71"/>
      <c r="X124" s="4"/>
      <c r="Y124" s="5"/>
      <c r="Z124" s="398"/>
      <c r="AA124" s="399"/>
    </row>
    <row r="125" spans="1:27" ht="33.9" customHeight="1">
      <c r="A125" s="381"/>
      <c r="B125" s="400">
        <f t="shared" si="1"/>
        <v>73</v>
      </c>
      <c r="C125" s="514"/>
      <c r="D125" s="515"/>
      <c r="E125" s="515"/>
      <c r="F125" s="515"/>
      <c r="G125" s="515"/>
      <c r="H125" s="515"/>
      <c r="I125" s="515"/>
      <c r="J125" s="515"/>
      <c r="K125" s="515"/>
      <c r="L125" s="516"/>
      <c r="M125" s="517"/>
      <c r="N125" s="517"/>
      <c r="O125" s="517"/>
      <c r="P125" s="517"/>
      <c r="Q125" s="517"/>
      <c r="R125" s="518"/>
      <c r="S125" s="519"/>
      <c r="T125" s="519"/>
      <c r="U125" s="519"/>
      <c r="V125" s="520"/>
      <c r="W125" s="71"/>
      <c r="X125" s="4"/>
      <c r="Y125" s="5"/>
      <c r="Z125" s="398"/>
      <c r="AA125" s="399"/>
    </row>
    <row r="126" spans="1:27" ht="33.9" customHeight="1">
      <c r="A126" s="381"/>
      <c r="B126" s="400">
        <f t="shared" si="1"/>
        <v>74</v>
      </c>
      <c r="C126" s="514"/>
      <c r="D126" s="515"/>
      <c r="E126" s="515"/>
      <c r="F126" s="515"/>
      <c r="G126" s="515"/>
      <c r="H126" s="515"/>
      <c r="I126" s="515"/>
      <c r="J126" s="515"/>
      <c r="K126" s="515"/>
      <c r="L126" s="516"/>
      <c r="M126" s="517"/>
      <c r="N126" s="517"/>
      <c r="O126" s="517"/>
      <c r="P126" s="517"/>
      <c r="Q126" s="517"/>
      <c r="R126" s="518"/>
      <c r="S126" s="519"/>
      <c r="T126" s="519"/>
      <c r="U126" s="519"/>
      <c r="V126" s="520"/>
      <c r="W126" s="71"/>
      <c r="X126" s="4"/>
      <c r="Y126" s="5"/>
      <c r="Z126" s="398"/>
      <c r="AA126" s="399"/>
    </row>
    <row r="127" spans="1:27" ht="33.9" customHeight="1">
      <c r="A127" s="381"/>
      <c r="B127" s="400">
        <f t="shared" si="1"/>
        <v>75</v>
      </c>
      <c r="C127" s="514"/>
      <c r="D127" s="515"/>
      <c r="E127" s="515"/>
      <c r="F127" s="515"/>
      <c r="G127" s="515"/>
      <c r="H127" s="515"/>
      <c r="I127" s="515"/>
      <c r="J127" s="515"/>
      <c r="K127" s="515"/>
      <c r="L127" s="516"/>
      <c r="M127" s="517"/>
      <c r="N127" s="517"/>
      <c r="O127" s="517"/>
      <c r="P127" s="517"/>
      <c r="Q127" s="517"/>
      <c r="R127" s="518"/>
      <c r="S127" s="519"/>
      <c r="T127" s="519"/>
      <c r="U127" s="519"/>
      <c r="V127" s="520"/>
      <c r="W127" s="71"/>
      <c r="X127" s="4"/>
      <c r="Y127" s="5"/>
      <c r="Z127" s="398"/>
      <c r="AA127" s="399"/>
    </row>
    <row r="128" spans="1:27" ht="33.9" customHeight="1">
      <c r="A128" s="381"/>
      <c r="B128" s="400">
        <f t="shared" si="1"/>
        <v>76</v>
      </c>
      <c r="C128" s="514"/>
      <c r="D128" s="515"/>
      <c r="E128" s="515"/>
      <c r="F128" s="515"/>
      <c r="G128" s="515"/>
      <c r="H128" s="515"/>
      <c r="I128" s="515"/>
      <c r="J128" s="515"/>
      <c r="K128" s="515"/>
      <c r="L128" s="516"/>
      <c r="M128" s="517"/>
      <c r="N128" s="517"/>
      <c r="O128" s="517"/>
      <c r="P128" s="517"/>
      <c r="Q128" s="517"/>
      <c r="R128" s="518"/>
      <c r="S128" s="519"/>
      <c r="T128" s="519"/>
      <c r="U128" s="519"/>
      <c r="V128" s="520"/>
      <c r="W128" s="71"/>
      <c r="X128" s="4"/>
      <c r="Y128" s="5"/>
      <c r="Z128" s="398"/>
      <c r="AA128" s="399"/>
    </row>
    <row r="129" spans="1:27" ht="33.9" customHeight="1">
      <c r="A129" s="381"/>
      <c r="B129" s="400">
        <f t="shared" si="1"/>
        <v>77</v>
      </c>
      <c r="C129" s="514"/>
      <c r="D129" s="515"/>
      <c r="E129" s="515"/>
      <c r="F129" s="515"/>
      <c r="G129" s="515"/>
      <c r="H129" s="515"/>
      <c r="I129" s="515"/>
      <c r="J129" s="515"/>
      <c r="K129" s="515"/>
      <c r="L129" s="516"/>
      <c r="M129" s="517"/>
      <c r="N129" s="517"/>
      <c r="O129" s="517"/>
      <c r="P129" s="517"/>
      <c r="Q129" s="517"/>
      <c r="R129" s="518"/>
      <c r="S129" s="519"/>
      <c r="T129" s="519"/>
      <c r="U129" s="519"/>
      <c r="V129" s="520"/>
      <c r="W129" s="71"/>
      <c r="X129" s="4"/>
      <c r="Y129" s="5"/>
      <c r="Z129" s="398"/>
      <c r="AA129" s="399"/>
    </row>
    <row r="130" spans="1:27" ht="33.9" customHeight="1">
      <c r="A130" s="381"/>
      <c r="B130" s="400">
        <f t="shared" si="1"/>
        <v>78</v>
      </c>
      <c r="C130" s="514"/>
      <c r="D130" s="515"/>
      <c r="E130" s="515"/>
      <c r="F130" s="515"/>
      <c r="G130" s="515"/>
      <c r="H130" s="515"/>
      <c r="I130" s="515"/>
      <c r="J130" s="515"/>
      <c r="K130" s="515"/>
      <c r="L130" s="516"/>
      <c r="M130" s="517"/>
      <c r="N130" s="517"/>
      <c r="O130" s="517"/>
      <c r="P130" s="517"/>
      <c r="Q130" s="517"/>
      <c r="R130" s="518"/>
      <c r="S130" s="519"/>
      <c r="T130" s="519"/>
      <c r="U130" s="519"/>
      <c r="V130" s="520"/>
      <c r="W130" s="71"/>
      <c r="X130" s="4"/>
      <c r="Y130" s="5"/>
      <c r="Z130" s="398"/>
      <c r="AA130" s="399"/>
    </row>
    <row r="131" spans="1:27" ht="33.9" customHeight="1">
      <c r="A131" s="381"/>
      <c r="B131" s="400">
        <f t="shared" si="1"/>
        <v>79</v>
      </c>
      <c r="C131" s="514"/>
      <c r="D131" s="515"/>
      <c r="E131" s="515"/>
      <c r="F131" s="515"/>
      <c r="G131" s="515"/>
      <c r="H131" s="515"/>
      <c r="I131" s="515"/>
      <c r="J131" s="515"/>
      <c r="K131" s="515"/>
      <c r="L131" s="516"/>
      <c r="M131" s="517"/>
      <c r="N131" s="517"/>
      <c r="O131" s="517"/>
      <c r="P131" s="517"/>
      <c r="Q131" s="517"/>
      <c r="R131" s="518"/>
      <c r="S131" s="519"/>
      <c r="T131" s="519"/>
      <c r="U131" s="519"/>
      <c r="V131" s="520"/>
      <c r="W131" s="71"/>
      <c r="X131" s="4"/>
      <c r="Y131" s="5"/>
      <c r="Z131" s="398"/>
      <c r="AA131" s="399"/>
    </row>
    <row r="132" spans="1:27" ht="33.9" customHeight="1">
      <c r="A132" s="381"/>
      <c r="B132" s="400">
        <f t="shared" si="1"/>
        <v>80</v>
      </c>
      <c r="C132" s="514"/>
      <c r="D132" s="515"/>
      <c r="E132" s="515"/>
      <c r="F132" s="515"/>
      <c r="G132" s="515"/>
      <c r="H132" s="515"/>
      <c r="I132" s="515"/>
      <c r="J132" s="515"/>
      <c r="K132" s="515"/>
      <c r="L132" s="516"/>
      <c r="M132" s="517"/>
      <c r="N132" s="517"/>
      <c r="O132" s="517"/>
      <c r="P132" s="517"/>
      <c r="Q132" s="517"/>
      <c r="R132" s="518"/>
      <c r="S132" s="519"/>
      <c r="T132" s="519"/>
      <c r="U132" s="519"/>
      <c r="V132" s="520"/>
      <c r="W132" s="71"/>
      <c r="X132" s="4"/>
      <c r="Y132" s="5"/>
      <c r="Z132" s="398"/>
      <c r="AA132" s="399"/>
    </row>
    <row r="133" spans="1:27" ht="33.9" customHeight="1">
      <c r="A133" s="381"/>
      <c r="B133" s="400">
        <f t="shared" si="1"/>
        <v>81</v>
      </c>
      <c r="C133" s="514"/>
      <c r="D133" s="515"/>
      <c r="E133" s="515"/>
      <c r="F133" s="515"/>
      <c r="G133" s="515"/>
      <c r="H133" s="515"/>
      <c r="I133" s="515"/>
      <c r="J133" s="515"/>
      <c r="K133" s="515"/>
      <c r="L133" s="516"/>
      <c r="M133" s="517"/>
      <c r="N133" s="517"/>
      <c r="O133" s="517"/>
      <c r="P133" s="517"/>
      <c r="Q133" s="517"/>
      <c r="R133" s="518"/>
      <c r="S133" s="519"/>
      <c r="T133" s="519"/>
      <c r="U133" s="519"/>
      <c r="V133" s="520"/>
      <c r="W133" s="71"/>
      <c r="X133" s="4"/>
      <c r="Y133" s="5"/>
      <c r="Z133" s="398"/>
      <c r="AA133" s="399"/>
    </row>
    <row r="134" spans="1:27" ht="33.9" customHeight="1">
      <c r="A134" s="381"/>
      <c r="B134" s="400">
        <f t="shared" si="1"/>
        <v>82</v>
      </c>
      <c r="C134" s="514"/>
      <c r="D134" s="515"/>
      <c r="E134" s="515"/>
      <c r="F134" s="515"/>
      <c r="G134" s="515"/>
      <c r="H134" s="515"/>
      <c r="I134" s="515"/>
      <c r="J134" s="515"/>
      <c r="K134" s="515"/>
      <c r="L134" s="516"/>
      <c r="M134" s="517"/>
      <c r="N134" s="517"/>
      <c r="O134" s="517"/>
      <c r="P134" s="517"/>
      <c r="Q134" s="517"/>
      <c r="R134" s="518"/>
      <c r="S134" s="519"/>
      <c r="T134" s="519"/>
      <c r="U134" s="519"/>
      <c r="V134" s="520"/>
      <c r="W134" s="71"/>
      <c r="X134" s="4"/>
      <c r="Y134" s="5"/>
      <c r="Z134" s="398"/>
      <c r="AA134" s="399"/>
    </row>
    <row r="135" spans="1:27" ht="33.9" customHeight="1">
      <c r="A135" s="381"/>
      <c r="B135" s="400">
        <f t="shared" si="1"/>
        <v>83</v>
      </c>
      <c r="C135" s="514"/>
      <c r="D135" s="515"/>
      <c r="E135" s="515"/>
      <c r="F135" s="515"/>
      <c r="G135" s="515"/>
      <c r="H135" s="515"/>
      <c r="I135" s="515"/>
      <c r="J135" s="515"/>
      <c r="K135" s="515"/>
      <c r="L135" s="516"/>
      <c r="M135" s="517"/>
      <c r="N135" s="517"/>
      <c r="O135" s="517"/>
      <c r="P135" s="517"/>
      <c r="Q135" s="517"/>
      <c r="R135" s="518"/>
      <c r="S135" s="519"/>
      <c r="T135" s="519"/>
      <c r="U135" s="519"/>
      <c r="V135" s="520"/>
      <c r="W135" s="71"/>
      <c r="X135" s="4"/>
      <c r="Y135" s="5"/>
      <c r="Z135" s="398"/>
      <c r="AA135" s="399"/>
    </row>
    <row r="136" spans="1:27" ht="33.9" customHeight="1">
      <c r="A136" s="381"/>
      <c r="B136" s="400">
        <f t="shared" si="1"/>
        <v>84</v>
      </c>
      <c r="C136" s="514"/>
      <c r="D136" s="515"/>
      <c r="E136" s="515"/>
      <c r="F136" s="515"/>
      <c r="G136" s="515"/>
      <c r="H136" s="515"/>
      <c r="I136" s="515"/>
      <c r="J136" s="515"/>
      <c r="K136" s="515"/>
      <c r="L136" s="516"/>
      <c r="M136" s="517"/>
      <c r="N136" s="517"/>
      <c r="O136" s="517"/>
      <c r="P136" s="517"/>
      <c r="Q136" s="517"/>
      <c r="R136" s="518"/>
      <c r="S136" s="519"/>
      <c r="T136" s="519"/>
      <c r="U136" s="519"/>
      <c r="V136" s="520"/>
      <c r="W136" s="71"/>
      <c r="X136" s="4"/>
      <c r="Y136" s="5"/>
      <c r="Z136" s="398"/>
      <c r="AA136" s="399"/>
    </row>
    <row r="137" spans="1:27" ht="33.9" customHeight="1">
      <c r="A137" s="381"/>
      <c r="B137" s="400">
        <f t="shared" si="1"/>
        <v>85</v>
      </c>
      <c r="C137" s="514"/>
      <c r="D137" s="515"/>
      <c r="E137" s="515"/>
      <c r="F137" s="515"/>
      <c r="G137" s="515"/>
      <c r="H137" s="515"/>
      <c r="I137" s="515"/>
      <c r="J137" s="515"/>
      <c r="K137" s="515"/>
      <c r="L137" s="516"/>
      <c r="M137" s="517"/>
      <c r="N137" s="517"/>
      <c r="O137" s="517"/>
      <c r="P137" s="517"/>
      <c r="Q137" s="517"/>
      <c r="R137" s="518"/>
      <c r="S137" s="519"/>
      <c r="T137" s="519"/>
      <c r="U137" s="519"/>
      <c r="V137" s="520"/>
      <c r="W137" s="71"/>
      <c r="X137" s="4"/>
      <c r="Y137" s="5"/>
      <c r="Z137" s="398"/>
      <c r="AA137" s="399"/>
    </row>
    <row r="138" spans="1:27" ht="33.9" customHeight="1">
      <c r="A138" s="381"/>
      <c r="B138" s="400">
        <f t="shared" si="1"/>
        <v>86</v>
      </c>
      <c r="C138" s="514"/>
      <c r="D138" s="515"/>
      <c r="E138" s="515"/>
      <c r="F138" s="515"/>
      <c r="G138" s="515"/>
      <c r="H138" s="515"/>
      <c r="I138" s="515"/>
      <c r="J138" s="515"/>
      <c r="K138" s="515"/>
      <c r="L138" s="516"/>
      <c r="M138" s="517"/>
      <c r="N138" s="517"/>
      <c r="O138" s="517"/>
      <c r="P138" s="517"/>
      <c r="Q138" s="517"/>
      <c r="R138" s="518"/>
      <c r="S138" s="519"/>
      <c r="T138" s="519"/>
      <c r="U138" s="519"/>
      <c r="V138" s="520"/>
      <c r="W138" s="71"/>
      <c r="X138" s="4"/>
      <c r="Y138" s="5"/>
      <c r="Z138" s="398"/>
      <c r="AA138" s="399"/>
    </row>
    <row r="139" spans="1:27" ht="33.9" customHeight="1">
      <c r="A139" s="381"/>
      <c r="B139" s="400">
        <f t="shared" si="1"/>
        <v>87</v>
      </c>
      <c r="C139" s="514"/>
      <c r="D139" s="515"/>
      <c r="E139" s="515"/>
      <c r="F139" s="515"/>
      <c r="G139" s="515"/>
      <c r="H139" s="515"/>
      <c r="I139" s="515"/>
      <c r="J139" s="515"/>
      <c r="K139" s="515"/>
      <c r="L139" s="516"/>
      <c r="M139" s="517"/>
      <c r="N139" s="517"/>
      <c r="O139" s="517"/>
      <c r="P139" s="517"/>
      <c r="Q139" s="517"/>
      <c r="R139" s="518"/>
      <c r="S139" s="519"/>
      <c r="T139" s="519"/>
      <c r="U139" s="519"/>
      <c r="V139" s="520"/>
      <c r="W139" s="71"/>
      <c r="X139" s="4"/>
      <c r="Y139" s="5"/>
      <c r="Z139" s="398"/>
      <c r="AA139" s="399"/>
    </row>
    <row r="140" spans="1:27" ht="33.9" customHeight="1">
      <c r="A140" s="381"/>
      <c r="B140" s="400">
        <f t="shared" si="1"/>
        <v>88</v>
      </c>
      <c r="C140" s="514"/>
      <c r="D140" s="515"/>
      <c r="E140" s="515"/>
      <c r="F140" s="515"/>
      <c r="G140" s="515"/>
      <c r="H140" s="515"/>
      <c r="I140" s="515"/>
      <c r="J140" s="515"/>
      <c r="K140" s="515"/>
      <c r="L140" s="516"/>
      <c r="M140" s="517"/>
      <c r="N140" s="517"/>
      <c r="O140" s="517"/>
      <c r="P140" s="517"/>
      <c r="Q140" s="517"/>
      <c r="R140" s="518"/>
      <c r="S140" s="519"/>
      <c r="T140" s="519"/>
      <c r="U140" s="519"/>
      <c r="V140" s="520"/>
      <c r="W140" s="71"/>
      <c r="X140" s="4"/>
      <c r="Y140" s="5"/>
      <c r="Z140" s="398"/>
      <c r="AA140" s="399"/>
    </row>
    <row r="141" spans="1:27" ht="33.9" customHeight="1">
      <c r="A141" s="381"/>
      <c r="B141" s="400">
        <f t="shared" si="1"/>
        <v>89</v>
      </c>
      <c r="C141" s="514"/>
      <c r="D141" s="515"/>
      <c r="E141" s="515"/>
      <c r="F141" s="515"/>
      <c r="G141" s="515"/>
      <c r="H141" s="515"/>
      <c r="I141" s="515"/>
      <c r="J141" s="515"/>
      <c r="K141" s="515"/>
      <c r="L141" s="516"/>
      <c r="M141" s="517"/>
      <c r="N141" s="517"/>
      <c r="O141" s="517"/>
      <c r="P141" s="517"/>
      <c r="Q141" s="517"/>
      <c r="R141" s="518"/>
      <c r="S141" s="519"/>
      <c r="T141" s="519"/>
      <c r="U141" s="519"/>
      <c r="V141" s="520"/>
      <c r="W141" s="71"/>
      <c r="X141" s="4"/>
      <c r="Y141" s="5"/>
      <c r="Z141" s="398"/>
      <c r="AA141" s="399"/>
    </row>
    <row r="142" spans="1:27" ht="33.9" customHeight="1">
      <c r="A142" s="381"/>
      <c r="B142" s="400">
        <f t="shared" si="1"/>
        <v>90</v>
      </c>
      <c r="C142" s="514"/>
      <c r="D142" s="515"/>
      <c r="E142" s="515"/>
      <c r="F142" s="515"/>
      <c r="G142" s="515"/>
      <c r="H142" s="515"/>
      <c r="I142" s="515"/>
      <c r="J142" s="515"/>
      <c r="K142" s="515"/>
      <c r="L142" s="516"/>
      <c r="M142" s="517"/>
      <c r="N142" s="517"/>
      <c r="O142" s="517"/>
      <c r="P142" s="517"/>
      <c r="Q142" s="517"/>
      <c r="R142" s="518"/>
      <c r="S142" s="519"/>
      <c r="T142" s="519"/>
      <c r="U142" s="519"/>
      <c r="V142" s="520"/>
      <c r="W142" s="71"/>
      <c r="X142" s="4"/>
      <c r="Y142" s="5"/>
      <c r="Z142" s="398"/>
      <c r="AA142" s="399"/>
    </row>
    <row r="143" spans="1:27" ht="33.9" customHeight="1">
      <c r="A143" s="381"/>
      <c r="B143" s="400">
        <f t="shared" si="1"/>
        <v>91</v>
      </c>
      <c r="C143" s="514"/>
      <c r="D143" s="515"/>
      <c r="E143" s="515"/>
      <c r="F143" s="515"/>
      <c r="G143" s="515"/>
      <c r="H143" s="515"/>
      <c r="I143" s="515"/>
      <c r="J143" s="515"/>
      <c r="K143" s="515"/>
      <c r="L143" s="516"/>
      <c r="M143" s="517"/>
      <c r="N143" s="517"/>
      <c r="O143" s="517"/>
      <c r="P143" s="517"/>
      <c r="Q143" s="517"/>
      <c r="R143" s="518"/>
      <c r="S143" s="519"/>
      <c r="T143" s="519"/>
      <c r="U143" s="519"/>
      <c r="V143" s="520"/>
      <c r="W143" s="71"/>
      <c r="X143" s="4"/>
      <c r="Y143" s="5"/>
      <c r="Z143" s="398"/>
      <c r="AA143" s="399"/>
    </row>
    <row r="144" spans="1:27" ht="33.9" customHeight="1">
      <c r="A144" s="381"/>
      <c r="B144" s="400">
        <f t="shared" si="1"/>
        <v>92</v>
      </c>
      <c r="C144" s="514"/>
      <c r="D144" s="515"/>
      <c r="E144" s="515"/>
      <c r="F144" s="515"/>
      <c r="G144" s="515"/>
      <c r="H144" s="515"/>
      <c r="I144" s="515"/>
      <c r="J144" s="515"/>
      <c r="K144" s="515"/>
      <c r="L144" s="516"/>
      <c r="M144" s="517"/>
      <c r="N144" s="517"/>
      <c r="O144" s="517"/>
      <c r="P144" s="517"/>
      <c r="Q144" s="517"/>
      <c r="R144" s="518"/>
      <c r="S144" s="519"/>
      <c r="T144" s="519"/>
      <c r="U144" s="519"/>
      <c r="V144" s="520"/>
      <c r="W144" s="71"/>
      <c r="X144" s="4"/>
      <c r="Y144" s="5"/>
      <c r="Z144" s="398"/>
      <c r="AA144" s="399"/>
    </row>
    <row r="145" spans="1:27" ht="33.9" customHeight="1">
      <c r="A145" s="381"/>
      <c r="B145" s="400">
        <f t="shared" si="1"/>
        <v>93</v>
      </c>
      <c r="C145" s="514"/>
      <c r="D145" s="515"/>
      <c r="E145" s="515"/>
      <c r="F145" s="515"/>
      <c r="G145" s="515"/>
      <c r="H145" s="515"/>
      <c r="I145" s="515"/>
      <c r="J145" s="515"/>
      <c r="K145" s="515"/>
      <c r="L145" s="516"/>
      <c r="M145" s="517"/>
      <c r="N145" s="517"/>
      <c r="O145" s="517"/>
      <c r="P145" s="517"/>
      <c r="Q145" s="517"/>
      <c r="R145" s="518"/>
      <c r="S145" s="519"/>
      <c r="T145" s="519"/>
      <c r="U145" s="519"/>
      <c r="V145" s="520"/>
      <c r="W145" s="71"/>
      <c r="X145" s="4"/>
      <c r="Y145" s="5"/>
      <c r="Z145" s="398"/>
      <c r="AA145" s="399"/>
    </row>
    <row r="146" spans="1:27" ht="33.9" customHeight="1">
      <c r="A146" s="381"/>
      <c r="B146" s="400">
        <f t="shared" si="1"/>
        <v>94</v>
      </c>
      <c r="C146" s="514"/>
      <c r="D146" s="515"/>
      <c r="E146" s="515"/>
      <c r="F146" s="515"/>
      <c r="G146" s="515"/>
      <c r="H146" s="515"/>
      <c r="I146" s="515"/>
      <c r="J146" s="515"/>
      <c r="K146" s="515"/>
      <c r="L146" s="516"/>
      <c r="M146" s="517"/>
      <c r="N146" s="517"/>
      <c r="O146" s="517"/>
      <c r="P146" s="517"/>
      <c r="Q146" s="517"/>
      <c r="R146" s="518"/>
      <c r="S146" s="519"/>
      <c r="T146" s="519"/>
      <c r="U146" s="519"/>
      <c r="V146" s="520"/>
      <c r="W146" s="71"/>
      <c r="X146" s="4"/>
      <c r="Y146" s="5"/>
      <c r="Z146" s="398"/>
      <c r="AA146" s="399"/>
    </row>
    <row r="147" spans="1:27" ht="33.9" customHeight="1">
      <c r="A147" s="381"/>
      <c r="B147" s="400">
        <f t="shared" si="1"/>
        <v>95</v>
      </c>
      <c r="C147" s="514"/>
      <c r="D147" s="515"/>
      <c r="E147" s="515"/>
      <c r="F147" s="515"/>
      <c r="G147" s="515"/>
      <c r="H147" s="515"/>
      <c r="I147" s="515"/>
      <c r="J147" s="515"/>
      <c r="K147" s="515"/>
      <c r="L147" s="516"/>
      <c r="M147" s="517"/>
      <c r="N147" s="517"/>
      <c r="O147" s="517"/>
      <c r="P147" s="517"/>
      <c r="Q147" s="517"/>
      <c r="R147" s="518"/>
      <c r="S147" s="519"/>
      <c r="T147" s="519"/>
      <c r="U147" s="519"/>
      <c r="V147" s="520"/>
      <c r="W147" s="71"/>
      <c r="X147" s="4"/>
      <c r="Y147" s="5"/>
      <c r="Z147" s="398"/>
      <c r="AA147" s="399"/>
    </row>
    <row r="148" spans="1:27" ht="33.9" customHeight="1">
      <c r="A148" s="381"/>
      <c r="B148" s="400">
        <f t="shared" si="1"/>
        <v>96</v>
      </c>
      <c r="C148" s="514"/>
      <c r="D148" s="515"/>
      <c r="E148" s="515"/>
      <c r="F148" s="515"/>
      <c r="G148" s="515"/>
      <c r="H148" s="515"/>
      <c r="I148" s="515"/>
      <c r="J148" s="515"/>
      <c r="K148" s="515"/>
      <c r="L148" s="516"/>
      <c r="M148" s="517"/>
      <c r="N148" s="517"/>
      <c r="O148" s="517"/>
      <c r="P148" s="517"/>
      <c r="Q148" s="517"/>
      <c r="R148" s="518"/>
      <c r="S148" s="519"/>
      <c r="T148" s="519"/>
      <c r="U148" s="519"/>
      <c r="V148" s="520"/>
      <c r="W148" s="71"/>
      <c r="X148" s="4"/>
      <c r="Y148" s="5"/>
      <c r="Z148" s="398"/>
      <c r="AA148" s="399"/>
    </row>
    <row r="149" spans="1:27" ht="33.9" customHeight="1">
      <c r="A149" s="381"/>
      <c r="B149" s="400">
        <f t="shared" si="1"/>
        <v>97</v>
      </c>
      <c r="C149" s="514"/>
      <c r="D149" s="515"/>
      <c r="E149" s="515"/>
      <c r="F149" s="515"/>
      <c r="G149" s="515"/>
      <c r="H149" s="515"/>
      <c r="I149" s="515"/>
      <c r="J149" s="515"/>
      <c r="K149" s="515"/>
      <c r="L149" s="516"/>
      <c r="M149" s="517"/>
      <c r="N149" s="517"/>
      <c r="O149" s="517"/>
      <c r="P149" s="517"/>
      <c r="Q149" s="517"/>
      <c r="R149" s="518"/>
      <c r="S149" s="519"/>
      <c r="T149" s="519"/>
      <c r="U149" s="519"/>
      <c r="V149" s="520"/>
      <c r="W149" s="71"/>
      <c r="X149" s="4"/>
      <c r="Y149" s="5"/>
      <c r="Z149" s="398"/>
      <c r="AA149" s="399"/>
    </row>
    <row r="150" spans="1:27" ht="33.9" customHeight="1">
      <c r="A150" s="381"/>
      <c r="B150" s="400">
        <f t="shared" si="1"/>
        <v>98</v>
      </c>
      <c r="C150" s="514"/>
      <c r="D150" s="515"/>
      <c r="E150" s="515"/>
      <c r="F150" s="515"/>
      <c r="G150" s="515"/>
      <c r="H150" s="515"/>
      <c r="I150" s="515"/>
      <c r="J150" s="515"/>
      <c r="K150" s="515"/>
      <c r="L150" s="516"/>
      <c r="M150" s="517"/>
      <c r="N150" s="517"/>
      <c r="O150" s="517"/>
      <c r="P150" s="517"/>
      <c r="Q150" s="517"/>
      <c r="R150" s="518"/>
      <c r="S150" s="519"/>
      <c r="T150" s="519"/>
      <c r="U150" s="519"/>
      <c r="V150" s="520"/>
      <c r="W150" s="71"/>
      <c r="X150" s="4"/>
      <c r="Y150" s="5"/>
      <c r="Z150" s="398"/>
      <c r="AA150" s="399"/>
    </row>
    <row r="151" spans="1:27" ht="33.9" customHeight="1">
      <c r="A151" s="381"/>
      <c r="B151" s="400">
        <f t="shared" si="1"/>
        <v>99</v>
      </c>
      <c r="C151" s="514"/>
      <c r="D151" s="515"/>
      <c r="E151" s="515"/>
      <c r="F151" s="515"/>
      <c r="G151" s="515"/>
      <c r="H151" s="515"/>
      <c r="I151" s="515"/>
      <c r="J151" s="515"/>
      <c r="K151" s="515"/>
      <c r="L151" s="516"/>
      <c r="M151" s="517"/>
      <c r="N151" s="517"/>
      <c r="O151" s="517"/>
      <c r="P151" s="517"/>
      <c r="Q151" s="517"/>
      <c r="R151" s="518"/>
      <c r="S151" s="519"/>
      <c r="T151" s="519"/>
      <c r="U151" s="519"/>
      <c r="V151" s="520"/>
      <c r="W151" s="71"/>
      <c r="X151" s="4"/>
      <c r="Y151" s="5"/>
      <c r="Z151" s="398"/>
      <c r="AA151" s="399"/>
    </row>
    <row r="152" spans="1:27" ht="33.9" customHeight="1" thickBot="1">
      <c r="A152" s="381"/>
      <c r="B152" s="400">
        <f t="shared" si="1"/>
        <v>100</v>
      </c>
      <c r="C152" s="541"/>
      <c r="D152" s="542"/>
      <c r="E152" s="542"/>
      <c r="F152" s="542"/>
      <c r="G152" s="542"/>
      <c r="H152" s="542"/>
      <c r="I152" s="542"/>
      <c r="J152" s="542"/>
      <c r="K152" s="542"/>
      <c r="L152" s="543"/>
      <c r="M152" s="537"/>
      <c r="N152" s="537"/>
      <c r="O152" s="537"/>
      <c r="P152" s="537"/>
      <c r="Q152" s="537"/>
      <c r="R152" s="538"/>
      <c r="S152" s="539"/>
      <c r="T152" s="539"/>
      <c r="U152" s="539"/>
      <c r="V152" s="540"/>
      <c r="W152" s="470"/>
      <c r="X152" s="471"/>
      <c r="Y152" s="472"/>
      <c r="Z152" s="398"/>
      <c r="AA152" s="399"/>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64" t="s">
        <v>22</v>
      </c>
      <c r="AA1" s="764"/>
      <c r="AB1" s="764"/>
      <c r="AC1" s="764"/>
      <c r="AD1" s="764" t="str">
        <f>IF(基本情報入力シート!C32="","",基本情報入力シート!C32)</f>
        <v>○○市</v>
      </c>
      <c r="AE1" s="764"/>
      <c r="AF1" s="764"/>
      <c r="AG1" s="764"/>
      <c r="AH1" s="764"/>
      <c r="AI1" s="764"/>
      <c r="AJ1" s="764"/>
      <c r="AK1" s="764"/>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96" t="s">
        <v>1962</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2025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86" t="s">
        <v>29</v>
      </c>
      <c r="C6" s="787"/>
      <c r="D6" s="787"/>
      <c r="E6" s="787"/>
      <c r="F6" s="787"/>
      <c r="G6" s="787"/>
      <c r="H6" s="783" t="str">
        <f>IF(基本情報入力シート!M36="","",基本情報入力シート!M36)</f>
        <v>○○ケアサービス</v>
      </c>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5"/>
      <c r="AL6" s="139"/>
    </row>
    <row r="7" spans="1:50" s="140" customFormat="1" ht="22.5" customHeight="1">
      <c r="A7" s="139"/>
      <c r="B7" s="774" t="s">
        <v>28</v>
      </c>
      <c r="C7" s="775"/>
      <c r="D7" s="775"/>
      <c r="E7" s="775"/>
      <c r="F7" s="775"/>
      <c r="G7" s="775"/>
      <c r="H7" s="788" t="str">
        <f>IF(基本情報入力シート!M37="","",基本情報入力シート!M37)</f>
        <v>○○ケアサービス</v>
      </c>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90"/>
      <c r="AL7" s="139"/>
    </row>
    <row r="8" spans="1:50" s="140" customFormat="1" ht="12.75" customHeight="1">
      <c r="A8" s="139"/>
      <c r="B8" s="768" t="s">
        <v>24</v>
      </c>
      <c r="C8" s="769"/>
      <c r="D8" s="769"/>
      <c r="E8" s="769"/>
      <c r="F8" s="769"/>
      <c r="G8" s="769"/>
      <c r="H8" s="141" t="s">
        <v>1</v>
      </c>
      <c r="I8" s="776" t="str">
        <f>IF(基本情報入力シート!AC38="－","",基本情報入力シート!AC38)</f>
        <v>100－1234</v>
      </c>
      <c r="J8" s="776"/>
      <c r="K8" s="776"/>
      <c r="L8" s="776"/>
      <c r="M8" s="776"/>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70"/>
      <c r="C9" s="771"/>
      <c r="D9" s="771"/>
      <c r="E9" s="771"/>
      <c r="F9" s="771"/>
      <c r="G9" s="771"/>
      <c r="H9" s="791" t="str">
        <f>IF(基本情報入力シート!M39="","",基本情報入力シート!M39)</f>
        <v>千代田区霞が関 1－2－2</v>
      </c>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3"/>
      <c r="AL9" s="139"/>
    </row>
    <row r="10" spans="1:50" s="140" customFormat="1" ht="12" customHeight="1">
      <c r="A10" s="139"/>
      <c r="B10" s="772"/>
      <c r="C10" s="773"/>
      <c r="D10" s="773"/>
      <c r="E10" s="773"/>
      <c r="F10" s="773"/>
      <c r="G10" s="773"/>
      <c r="H10" s="765" t="str">
        <f>IF(基本情報入力シート!M40="","",基本情報入力シート!M40)</f>
        <v>○○ビル 18F</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139"/>
    </row>
    <row r="11" spans="1:50" s="140" customFormat="1" ht="15" customHeight="1">
      <c r="A11" s="139"/>
      <c r="B11" s="781" t="s">
        <v>0</v>
      </c>
      <c r="C11" s="782"/>
      <c r="D11" s="782"/>
      <c r="E11" s="782"/>
      <c r="F11" s="782"/>
      <c r="G11" s="782"/>
      <c r="H11" s="783" t="str">
        <f>IF(基本情報入力シート!M43="","",基本情報入力シート!M43)</f>
        <v>コウロウ タロウ</v>
      </c>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5"/>
      <c r="AL11" s="139"/>
      <c r="AT11" s="145"/>
      <c r="AU11" s="145"/>
      <c r="AV11" s="145"/>
      <c r="AW11" s="145"/>
      <c r="AX11" s="145"/>
    </row>
    <row r="12" spans="1:50" s="140" customFormat="1" ht="22.5" customHeight="1">
      <c r="A12" s="139"/>
      <c r="B12" s="770" t="s">
        <v>25</v>
      </c>
      <c r="C12" s="771"/>
      <c r="D12" s="771"/>
      <c r="E12" s="771"/>
      <c r="F12" s="771"/>
      <c r="G12" s="771"/>
      <c r="H12" s="765" t="str">
        <f>IF(基本情報入力シート!M44="","",基本情報入力シート!M44)</f>
        <v>厚労 太郎</v>
      </c>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7"/>
      <c r="AL12" s="139"/>
      <c r="AT12" s="145"/>
      <c r="AU12" s="145"/>
      <c r="AV12" s="145"/>
      <c r="AW12" s="145"/>
      <c r="AX12" s="145"/>
    </row>
    <row r="13" spans="1:50" s="140" customFormat="1" ht="17.25" customHeight="1">
      <c r="A13" s="139"/>
      <c r="B13" s="794" t="s">
        <v>26</v>
      </c>
      <c r="C13" s="794"/>
      <c r="D13" s="794"/>
      <c r="E13" s="794"/>
      <c r="F13" s="794"/>
      <c r="G13" s="794"/>
      <c r="H13" s="780" t="s">
        <v>14</v>
      </c>
      <c r="I13" s="780"/>
      <c r="J13" s="780"/>
      <c r="K13" s="774"/>
      <c r="L13" s="795" t="str">
        <f>IF(基本情報入力シート!M45="","",基本情報入力シート!M45)</f>
        <v>03-3571-XXXX</v>
      </c>
      <c r="M13" s="795"/>
      <c r="N13" s="795"/>
      <c r="O13" s="795"/>
      <c r="P13" s="795"/>
      <c r="Q13" s="795"/>
      <c r="R13" s="795"/>
      <c r="S13" s="795"/>
      <c r="T13" s="795"/>
      <c r="U13" s="795"/>
      <c r="V13" s="794" t="s">
        <v>27</v>
      </c>
      <c r="W13" s="794"/>
      <c r="X13" s="794"/>
      <c r="Y13" s="794"/>
      <c r="Z13" s="795" t="str">
        <f>IF(基本情報入力シート!M46="","",基本情報入力シート!M46)</f>
        <v>aaa@aaa.aa.jp</v>
      </c>
      <c r="AA13" s="795"/>
      <c r="AB13" s="795"/>
      <c r="AC13" s="795"/>
      <c r="AD13" s="795"/>
      <c r="AE13" s="795"/>
      <c r="AF13" s="795"/>
      <c r="AG13" s="795"/>
      <c r="AH13" s="795"/>
      <c r="AI13" s="795"/>
      <c r="AJ13" s="795"/>
      <c r="AK13" s="795"/>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2023</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97" t="s">
        <v>2026</v>
      </c>
      <c r="C17" s="798"/>
      <c r="D17" s="798"/>
      <c r="E17" s="798"/>
      <c r="F17" s="798"/>
      <c r="G17" s="798"/>
      <c r="H17" s="798"/>
      <c r="I17" s="798"/>
      <c r="J17" s="798"/>
      <c r="K17" s="798"/>
      <c r="L17" s="798"/>
      <c r="M17" s="798"/>
      <c r="N17" s="798"/>
      <c r="O17" s="798"/>
      <c r="P17" s="798"/>
      <c r="Q17" s="798"/>
      <c r="R17" s="798"/>
      <c r="S17" s="798"/>
      <c r="T17" s="798"/>
      <c r="U17" s="798"/>
      <c r="V17" s="798"/>
      <c r="W17" s="799"/>
      <c r="X17" s="139"/>
      <c r="Y17" s="139"/>
      <c r="Z17" s="139"/>
      <c r="AA17" s="139"/>
      <c r="AB17" s="139"/>
      <c r="AC17" s="139"/>
      <c r="AD17" s="139"/>
      <c r="AE17" s="139"/>
      <c r="AF17" s="139"/>
      <c r="AG17" s="139"/>
      <c r="AH17" s="159"/>
      <c r="AI17" s="139"/>
      <c r="AJ17" s="139"/>
      <c r="AK17" s="139"/>
      <c r="AL17" s="139"/>
    </row>
    <row r="18" spans="1:53" ht="19.5" customHeight="1">
      <c r="A18" s="135"/>
      <c r="B18" s="160" t="s">
        <v>16</v>
      </c>
      <c r="C18" s="800" t="s">
        <v>179</v>
      </c>
      <c r="D18" s="800"/>
      <c r="E18" s="800"/>
      <c r="F18" s="800"/>
      <c r="G18" s="800"/>
      <c r="H18" s="800"/>
      <c r="I18" s="800"/>
      <c r="J18" s="800"/>
      <c r="K18" s="800"/>
      <c r="L18" s="800"/>
      <c r="M18" s="800"/>
      <c r="N18" s="800"/>
      <c r="O18" s="800"/>
      <c r="P18" s="801"/>
      <c r="Q18" s="777">
        <f>SUM('別紙様式3-2（４・５月）'!N5,'別紙様式3-2（４・５月）'!N6,'別紙様式3-2（４・５月）'!N7,'別紙様式3-3（６月以降分）'!N5)</f>
        <v>50265004</v>
      </c>
      <c r="R18" s="778"/>
      <c r="S18" s="778"/>
      <c r="T18" s="778"/>
      <c r="U18" s="778"/>
      <c r="V18" s="77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2246</v>
      </c>
      <c r="D19" s="610" t="s">
        <v>2248</v>
      </c>
      <c r="E19" s="610"/>
      <c r="F19" s="610"/>
      <c r="G19" s="610"/>
      <c r="H19" s="610"/>
      <c r="I19" s="610"/>
      <c r="J19" s="610"/>
      <c r="K19" s="610"/>
      <c r="L19" s="610"/>
      <c r="M19" s="610"/>
      <c r="N19" s="610"/>
      <c r="O19" s="610"/>
      <c r="P19" s="611"/>
      <c r="Q19" s="777">
        <f>SUM('別紙様式3-2（４・５月）'!N9,'別紙様式3-3（６月以降分）'!N7)</f>
        <v>18876383.3412694</v>
      </c>
      <c r="R19" s="778"/>
      <c r="S19" s="778"/>
      <c r="T19" s="778"/>
      <c r="U19" s="778"/>
      <c r="V19" s="77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2247</v>
      </c>
      <c r="E20" s="610" t="s">
        <v>2249</v>
      </c>
      <c r="F20" s="610"/>
      <c r="G20" s="610"/>
      <c r="H20" s="610"/>
      <c r="I20" s="610"/>
      <c r="J20" s="610"/>
      <c r="K20" s="610"/>
      <c r="L20" s="610"/>
      <c r="M20" s="610"/>
      <c r="N20" s="610"/>
      <c r="O20" s="610"/>
      <c r="P20" s="860"/>
      <c r="Q20" s="612">
        <v>3799515</v>
      </c>
      <c r="R20" s="613"/>
      <c r="S20" s="613"/>
      <c r="T20" s="613"/>
      <c r="U20" s="613"/>
      <c r="V20" s="614"/>
      <c r="W20" s="168" t="s">
        <v>4</v>
      </c>
      <c r="X20" s="136" t="s">
        <v>98</v>
      </c>
      <c r="Y20" s="169" t="str">
        <f>IF(Q20&gt;Q19,"×","")</f>
        <v/>
      </c>
      <c r="Z20" s="135"/>
      <c r="AA20" s="135"/>
      <c r="AB20" s="135"/>
      <c r="AC20" s="135"/>
      <c r="AD20" s="135"/>
      <c r="AE20" s="135"/>
      <c r="AF20" s="135"/>
      <c r="AG20" s="135"/>
      <c r="AH20" s="135"/>
      <c r="AI20" s="135"/>
      <c r="AJ20" s="135"/>
      <c r="AK20" s="135"/>
      <c r="AL20" s="135"/>
      <c r="AM20" s="544" t="s">
        <v>2296</v>
      </c>
      <c r="AN20" s="545"/>
      <c r="AO20" s="545"/>
      <c r="AP20" s="545"/>
      <c r="AQ20" s="545"/>
      <c r="AR20" s="545"/>
      <c r="AS20" s="545"/>
      <c r="AT20" s="545"/>
      <c r="AU20" s="545"/>
      <c r="AV20" s="545"/>
      <c r="AW20" s="545"/>
      <c r="AX20" s="545"/>
      <c r="AY20" s="545"/>
      <c r="AZ20" s="545"/>
      <c r="BA20" s="546"/>
    </row>
    <row r="21" spans="1:53" ht="21.75" customHeight="1" thickBot="1">
      <c r="A21" s="135"/>
      <c r="B21" s="170" t="s">
        <v>17</v>
      </c>
      <c r="C21" s="610" t="s">
        <v>2268</v>
      </c>
      <c r="D21" s="800"/>
      <c r="E21" s="800"/>
      <c r="F21" s="800"/>
      <c r="G21" s="800"/>
      <c r="H21" s="800"/>
      <c r="I21" s="800"/>
      <c r="J21" s="800"/>
      <c r="K21" s="800"/>
      <c r="L21" s="800"/>
      <c r="M21" s="800"/>
      <c r="N21" s="800"/>
      <c r="O21" s="800"/>
      <c r="P21" s="800"/>
      <c r="Q21" s="777">
        <f>Q18-Q20</f>
        <v>46465489</v>
      </c>
      <c r="R21" s="778"/>
      <c r="S21" s="778"/>
      <c r="T21" s="778"/>
      <c r="U21" s="778"/>
      <c r="V21" s="779"/>
      <c r="W21" s="161" t="s">
        <v>4</v>
      </c>
      <c r="X21" s="136" t="s">
        <v>180</v>
      </c>
      <c r="Y21" s="559" t="str">
        <f>IFERROR(IF(Q22&gt;=Q21,"○","×"),"")</f>
        <v>○</v>
      </c>
      <c r="Z21" s="135"/>
      <c r="AA21" s="135"/>
      <c r="AB21" s="135"/>
      <c r="AC21" s="135"/>
      <c r="AD21" s="135"/>
      <c r="AE21" s="135"/>
      <c r="AF21" s="135"/>
      <c r="AG21" s="135"/>
      <c r="AH21" s="135"/>
      <c r="AI21" s="135"/>
      <c r="AJ21" s="135"/>
      <c r="AK21" s="135"/>
      <c r="AL21" s="135"/>
      <c r="AM21" s="897" t="s">
        <v>2295</v>
      </c>
      <c r="AN21" s="561"/>
      <c r="AO21" s="561"/>
      <c r="AP21" s="561"/>
      <c r="AQ21" s="561"/>
      <c r="AR21" s="561"/>
      <c r="AS21" s="561"/>
      <c r="AT21" s="561"/>
      <c r="AU21" s="561"/>
      <c r="AV21" s="561"/>
      <c r="AW21" s="561"/>
      <c r="AX21" s="561"/>
      <c r="AY21" s="561"/>
      <c r="AZ21" s="561"/>
      <c r="BA21" s="562"/>
    </row>
    <row r="22" spans="1:53" ht="24.75" customHeight="1" thickBot="1">
      <c r="A22" s="135"/>
      <c r="B22" s="170" t="s">
        <v>1987</v>
      </c>
      <c r="C22" s="610" t="s">
        <v>2282</v>
      </c>
      <c r="D22" s="610"/>
      <c r="E22" s="610"/>
      <c r="F22" s="610"/>
      <c r="G22" s="610"/>
      <c r="H22" s="610"/>
      <c r="I22" s="610"/>
      <c r="J22" s="610"/>
      <c r="K22" s="610"/>
      <c r="L22" s="610"/>
      <c r="M22" s="610"/>
      <c r="N22" s="610"/>
      <c r="O22" s="610"/>
      <c r="P22" s="610"/>
      <c r="Q22" s="612">
        <v>47000000</v>
      </c>
      <c r="R22" s="613"/>
      <c r="S22" s="613"/>
      <c r="T22" s="613"/>
      <c r="U22" s="613"/>
      <c r="V22" s="614"/>
      <c r="W22" s="171" t="s">
        <v>4</v>
      </c>
      <c r="X22" s="136" t="s">
        <v>180</v>
      </c>
      <c r="Y22" s="560"/>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836" t="s">
        <v>2231</v>
      </c>
      <c r="C24" s="837"/>
      <c r="D24" s="837"/>
      <c r="E24" s="837"/>
      <c r="F24" s="837"/>
      <c r="G24" s="837"/>
      <c r="H24" s="837"/>
      <c r="I24" s="837"/>
      <c r="J24" s="837"/>
      <c r="K24" s="837"/>
      <c r="L24" s="837"/>
      <c r="M24" s="837"/>
      <c r="N24" s="837"/>
      <c r="O24" s="837"/>
      <c r="P24" s="837"/>
      <c r="Q24" s="838"/>
      <c r="R24" s="838"/>
      <c r="S24" s="838"/>
      <c r="T24" s="838"/>
      <c r="U24" s="838"/>
      <c r="V24" s="838"/>
      <c r="W24" s="839"/>
      <c r="X24" s="136"/>
      <c r="Y24" s="136"/>
      <c r="Z24" s="135"/>
      <c r="AA24" s="135"/>
      <c r="AB24" s="135"/>
      <c r="AC24" s="135"/>
      <c r="AD24" s="135"/>
      <c r="AE24" s="135"/>
      <c r="AF24" s="135"/>
      <c r="AG24" s="135"/>
      <c r="AH24" s="135"/>
      <c r="AI24" s="135"/>
      <c r="AJ24" s="135"/>
      <c r="AK24" s="135"/>
      <c r="AL24" s="135"/>
    </row>
    <row r="25" spans="1:53" ht="30" customHeight="1" thickBot="1">
      <c r="A25" s="135"/>
      <c r="B25" s="170" t="s">
        <v>2232</v>
      </c>
      <c r="C25" s="610" t="s">
        <v>2267</v>
      </c>
      <c r="D25" s="610"/>
      <c r="E25" s="610"/>
      <c r="F25" s="610"/>
      <c r="G25" s="610"/>
      <c r="H25" s="610"/>
      <c r="I25" s="610"/>
      <c r="J25" s="610"/>
      <c r="K25" s="610"/>
      <c r="L25" s="610"/>
      <c r="M25" s="610"/>
      <c r="N25" s="610"/>
      <c r="O25" s="610"/>
      <c r="P25" s="611"/>
      <c r="Q25" s="606">
        <f>Q19-Q20</f>
        <v>15076868.3412694</v>
      </c>
      <c r="R25" s="607"/>
      <c r="S25" s="607"/>
      <c r="T25" s="607"/>
      <c r="U25" s="607"/>
      <c r="V25" s="607"/>
      <c r="W25" s="164" t="s">
        <v>4</v>
      </c>
      <c r="X25" s="136" t="s">
        <v>98</v>
      </c>
      <c r="Y25" s="608" t="str">
        <f>IFERROR(IF(Q25&lt;=0,"",IF(Q26&gt;=Q25,"○","△")),"")</f>
        <v>○</v>
      </c>
      <c r="Z25" s="136" t="s">
        <v>98</v>
      </c>
      <c r="AA25" s="559" t="str">
        <f>IFERROR(IF(Y25="△",IF(Q28&gt;=Q25,"○","×"),""),"")</f>
        <v/>
      </c>
      <c r="AB25" s="135"/>
      <c r="AC25" s="135"/>
      <c r="AD25" s="135"/>
      <c r="AE25" s="135"/>
      <c r="AF25" s="135"/>
      <c r="AG25" s="135"/>
      <c r="AH25" s="135"/>
      <c r="AI25" s="135"/>
      <c r="AJ25" s="135"/>
      <c r="AK25" s="135"/>
      <c r="AL25" s="135"/>
    </row>
    <row r="26" spans="1:53" ht="39.75" customHeight="1" thickBot="1">
      <c r="A26" s="135"/>
      <c r="B26" s="170" t="s">
        <v>2233</v>
      </c>
      <c r="C26" s="610" t="s">
        <v>2264</v>
      </c>
      <c r="D26" s="610"/>
      <c r="E26" s="610"/>
      <c r="F26" s="610"/>
      <c r="G26" s="610"/>
      <c r="H26" s="610"/>
      <c r="I26" s="610"/>
      <c r="J26" s="610"/>
      <c r="K26" s="610"/>
      <c r="L26" s="610"/>
      <c r="M26" s="610"/>
      <c r="N26" s="610"/>
      <c r="O26" s="610"/>
      <c r="P26" s="611"/>
      <c r="Q26" s="612">
        <v>18000000</v>
      </c>
      <c r="R26" s="613"/>
      <c r="S26" s="613"/>
      <c r="T26" s="613"/>
      <c r="U26" s="613"/>
      <c r="V26" s="614"/>
      <c r="W26" s="164" t="s">
        <v>4</v>
      </c>
      <c r="X26" s="136" t="s">
        <v>98</v>
      </c>
      <c r="Y26" s="609"/>
      <c r="Z26" s="136"/>
      <c r="AA26" s="840"/>
      <c r="AB26" s="135"/>
      <c r="AC26" s="135"/>
      <c r="AD26" s="135"/>
      <c r="AE26" s="135"/>
      <c r="AF26" s="135"/>
      <c r="AG26" s="135"/>
      <c r="AH26" s="135"/>
      <c r="AI26" s="135"/>
      <c r="AJ26" s="135"/>
      <c r="AK26" s="135"/>
      <c r="AL26" s="135"/>
    </row>
    <row r="27" spans="1:53" ht="27.75" customHeight="1" thickBot="1">
      <c r="A27" s="135"/>
      <c r="B27" s="170" t="s">
        <v>2234</v>
      </c>
      <c r="C27" s="610" t="s">
        <v>2262</v>
      </c>
      <c r="D27" s="610"/>
      <c r="E27" s="610"/>
      <c r="F27" s="610"/>
      <c r="G27" s="610"/>
      <c r="H27" s="610"/>
      <c r="I27" s="610"/>
      <c r="J27" s="610"/>
      <c r="K27" s="610"/>
      <c r="L27" s="610"/>
      <c r="M27" s="610"/>
      <c r="N27" s="610"/>
      <c r="O27" s="610"/>
      <c r="P27" s="611"/>
      <c r="Q27" s="612">
        <v>1000000</v>
      </c>
      <c r="R27" s="613"/>
      <c r="S27" s="613"/>
      <c r="T27" s="613"/>
      <c r="U27" s="613"/>
      <c r="V27" s="614"/>
      <c r="W27" s="164" t="s">
        <v>4</v>
      </c>
      <c r="X27" s="135"/>
      <c r="Y27" s="135"/>
      <c r="Z27" s="136"/>
      <c r="AA27" s="840"/>
      <c r="AB27" s="135"/>
      <c r="AC27" s="135"/>
      <c r="AD27" s="135"/>
      <c r="AE27" s="135"/>
      <c r="AF27" s="135"/>
      <c r="AG27" s="135"/>
      <c r="AH27" s="135"/>
      <c r="AI27" s="135"/>
      <c r="AJ27" s="135"/>
      <c r="AK27" s="135"/>
      <c r="AL27" s="135"/>
      <c r="AM27" s="563" t="s">
        <v>2294</v>
      </c>
      <c r="AN27" s="564"/>
      <c r="AO27" s="564"/>
      <c r="AP27" s="564"/>
      <c r="AQ27" s="564"/>
      <c r="AR27" s="564"/>
      <c r="AS27" s="564"/>
      <c r="AT27" s="564"/>
      <c r="AU27" s="564"/>
      <c r="AV27" s="564"/>
      <c r="AW27" s="564"/>
      <c r="AX27" s="564"/>
      <c r="AY27" s="564"/>
      <c r="AZ27" s="564"/>
      <c r="BA27" s="565"/>
    </row>
    <row r="28" spans="1:53" ht="18" customHeight="1" thickBot="1">
      <c r="A28" s="135"/>
      <c r="B28" s="170" t="s">
        <v>2250</v>
      </c>
      <c r="C28" s="610" t="s">
        <v>2266</v>
      </c>
      <c r="D28" s="610"/>
      <c r="E28" s="610"/>
      <c r="F28" s="610"/>
      <c r="G28" s="610"/>
      <c r="H28" s="610"/>
      <c r="I28" s="610"/>
      <c r="J28" s="610"/>
      <c r="K28" s="610"/>
      <c r="L28" s="610"/>
      <c r="M28" s="610"/>
      <c r="N28" s="610"/>
      <c r="O28" s="610"/>
      <c r="P28" s="611"/>
      <c r="Q28" s="877">
        <f>Q26+Q27</f>
        <v>19000000</v>
      </c>
      <c r="R28" s="878"/>
      <c r="S28" s="878"/>
      <c r="T28" s="878"/>
      <c r="U28" s="878"/>
      <c r="V28" s="879"/>
      <c r="W28" s="164" t="s">
        <v>4</v>
      </c>
      <c r="X28" s="135"/>
      <c r="Y28" s="135"/>
      <c r="Z28" s="135" t="s">
        <v>98</v>
      </c>
      <c r="AA28" s="560"/>
      <c r="AB28" s="135"/>
      <c r="AC28" s="135"/>
      <c r="AD28" s="135"/>
      <c r="AE28" s="135"/>
      <c r="AF28" s="135"/>
      <c r="AG28" s="135"/>
      <c r="AH28" s="135"/>
      <c r="AI28" s="135"/>
      <c r="AJ28" s="135"/>
      <c r="AK28" s="169" t="str">
        <f>IFERROR(IF(OR(AND(AM29=TRUE,O29&lt;&gt;""),AND(AM30=TRUE,U29&lt;&gt;"")),"○","×"),"")</f>
        <v>○</v>
      </c>
      <c r="AL28" s="135"/>
      <c r="AM28" s="547" t="s">
        <v>2311</v>
      </c>
      <c r="AN28" s="548"/>
      <c r="AO28" s="548"/>
      <c r="AP28" s="548"/>
      <c r="AQ28" s="548"/>
      <c r="AR28" s="548"/>
      <c r="AS28" s="548"/>
      <c r="AT28" s="548"/>
      <c r="AU28" s="548"/>
      <c r="AV28" s="548"/>
      <c r="AW28" s="548"/>
      <c r="AX28" s="548"/>
      <c r="AY28" s="548"/>
      <c r="AZ28" s="548"/>
      <c r="BA28" s="549"/>
    </row>
    <row r="29" spans="1:53" ht="18" customHeight="1">
      <c r="A29" s="135"/>
      <c r="B29" s="880" t="s">
        <v>2263</v>
      </c>
      <c r="C29" s="828" t="s">
        <v>1999</v>
      </c>
      <c r="D29" s="828"/>
      <c r="E29" s="829"/>
      <c r="F29" s="173"/>
      <c r="G29" s="833" t="s">
        <v>1991</v>
      </c>
      <c r="H29" s="834"/>
      <c r="I29" s="834"/>
      <c r="J29" s="835"/>
      <c r="K29" s="814" t="s">
        <v>1992</v>
      </c>
      <c r="L29" s="814"/>
      <c r="M29" s="814"/>
      <c r="N29" s="814"/>
      <c r="O29" s="816">
        <v>2.5000000000000001E-2</v>
      </c>
      <c r="P29" s="817"/>
      <c r="Q29" s="820" t="s">
        <v>1993</v>
      </c>
      <c r="R29" s="820"/>
      <c r="S29" s="820"/>
      <c r="T29" s="820"/>
      <c r="U29" s="822" t="s">
        <v>2307</v>
      </c>
      <c r="V29" s="823"/>
      <c r="W29" s="823"/>
      <c r="X29" s="823"/>
      <c r="Y29" s="823"/>
      <c r="Z29" s="823"/>
      <c r="AA29" s="823"/>
      <c r="AB29" s="823"/>
      <c r="AC29" s="823"/>
      <c r="AD29" s="823"/>
      <c r="AE29" s="823"/>
      <c r="AF29" s="823"/>
      <c r="AG29" s="823"/>
      <c r="AH29" s="823"/>
      <c r="AI29" s="823"/>
      <c r="AJ29" s="823"/>
      <c r="AK29" s="824"/>
      <c r="AL29" s="174"/>
      <c r="AM29" s="133" t="b">
        <v>1</v>
      </c>
    </row>
    <row r="30" spans="1:53" ht="18" customHeight="1" thickBot="1">
      <c r="A30" s="135"/>
      <c r="B30" s="881"/>
      <c r="C30" s="830"/>
      <c r="D30" s="830"/>
      <c r="E30" s="831"/>
      <c r="F30" s="175"/>
      <c r="G30" s="865" t="s">
        <v>1994</v>
      </c>
      <c r="H30" s="866"/>
      <c r="I30" s="866"/>
      <c r="J30" s="867"/>
      <c r="K30" s="815"/>
      <c r="L30" s="815"/>
      <c r="M30" s="815"/>
      <c r="N30" s="815"/>
      <c r="O30" s="818"/>
      <c r="P30" s="819"/>
      <c r="Q30" s="821"/>
      <c r="R30" s="821"/>
      <c r="S30" s="821"/>
      <c r="T30" s="821"/>
      <c r="U30" s="825"/>
      <c r="V30" s="826"/>
      <c r="W30" s="826"/>
      <c r="X30" s="826"/>
      <c r="Y30" s="826"/>
      <c r="Z30" s="826"/>
      <c r="AA30" s="826"/>
      <c r="AB30" s="826"/>
      <c r="AC30" s="826"/>
      <c r="AD30" s="826"/>
      <c r="AE30" s="826"/>
      <c r="AF30" s="826"/>
      <c r="AG30" s="826"/>
      <c r="AH30" s="826"/>
      <c r="AI30" s="826"/>
      <c r="AJ30" s="826"/>
      <c r="AK30" s="827"/>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832" t="s">
        <v>2278</v>
      </c>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182"/>
      <c r="AM32" s="176"/>
      <c r="AN32" s="176"/>
    </row>
    <row r="33" spans="1:53" ht="23.25" customHeight="1">
      <c r="A33" s="135"/>
      <c r="B33" s="183" t="s">
        <v>91</v>
      </c>
      <c r="C33" s="832" t="s">
        <v>2284</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2252</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853" t="s">
        <v>127</v>
      </c>
      <c r="D36" s="853"/>
      <c r="E36" s="853"/>
      <c r="F36" s="853"/>
      <c r="G36" s="853"/>
      <c r="H36" s="853"/>
      <c r="I36" s="853"/>
      <c r="J36" s="853"/>
      <c r="K36" s="853"/>
      <c r="L36" s="853"/>
      <c r="M36" s="853"/>
      <c r="N36" s="853"/>
      <c r="O36" s="853"/>
      <c r="P36" s="854"/>
      <c r="Q36" s="802">
        <f>Q37-Q38-Q39</f>
        <v>296897104</v>
      </c>
      <c r="R36" s="803"/>
      <c r="S36" s="803"/>
      <c r="T36" s="803"/>
      <c r="U36" s="803"/>
      <c r="V36" s="804"/>
      <c r="W36" s="192" t="s">
        <v>4</v>
      </c>
      <c r="X36" s="193" t="s">
        <v>99</v>
      </c>
      <c r="Y36" s="559" t="str">
        <f>IF(Q40="","",IF(Q36="","",IF(Q36&gt;=Q40,"○","×")))</f>
        <v>○</v>
      </c>
      <c r="Z36" s="194"/>
      <c r="AA36" s="188"/>
      <c r="AB36" s="188"/>
      <c r="AC36" s="188"/>
      <c r="AD36" s="190"/>
      <c r="AE36" s="190"/>
      <c r="AF36" s="190"/>
      <c r="AG36" s="190"/>
      <c r="AH36" s="190"/>
      <c r="AI36" s="190"/>
      <c r="AJ36" s="190"/>
      <c r="AK36" s="190"/>
      <c r="AL36" s="135"/>
      <c r="AM36" s="904" t="s">
        <v>2317</v>
      </c>
      <c r="AN36" s="905"/>
      <c r="AO36" s="905"/>
      <c r="AP36" s="905"/>
      <c r="AQ36" s="905"/>
      <c r="AR36" s="905"/>
      <c r="AS36" s="905"/>
      <c r="AT36" s="905"/>
      <c r="AU36" s="905"/>
      <c r="AV36" s="905"/>
      <c r="AW36" s="905"/>
      <c r="AX36" s="905"/>
      <c r="AY36" s="905"/>
      <c r="AZ36" s="905"/>
      <c r="BA36" s="906"/>
    </row>
    <row r="37" spans="1:53" ht="18.75" customHeight="1" thickBot="1">
      <c r="A37" s="135"/>
      <c r="B37" s="875"/>
      <c r="C37" s="807" t="s">
        <v>128</v>
      </c>
      <c r="D37" s="807"/>
      <c r="E37" s="807"/>
      <c r="F37" s="807"/>
      <c r="G37" s="807"/>
      <c r="H37" s="807"/>
      <c r="I37" s="807"/>
      <c r="J37" s="807"/>
      <c r="K37" s="807"/>
      <c r="L37" s="807"/>
      <c r="M37" s="807"/>
      <c r="N37" s="807"/>
      <c r="O37" s="807"/>
      <c r="P37" s="808"/>
      <c r="Q37" s="811">
        <v>344012760</v>
      </c>
      <c r="R37" s="812"/>
      <c r="S37" s="812"/>
      <c r="T37" s="812"/>
      <c r="U37" s="812"/>
      <c r="V37" s="813"/>
      <c r="W37" s="192" t="s">
        <v>4</v>
      </c>
      <c r="X37" s="193"/>
      <c r="Y37" s="840"/>
      <c r="Z37" s="194"/>
      <c r="AA37" s="188"/>
      <c r="AB37" s="188"/>
      <c r="AC37" s="188"/>
      <c r="AD37" s="190"/>
      <c r="AE37" s="188"/>
      <c r="AF37" s="188"/>
      <c r="AG37" s="188"/>
      <c r="AH37" s="188"/>
      <c r="AI37" s="188"/>
      <c r="AJ37" s="188"/>
      <c r="AK37" s="190"/>
      <c r="AL37" s="135"/>
      <c r="AM37" s="907"/>
      <c r="AN37" s="908"/>
      <c r="AO37" s="908"/>
      <c r="AP37" s="908"/>
      <c r="AQ37" s="908"/>
      <c r="AR37" s="908"/>
      <c r="AS37" s="908"/>
      <c r="AT37" s="908"/>
      <c r="AU37" s="908"/>
      <c r="AV37" s="908"/>
      <c r="AW37" s="908"/>
      <c r="AX37" s="908"/>
      <c r="AY37" s="908"/>
      <c r="AZ37" s="908"/>
      <c r="BA37" s="909"/>
    </row>
    <row r="38" spans="1:53" ht="18.75" customHeight="1" thickBot="1">
      <c r="A38" s="135"/>
      <c r="B38" s="875"/>
      <c r="C38" s="809" t="s">
        <v>2283</v>
      </c>
      <c r="D38" s="809"/>
      <c r="E38" s="809"/>
      <c r="F38" s="809"/>
      <c r="G38" s="809"/>
      <c r="H38" s="809"/>
      <c r="I38" s="809"/>
      <c r="J38" s="809"/>
      <c r="K38" s="809"/>
      <c r="L38" s="809"/>
      <c r="M38" s="809"/>
      <c r="N38" s="809"/>
      <c r="O38" s="809"/>
      <c r="P38" s="810"/>
      <c r="Q38" s="802">
        <f>Q22</f>
        <v>47000000</v>
      </c>
      <c r="R38" s="803"/>
      <c r="S38" s="803"/>
      <c r="T38" s="803"/>
      <c r="U38" s="803"/>
      <c r="V38" s="804"/>
      <c r="W38" s="192" t="s">
        <v>4</v>
      </c>
      <c r="X38" s="193"/>
      <c r="Y38" s="840"/>
      <c r="Z38" s="194"/>
      <c r="AA38" s="188"/>
      <c r="AB38" s="188"/>
      <c r="AC38" s="188"/>
      <c r="AD38" s="190"/>
      <c r="AE38" s="188"/>
      <c r="AF38" s="188"/>
      <c r="AG38" s="188"/>
      <c r="AH38" s="188"/>
      <c r="AI38" s="188"/>
      <c r="AJ38" s="188"/>
      <c r="AK38" s="190"/>
      <c r="AL38" s="135"/>
      <c r="AM38" s="907"/>
      <c r="AN38" s="908"/>
      <c r="AO38" s="908"/>
      <c r="AP38" s="908"/>
      <c r="AQ38" s="908"/>
      <c r="AR38" s="908"/>
      <c r="AS38" s="908"/>
      <c r="AT38" s="908"/>
      <c r="AU38" s="908"/>
      <c r="AV38" s="908"/>
      <c r="AW38" s="908"/>
      <c r="AX38" s="908"/>
      <c r="AY38" s="908"/>
      <c r="AZ38" s="908"/>
      <c r="BA38" s="909"/>
    </row>
    <row r="39" spans="1:53" ht="25.5" customHeight="1" thickBot="1">
      <c r="A39" s="135"/>
      <c r="B39" s="474"/>
      <c r="C39" s="809" t="s">
        <v>2313</v>
      </c>
      <c r="D39" s="809"/>
      <c r="E39" s="809"/>
      <c r="F39" s="809"/>
      <c r="G39" s="809"/>
      <c r="H39" s="809"/>
      <c r="I39" s="809"/>
      <c r="J39" s="809"/>
      <c r="K39" s="809"/>
      <c r="L39" s="809"/>
      <c r="M39" s="809"/>
      <c r="N39" s="809"/>
      <c r="O39" s="809"/>
      <c r="P39" s="810"/>
      <c r="Q39" s="857">
        <v>115656</v>
      </c>
      <c r="R39" s="858"/>
      <c r="S39" s="858"/>
      <c r="T39" s="858"/>
      <c r="U39" s="858"/>
      <c r="V39" s="859"/>
      <c r="W39" s="192" t="s">
        <v>4</v>
      </c>
      <c r="X39" s="193"/>
      <c r="Y39" s="840"/>
      <c r="Z39" s="194"/>
      <c r="AA39" s="188"/>
      <c r="AB39" s="188"/>
      <c r="AC39" s="188"/>
      <c r="AD39" s="190"/>
      <c r="AE39" s="188"/>
      <c r="AF39" s="188"/>
      <c r="AG39" s="188"/>
      <c r="AH39" s="188"/>
      <c r="AI39" s="188"/>
      <c r="AJ39" s="188"/>
      <c r="AK39" s="190"/>
      <c r="AL39" s="135"/>
      <c r="AM39" s="907"/>
      <c r="AN39" s="908"/>
      <c r="AO39" s="908"/>
      <c r="AP39" s="908"/>
      <c r="AQ39" s="908"/>
      <c r="AR39" s="908"/>
      <c r="AS39" s="908"/>
      <c r="AT39" s="908"/>
      <c r="AU39" s="908"/>
      <c r="AV39" s="908"/>
      <c r="AW39" s="908"/>
      <c r="AX39" s="908"/>
      <c r="AY39" s="908"/>
      <c r="AZ39" s="908"/>
      <c r="BA39" s="909"/>
    </row>
    <row r="40" spans="1:53" ht="30.75" customHeight="1" thickBot="1">
      <c r="A40" s="135"/>
      <c r="B40" s="191" t="s">
        <v>17</v>
      </c>
      <c r="C40" s="805" t="s">
        <v>2000</v>
      </c>
      <c r="D40" s="806"/>
      <c r="E40" s="806"/>
      <c r="F40" s="806"/>
      <c r="G40" s="806"/>
      <c r="H40" s="806"/>
      <c r="I40" s="806"/>
      <c r="J40" s="806"/>
      <c r="K40" s="806"/>
      <c r="L40" s="806"/>
      <c r="M40" s="806"/>
      <c r="N40" s="806"/>
      <c r="O40" s="806"/>
      <c r="P40" s="806"/>
      <c r="Q40" s="802">
        <f>Q41-Q42-Q43-Q44-Q45-Q46</f>
        <v>296889129</v>
      </c>
      <c r="R40" s="803"/>
      <c r="S40" s="803"/>
      <c r="T40" s="803"/>
      <c r="U40" s="803"/>
      <c r="V40" s="804"/>
      <c r="W40" s="195" t="s">
        <v>4</v>
      </c>
      <c r="X40" s="193" t="s">
        <v>99</v>
      </c>
      <c r="Y40" s="560"/>
      <c r="Z40" s="194"/>
      <c r="AA40" s="188"/>
      <c r="AB40" s="188"/>
      <c r="AC40" s="188"/>
      <c r="AD40" s="190"/>
      <c r="AE40" s="188"/>
      <c r="AF40" s="188"/>
      <c r="AG40" s="188"/>
      <c r="AH40" s="188"/>
      <c r="AI40" s="188"/>
      <c r="AJ40" s="188"/>
      <c r="AK40" s="190"/>
      <c r="AL40" s="135"/>
      <c r="AM40" s="910"/>
      <c r="AN40" s="911"/>
      <c r="AO40" s="911"/>
      <c r="AP40" s="911"/>
      <c r="AQ40" s="911"/>
      <c r="AR40" s="911"/>
      <c r="AS40" s="911"/>
      <c r="AT40" s="911"/>
      <c r="AU40" s="912"/>
      <c r="AV40" s="912"/>
      <c r="AW40" s="912"/>
      <c r="AX40" s="912"/>
      <c r="AY40" s="911"/>
      <c r="AZ40" s="911"/>
      <c r="BA40" s="913"/>
    </row>
    <row r="41" spans="1:53" ht="18.75" customHeight="1" thickBot="1">
      <c r="A41" s="135"/>
      <c r="B41" s="887"/>
      <c r="C41" s="808" t="s">
        <v>129</v>
      </c>
      <c r="D41" s="855"/>
      <c r="E41" s="855"/>
      <c r="F41" s="855"/>
      <c r="G41" s="855"/>
      <c r="H41" s="855"/>
      <c r="I41" s="855"/>
      <c r="J41" s="855"/>
      <c r="K41" s="855"/>
      <c r="L41" s="855"/>
      <c r="M41" s="855"/>
      <c r="N41" s="855"/>
      <c r="O41" s="855"/>
      <c r="P41" s="856"/>
      <c r="Q41" s="844">
        <v>323895307</v>
      </c>
      <c r="R41" s="845"/>
      <c r="S41" s="845"/>
      <c r="T41" s="845"/>
      <c r="U41" s="845"/>
      <c r="V41" s="84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887"/>
      <c r="C42" s="808" t="s">
        <v>1996</v>
      </c>
      <c r="D42" s="855"/>
      <c r="E42" s="855"/>
      <c r="F42" s="855"/>
      <c r="G42" s="855"/>
      <c r="H42" s="855"/>
      <c r="I42" s="855"/>
      <c r="J42" s="855"/>
      <c r="K42" s="855"/>
      <c r="L42" s="855"/>
      <c r="M42" s="855"/>
      <c r="N42" s="855"/>
      <c r="O42" s="855"/>
      <c r="P42" s="856"/>
      <c r="Q42" s="844">
        <v>15672680</v>
      </c>
      <c r="R42" s="845"/>
      <c r="S42" s="845"/>
      <c r="T42" s="845"/>
      <c r="U42" s="845"/>
      <c r="V42" s="84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887"/>
      <c r="C43" s="808" t="s">
        <v>1997</v>
      </c>
      <c r="D43" s="855"/>
      <c r="E43" s="855"/>
      <c r="F43" s="855"/>
      <c r="G43" s="855"/>
      <c r="H43" s="855"/>
      <c r="I43" s="855"/>
      <c r="J43" s="855"/>
      <c r="K43" s="855"/>
      <c r="L43" s="855"/>
      <c r="M43" s="855"/>
      <c r="N43" s="855"/>
      <c r="O43" s="855"/>
      <c r="P43" s="856"/>
      <c r="Q43" s="844">
        <v>8379554</v>
      </c>
      <c r="R43" s="845"/>
      <c r="S43" s="845"/>
      <c r="T43" s="845"/>
      <c r="U43" s="845"/>
      <c r="V43" s="84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887"/>
      <c r="C44" s="847" t="s">
        <v>1998</v>
      </c>
      <c r="D44" s="848"/>
      <c r="E44" s="848"/>
      <c r="F44" s="848"/>
      <c r="G44" s="848"/>
      <c r="H44" s="848"/>
      <c r="I44" s="848"/>
      <c r="J44" s="848"/>
      <c r="K44" s="848"/>
      <c r="L44" s="848"/>
      <c r="M44" s="848"/>
      <c r="N44" s="848"/>
      <c r="O44" s="848"/>
      <c r="P44" s="849"/>
      <c r="Q44" s="844">
        <v>2312647</v>
      </c>
      <c r="R44" s="845"/>
      <c r="S44" s="845"/>
      <c r="T44" s="845"/>
      <c r="U44" s="845"/>
      <c r="V44" s="84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887"/>
      <c r="C45" s="847" t="s">
        <v>2261</v>
      </c>
      <c r="D45" s="848"/>
      <c r="E45" s="848"/>
      <c r="F45" s="848"/>
      <c r="G45" s="848"/>
      <c r="H45" s="848"/>
      <c r="I45" s="848"/>
      <c r="J45" s="848"/>
      <c r="K45" s="848"/>
      <c r="L45" s="848"/>
      <c r="M45" s="848"/>
      <c r="N45" s="848"/>
      <c r="O45" s="848"/>
      <c r="P45" s="849"/>
      <c r="Q45" s="844">
        <v>112647</v>
      </c>
      <c r="R45" s="845"/>
      <c r="S45" s="845"/>
      <c r="T45" s="845"/>
      <c r="U45" s="845"/>
      <c r="V45" s="84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888"/>
      <c r="C46" s="841" t="s">
        <v>2068</v>
      </c>
      <c r="D46" s="842"/>
      <c r="E46" s="842"/>
      <c r="F46" s="842"/>
      <c r="G46" s="842"/>
      <c r="H46" s="842"/>
      <c r="I46" s="842"/>
      <c r="J46" s="842"/>
      <c r="K46" s="842"/>
      <c r="L46" s="842"/>
      <c r="M46" s="842"/>
      <c r="N46" s="842"/>
      <c r="O46" s="842"/>
      <c r="P46" s="843"/>
      <c r="Q46" s="844">
        <v>528650</v>
      </c>
      <c r="R46" s="845"/>
      <c r="S46" s="845"/>
      <c r="T46" s="845"/>
      <c r="U46" s="845"/>
      <c r="V46" s="84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45" t="s">
        <v>2314</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200"/>
      <c r="AT49" s="145"/>
      <c r="AU49" s="145"/>
      <c r="AV49" s="145"/>
      <c r="AW49" s="145"/>
      <c r="AX49" s="145"/>
    </row>
    <row r="50" spans="1:53" s="140" customFormat="1" ht="33" customHeight="1">
      <c r="A50" s="139"/>
      <c r="B50" s="199" t="s">
        <v>91</v>
      </c>
      <c r="C50" s="832" t="s">
        <v>2315</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200"/>
      <c r="AT50" s="145"/>
      <c r="AU50" s="145"/>
      <c r="AV50" s="145"/>
      <c r="AW50" s="145"/>
      <c r="AX50" s="145"/>
    </row>
    <row r="51" spans="1:53" s="140" customFormat="1" ht="44.25" customHeight="1">
      <c r="A51" s="139"/>
      <c r="B51" s="199" t="s">
        <v>91</v>
      </c>
      <c r="C51" s="645" t="s">
        <v>2316</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43" t="s">
        <v>2297</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151"/>
      <c r="AT53" s="146"/>
      <c r="AU53" s="146"/>
      <c r="AV53" s="146"/>
      <c r="AW53" s="146"/>
      <c r="AX53" s="146"/>
    </row>
    <row r="54" spans="1:53" ht="16.5" customHeight="1" thickBot="1">
      <c r="A54" s="135"/>
      <c r="B54" s="202" t="s">
        <v>100</v>
      </c>
      <c r="C54" s="876" t="s">
        <v>2286</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152"/>
      <c r="AT54" s="146"/>
      <c r="AU54" s="146"/>
      <c r="AV54" s="146"/>
      <c r="AW54" s="146"/>
      <c r="AX54" s="146"/>
    </row>
    <row r="55" spans="1:53" ht="51.75" customHeight="1">
      <c r="A55" s="135"/>
      <c r="B55" s="869" t="s">
        <v>93</v>
      </c>
      <c r="C55" s="870"/>
      <c r="D55" s="870"/>
      <c r="E55" s="871"/>
      <c r="F55" s="850" t="s">
        <v>2298</v>
      </c>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2"/>
      <c r="AL55" s="139"/>
      <c r="AT55" s="146"/>
      <c r="AU55" s="146"/>
      <c r="AV55" s="146"/>
      <c r="AW55" s="146"/>
      <c r="AX55" s="146"/>
    </row>
    <row r="56" spans="1:53" ht="47.25" customHeight="1" thickBot="1">
      <c r="A56" s="135"/>
      <c r="B56" s="869" t="s">
        <v>94</v>
      </c>
      <c r="C56" s="870"/>
      <c r="D56" s="870"/>
      <c r="E56" s="871"/>
      <c r="F56" s="872" t="s">
        <v>2299</v>
      </c>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4"/>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868" t="s">
        <v>181</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205"/>
      <c r="AT58" s="207"/>
      <c r="AU58" s="207"/>
      <c r="AV58" s="207"/>
      <c r="AW58" s="207"/>
      <c r="AX58" s="207"/>
    </row>
    <row r="59" spans="1:53" ht="28.5" customHeight="1" thickBot="1">
      <c r="A59" s="135"/>
      <c r="B59" s="715" t="s">
        <v>2285</v>
      </c>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135"/>
    </row>
    <row r="60" spans="1:53" ht="25.5" customHeight="1" thickBot="1">
      <c r="A60" s="135"/>
      <c r="B60" s="569" t="s">
        <v>1989</v>
      </c>
      <c r="C60" s="570"/>
      <c r="D60" s="570"/>
      <c r="E60" s="570"/>
      <c r="F60" s="570"/>
      <c r="G60" s="570"/>
      <c r="H60" s="570"/>
      <c r="I60" s="570"/>
      <c r="J60" s="570"/>
      <c r="K60" s="570"/>
      <c r="L60" s="570"/>
      <c r="M60" s="570"/>
      <c r="N60" s="570"/>
      <c r="O60" s="570"/>
      <c r="P60" s="570"/>
      <c r="Q60" s="570"/>
      <c r="R60" s="570"/>
      <c r="S60" s="571"/>
      <c r="T60" s="762">
        <f>'別紙様式3-3（６月以降分）'!N6</f>
        <v>3685500</v>
      </c>
      <c r="U60" s="763"/>
      <c r="V60" s="763"/>
      <c r="W60" s="763"/>
      <c r="X60" s="763"/>
      <c r="Y60" s="208" t="s">
        <v>4</v>
      </c>
      <c r="Z60" s="209" t="s">
        <v>2253</v>
      </c>
      <c r="AA60" s="177"/>
      <c r="AB60" s="135"/>
      <c r="AC60" s="135"/>
      <c r="AD60" s="135"/>
      <c r="AE60" s="135"/>
      <c r="AF60" s="135"/>
      <c r="AG60" s="135" t="s">
        <v>98</v>
      </c>
      <c r="AH60" s="210" t="str">
        <f>IF(T61&lt;T60,"×","")</f>
        <v/>
      </c>
      <c r="AI60" s="135"/>
      <c r="AJ60" s="135"/>
      <c r="AK60" s="135"/>
      <c r="AL60" s="135"/>
      <c r="AM60" s="547" t="s">
        <v>2300</v>
      </c>
      <c r="AN60" s="548"/>
      <c r="AO60" s="548"/>
      <c r="AP60" s="548"/>
      <c r="AQ60" s="548"/>
      <c r="AR60" s="548"/>
      <c r="AS60" s="548"/>
      <c r="AT60" s="548"/>
      <c r="AU60" s="548"/>
      <c r="AV60" s="548"/>
      <c r="AW60" s="548"/>
      <c r="AX60" s="548"/>
      <c r="AY60" s="548"/>
      <c r="AZ60" s="548"/>
      <c r="BA60" s="549"/>
    </row>
    <row r="61" spans="1:53" ht="23.25" customHeight="1" thickBot="1">
      <c r="A61" s="135"/>
      <c r="B61" s="882" t="s">
        <v>1990</v>
      </c>
      <c r="C61" s="883"/>
      <c r="D61" s="883"/>
      <c r="E61" s="883"/>
      <c r="F61" s="883"/>
      <c r="G61" s="883"/>
      <c r="H61" s="883"/>
      <c r="I61" s="883"/>
      <c r="J61" s="883"/>
      <c r="K61" s="883"/>
      <c r="L61" s="883"/>
      <c r="M61" s="883"/>
      <c r="N61" s="883"/>
      <c r="O61" s="883"/>
      <c r="P61" s="883"/>
      <c r="Q61" s="883"/>
      <c r="R61" s="883"/>
      <c r="S61" s="883"/>
      <c r="T61" s="884">
        <v>3805600</v>
      </c>
      <c r="U61" s="885"/>
      <c r="V61" s="885"/>
      <c r="W61" s="885"/>
      <c r="X61" s="886"/>
      <c r="Y61" s="211" t="s">
        <v>4</v>
      </c>
      <c r="Z61" s="135"/>
      <c r="AA61" s="212" t="s">
        <v>18</v>
      </c>
      <c r="AB61" s="861">
        <f>IFERROR(T62/T60*100,0)</f>
        <v>77.769637769637768</v>
      </c>
      <c r="AC61" s="862"/>
      <c r="AD61" s="863"/>
      <c r="AE61" s="213" t="s">
        <v>19</v>
      </c>
      <c r="AF61" s="214" t="s">
        <v>89</v>
      </c>
      <c r="AG61" s="135" t="s">
        <v>98</v>
      </c>
      <c r="AH61" s="169" t="str">
        <f>IF(T60=0,"",(IF(AB61&gt;=200/3,"○","×")))</f>
        <v>○</v>
      </c>
      <c r="AI61" s="215"/>
      <c r="AJ61" s="215"/>
      <c r="AK61" s="215"/>
      <c r="AL61" s="215"/>
      <c r="AM61" s="547" t="s">
        <v>2301</v>
      </c>
      <c r="AN61" s="548"/>
      <c r="AO61" s="548"/>
      <c r="AP61" s="548"/>
      <c r="AQ61" s="548"/>
      <c r="AR61" s="548"/>
      <c r="AS61" s="548"/>
      <c r="AT61" s="548"/>
      <c r="AU61" s="548"/>
      <c r="AV61" s="548"/>
      <c r="AW61" s="548"/>
      <c r="AX61" s="548"/>
      <c r="AY61" s="548"/>
      <c r="AZ61" s="548"/>
      <c r="BA61" s="549"/>
    </row>
    <row r="62" spans="1:53" ht="26.25" customHeight="1" thickBot="1">
      <c r="A62" s="135"/>
      <c r="B62" s="216"/>
      <c r="C62" s="687" t="s">
        <v>2001</v>
      </c>
      <c r="D62" s="688"/>
      <c r="E62" s="688"/>
      <c r="F62" s="688"/>
      <c r="G62" s="688"/>
      <c r="H62" s="688"/>
      <c r="I62" s="688"/>
      <c r="J62" s="688"/>
      <c r="K62" s="688"/>
      <c r="L62" s="688"/>
      <c r="M62" s="688"/>
      <c r="N62" s="688"/>
      <c r="O62" s="688"/>
      <c r="P62" s="688"/>
      <c r="Q62" s="688"/>
      <c r="R62" s="688"/>
      <c r="S62" s="688"/>
      <c r="T62" s="683">
        <v>2866200</v>
      </c>
      <c r="U62" s="684"/>
      <c r="V62" s="684"/>
      <c r="W62" s="684"/>
      <c r="X62" s="685"/>
      <c r="Y62" s="217" t="s">
        <v>4</v>
      </c>
      <c r="Z62" s="218" t="s">
        <v>2253</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686" t="s">
        <v>2002</v>
      </c>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135"/>
    </row>
    <row r="65" spans="1:82" s="223" customFormat="1" ht="14.25" customHeight="1">
      <c r="A65" s="196"/>
      <c r="B65" s="196"/>
      <c r="C65" s="222" t="s">
        <v>187</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188</v>
      </c>
      <c r="D66" s="566" t="s">
        <v>191</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226"/>
      <c r="AJ66" s="226"/>
      <c r="AK66" s="226"/>
      <c r="AL66" s="226"/>
      <c r="AM66" s="133" t="b">
        <v>1</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567"/>
      <c r="D67" s="568"/>
      <c r="E67" s="720" t="s">
        <v>190</v>
      </c>
      <c r="F67" s="720"/>
      <c r="G67" s="720"/>
      <c r="H67" s="720"/>
      <c r="I67" s="720"/>
      <c r="J67" s="720"/>
      <c r="K67" s="720"/>
      <c r="L67" s="720"/>
      <c r="M67" s="720"/>
      <c r="N67" s="720"/>
      <c r="O67" s="720"/>
      <c r="P67" s="720"/>
      <c r="Q67" s="720"/>
      <c r="R67" s="720"/>
      <c r="S67" s="720"/>
      <c r="T67" s="720"/>
      <c r="U67" s="720"/>
      <c r="V67" s="720"/>
      <c r="W67" s="720"/>
      <c r="X67" s="720"/>
      <c r="Y67" s="720"/>
      <c r="Z67" s="721"/>
      <c r="AA67" s="136" t="s">
        <v>98</v>
      </c>
      <c r="AB67" s="169" t="str">
        <f>IF('別紙様式3-2（４・５月）'!AF6="継続ベア加算なし","",IF(AM66=TRUE,"○","×"))</f>
        <v>○</v>
      </c>
      <c r="AC67" s="196"/>
      <c r="AD67" s="197"/>
      <c r="AE67" s="197"/>
      <c r="AF67" s="197"/>
      <c r="AG67" s="197"/>
      <c r="AH67" s="197"/>
      <c r="AI67" s="197"/>
      <c r="AJ67" s="197"/>
      <c r="AK67" s="197"/>
      <c r="AL67" s="197"/>
      <c r="AM67" s="553" t="s">
        <v>2305</v>
      </c>
      <c r="AN67" s="554"/>
      <c r="AO67" s="554"/>
      <c r="AP67" s="554"/>
      <c r="AQ67" s="554"/>
      <c r="AR67" s="554"/>
      <c r="AS67" s="554"/>
      <c r="AT67" s="554"/>
      <c r="AU67" s="554"/>
      <c r="AV67" s="554"/>
      <c r="AW67" s="554"/>
      <c r="AX67" s="554"/>
      <c r="AY67" s="554"/>
      <c r="AZ67" s="554"/>
      <c r="BA67" s="555"/>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556"/>
      <c r="AN68" s="557"/>
      <c r="AO68" s="557"/>
      <c r="AP68" s="557"/>
      <c r="AQ68" s="557"/>
      <c r="AR68" s="557"/>
      <c r="AS68" s="557"/>
      <c r="AT68" s="557"/>
      <c r="AU68" s="557"/>
      <c r="AV68" s="557"/>
      <c r="AW68" s="557"/>
      <c r="AX68" s="557"/>
      <c r="AY68" s="557"/>
      <c r="AZ68" s="557"/>
      <c r="BA68" s="558"/>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4">
      <c r="A69" s="196"/>
      <c r="B69" s="196"/>
      <c r="C69" s="222" t="s">
        <v>189</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188</v>
      </c>
      <c r="D70" s="566" t="s">
        <v>192</v>
      </c>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569" t="s">
        <v>2064</v>
      </c>
      <c r="D71" s="570"/>
      <c r="E71" s="570"/>
      <c r="F71" s="570"/>
      <c r="G71" s="570"/>
      <c r="H71" s="570"/>
      <c r="I71" s="570"/>
      <c r="J71" s="570"/>
      <c r="K71" s="570"/>
      <c r="L71" s="570"/>
      <c r="M71" s="570"/>
      <c r="N71" s="570"/>
      <c r="O71" s="570"/>
      <c r="P71" s="570"/>
      <c r="Q71" s="570"/>
      <c r="R71" s="570"/>
      <c r="S71" s="570"/>
      <c r="T71" s="571"/>
      <c r="U71" s="572">
        <f>'別紙様式3-2（４・５月）'!N8</f>
        <v>0</v>
      </c>
      <c r="V71" s="573"/>
      <c r="W71" s="573"/>
      <c r="X71" s="573"/>
      <c r="Y71" s="573"/>
      <c r="Z71" s="211" t="s">
        <v>4</v>
      </c>
      <c r="AA71" s="177"/>
      <c r="AB71" s="231" t="s">
        <v>98</v>
      </c>
      <c r="AC71" s="559"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574" t="s">
        <v>2063</v>
      </c>
      <c r="D72" s="575"/>
      <c r="E72" s="575"/>
      <c r="F72" s="575"/>
      <c r="G72" s="575"/>
      <c r="H72" s="575"/>
      <c r="I72" s="575"/>
      <c r="J72" s="575"/>
      <c r="K72" s="575"/>
      <c r="L72" s="575"/>
      <c r="M72" s="575"/>
      <c r="N72" s="575"/>
      <c r="O72" s="575"/>
      <c r="P72" s="575"/>
      <c r="Q72" s="575"/>
      <c r="R72" s="575"/>
      <c r="S72" s="575"/>
      <c r="T72" s="576"/>
      <c r="U72" s="572">
        <f>U73+U77</f>
        <v>812000</v>
      </c>
      <c r="V72" s="573"/>
      <c r="W72" s="573"/>
      <c r="X72" s="573"/>
      <c r="Y72" s="573"/>
      <c r="Z72" s="211" t="s">
        <v>4</v>
      </c>
      <c r="AA72" s="135"/>
      <c r="AB72" s="231" t="s">
        <v>180</v>
      </c>
      <c r="AC72" s="560"/>
      <c r="AD72" s="231"/>
      <c r="AE72" s="231"/>
      <c r="AF72" s="231"/>
      <c r="AG72" s="231"/>
      <c r="AH72" s="231"/>
      <c r="AI72" s="215"/>
      <c r="AJ72" s="215"/>
      <c r="AK72" s="215"/>
      <c r="AL72" s="215"/>
      <c r="AM72" s="232"/>
    </row>
    <row r="73" spans="1:82" ht="12.9" customHeight="1" thickBot="1">
      <c r="A73" s="135"/>
      <c r="B73" s="135"/>
      <c r="C73" s="577" t="s">
        <v>96</v>
      </c>
      <c r="D73" s="578"/>
      <c r="E73" s="740" t="s">
        <v>2065</v>
      </c>
      <c r="F73" s="741"/>
      <c r="G73" s="741"/>
      <c r="H73" s="741"/>
      <c r="I73" s="741"/>
      <c r="J73" s="741"/>
      <c r="K73" s="741"/>
      <c r="L73" s="741"/>
      <c r="M73" s="741"/>
      <c r="N73" s="741"/>
      <c r="O73" s="741"/>
      <c r="P73" s="741"/>
      <c r="Q73" s="741"/>
      <c r="R73" s="741"/>
      <c r="S73" s="741"/>
      <c r="T73" s="742"/>
      <c r="U73" s="722">
        <v>456000</v>
      </c>
      <c r="V73" s="723"/>
      <c r="W73" s="723"/>
      <c r="X73" s="723"/>
      <c r="Y73" s="724"/>
      <c r="Z73" s="746" t="s">
        <v>4</v>
      </c>
      <c r="AA73" s="135"/>
      <c r="AB73" s="135"/>
      <c r="AC73" s="135"/>
      <c r="AD73" s="214"/>
      <c r="AE73" s="233"/>
      <c r="AF73" s="233"/>
      <c r="AG73" s="214"/>
      <c r="AH73" s="135"/>
      <c r="AI73" s="215"/>
      <c r="AJ73" s="215"/>
      <c r="AK73" s="135"/>
      <c r="AL73" s="215"/>
      <c r="AM73" s="232"/>
    </row>
    <row r="74" spans="1:82" ht="12.9" customHeight="1">
      <c r="A74" s="135"/>
      <c r="B74" s="135"/>
      <c r="C74" s="577"/>
      <c r="D74" s="578"/>
      <c r="E74" s="743"/>
      <c r="F74" s="744"/>
      <c r="G74" s="744"/>
      <c r="H74" s="744"/>
      <c r="I74" s="744"/>
      <c r="J74" s="744"/>
      <c r="K74" s="744"/>
      <c r="L74" s="744"/>
      <c r="M74" s="744"/>
      <c r="N74" s="744"/>
      <c r="O74" s="744"/>
      <c r="P74" s="744"/>
      <c r="Q74" s="744"/>
      <c r="R74" s="744"/>
      <c r="S74" s="744"/>
      <c r="T74" s="745"/>
      <c r="U74" s="725"/>
      <c r="V74" s="726"/>
      <c r="W74" s="726"/>
      <c r="X74" s="726"/>
      <c r="Y74" s="727"/>
      <c r="Z74" s="746"/>
      <c r="AA74" s="135" t="s">
        <v>98</v>
      </c>
      <c r="AB74" s="698" t="s">
        <v>18</v>
      </c>
      <c r="AC74" s="747">
        <f>IFERROR(U75/U73*100,0)</f>
        <v>79.385964912280699</v>
      </c>
      <c r="AD74" s="748"/>
      <c r="AE74" s="749"/>
      <c r="AF74" s="698" t="s">
        <v>19</v>
      </c>
      <c r="AG74" s="698" t="s">
        <v>89</v>
      </c>
      <c r="AH74" s="699" t="s">
        <v>98</v>
      </c>
      <c r="AI74" s="559" t="str">
        <f>IF('別紙様式3-2（４・５月）'!AF5="","",IF(AND(AC74&gt;=200/3,AC74&lt;100),"○","×"))</f>
        <v>○</v>
      </c>
      <c r="AJ74" s="215"/>
      <c r="AK74" s="135"/>
      <c r="AL74" s="215"/>
      <c r="AM74" s="898" t="s">
        <v>2270</v>
      </c>
      <c r="AN74" s="899"/>
      <c r="AO74" s="899"/>
      <c r="AP74" s="899"/>
      <c r="AQ74" s="899"/>
      <c r="AR74" s="899"/>
      <c r="AS74" s="899"/>
      <c r="AT74" s="899"/>
      <c r="AU74" s="899"/>
      <c r="AV74" s="899"/>
      <c r="AW74" s="899"/>
      <c r="AX74" s="899"/>
      <c r="AY74" s="899"/>
      <c r="AZ74" s="899"/>
      <c r="BA74" s="900"/>
    </row>
    <row r="75" spans="1:82" ht="12.9" customHeight="1" thickBot="1">
      <c r="A75" s="135"/>
      <c r="B75" s="135"/>
      <c r="C75" s="577"/>
      <c r="D75" s="578"/>
      <c r="E75" s="234"/>
      <c r="F75" s="734" t="s">
        <v>2067</v>
      </c>
      <c r="G75" s="735"/>
      <c r="H75" s="735"/>
      <c r="I75" s="735"/>
      <c r="J75" s="735"/>
      <c r="K75" s="735"/>
      <c r="L75" s="735"/>
      <c r="M75" s="735"/>
      <c r="N75" s="735"/>
      <c r="O75" s="735"/>
      <c r="P75" s="735"/>
      <c r="Q75" s="735"/>
      <c r="R75" s="735"/>
      <c r="S75" s="735"/>
      <c r="T75" s="736"/>
      <c r="U75" s="728">
        <v>362000</v>
      </c>
      <c r="V75" s="729"/>
      <c r="W75" s="729"/>
      <c r="X75" s="729"/>
      <c r="Y75" s="730"/>
      <c r="Z75" s="746" t="s">
        <v>4</v>
      </c>
      <c r="AA75" s="135" t="s">
        <v>98</v>
      </c>
      <c r="AB75" s="698"/>
      <c r="AC75" s="750"/>
      <c r="AD75" s="751"/>
      <c r="AE75" s="752"/>
      <c r="AF75" s="698"/>
      <c r="AG75" s="698"/>
      <c r="AH75" s="699"/>
      <c r="AI75" s="560"/>
      <c r="AJ75" s="215"/>
      <c r="AK75" s="135"/>
      <c r="AL75" s="215"/>
      <c r="AM75" s="901"/>
      <c r="AN75" s="902"/>
      <c r="AO75" s="902"/>
      <c r="AP75" s="902"/>
      <c r="AQ75" s="902"/>
      <c r="AR75" s="902"/>
      <c r="AS75" s="902"/>
      <c r="AT75" s="902"/>
      <c r="AU75" s="902"/>
      <c r="AV75" s="902"/>
      <c r="AW75" s="902"/>
      <c r="AX75" s="902"/>
      <c r="AY75" s="902"/>
      <c r="AZ75" s="902"/>
      <c r="BA75" s="903"/>
    </row>
    <row r="76" spans="1:82" ht="12.9" customHeight="1" thickBot="1">
      <c r="A76" s="135"/>
      <c r="B76" s="135"/>
      <c r="C76" s="577"/>
      <c r="D76" s="578"/>
      <c r="E76" s="235"/>
      <c r="F76" s="737"/>
      <c r="G76" s="738"/>
      <c r="H76" s="738"/>
      <c r="I76" s="738"/>
      <c r="J76" s="738"/>
      <c r="K76" s="738"/>
      <c r="L76" s="738"/>
      <c r="M76" s="738"/>
      <c r="N76" s="738"/>
      <c r="O76" s="738"/>
      <c r="P76" s="738"/>
      <c r="Q76" s="738"/>
      <c r="R76" s="738"/>
      <c r="S76" s="738"/>
      <c r="T76" s="739"/>
      <c r="U76" s="731"/>
      <c r="V76" s="732"/>
      <c r="W76" s="732"/>
      <c r="X76" s="732"/>
      <c r="Y76" s="733"/>
      <c r="Z76" s="746"/>
      <c r="AA76" s="135"/>
      <c r="AB76" s="135"/>
      <c r="AC76" s="135"/>
      <c r="AD76" s="135"/>
      <c r="AE76" s="135"/>
      <c r="AF76" s="135"/>
      <c r="AG76" s="135"/>
      <c r="AH76" s="135"/>
      <c r="AI76" s="135"/>
      <c r="AJ76" s="215"/>
      <c r="AK76" s="215"/>
      <c r="AL76" s="215"/>
    </row>
    <row r="77" spans="1:82" ht="12.9" customHeight="1" thickBot="1">
      <c r="A77" s="135"/>
      <c r="B77" s="135"/>
      <c r="C77" s="753" t="s">
        <v>2066</v>
      </c>
      <c r="D77" s="754"/>
      <c r="E77" s="740" t="s">
        <v>2269</v>
      </c>
      <c r="F77" s="741"/>
      <c r="G77" s="741"/>
      <c r="H77" s="741"/>
      <c r="I77" s="741"/>
      <c r="J77" s="741"/>
      <c r="K77" s="741"/>
      <c r="L77" s="741"/>
      <c r="M77" s="741"/>
      <c r="N77" s="741"/>
      <c r="O77" s="741"/>
      <c r="P77" s="741"/>
      <c r="Q77" s="741"/>
      <c r="R77" s="741"/>
      <c r="S77" s="741"/>
      <c r="T77" s="742"/>
      <c r="U77" s="722">
        <v>356000</v>
      </c>
      <c r="V77" s="723"/>
      <c r="W77" s="723"/>
      <c r="X77" s="723"/>
      <c r="Y77" s="724"/>
      <c r="Z77" s="746" t="s">
        <v>4</v>
      </c>
      <c r="AA77" s="135"/>
      <c r="AB77" s="135"/>
      <c r="AC77" s="135"/>
      <c r="AD77" s="214"/>
      <c r="AE77" s="233"/>
      <c r="AF77" s="233"/>
      <c r="AG77" s="214"/>
      <c r="AH77" s="135"/>
      <c r="AI77" s="135"/>
      <c r="AJ77" s="215"/>
      <c r="AK77" s="215"/>
      <c r="AL77" s="215"/>
      <c r="AM77" s="232"/>
    </row>
    <row r="78" spans="1:82" ht="12.9" customHeight="1">
      <c r="A78" s="135"/>
      <c r="B78" s="135"/>
      <c r="C78" s="755"/>
      <c r="D78" s="578"/>
      <c r="E78" s="743"/>
      <c r="F78" s="744"/>
      <c r="G78" s="744"/>
      <c r="H78" s="744"/>
      <c r="I78" s="744"/>
      <c r="J78" s="744"/>
      <c r="K78" s="744"/>
      <c r="L78" s="744"/>
      <c r="M78" s="744"/>
      <c r="N78" s="744"/>
      <c r="O78" s="744"/>
      <c r="P78" s="744"/>
      <c r="Q78" s="744"/>
      <c r="R78" s="744"/>
      <c r="S78" s="744"/>
      <c r="T78" s="745"/>
      <c r="U78" s="725"/>
      <c r="V78" s="726"/>
      <c r="W78" s="726"/>
      <c r="X78" s="726"/>
      <c r="Y78" s="727"/>
      <c r="Z78" s="746"/>
      <c r="AA78" s="135" t="s">
        <v>98</v>
      </c>
      <c r="AB78" s="698" t="s">
        <v>18</v>
      </c>
      <c r="AC78" s="747">
        <f>IFERROR(U79/U77*100,0)</f>
        <v>73.595505617977537</v>
      </c>
      <c r="AD78" s="748"/>
      <c r="AE78" s="749"/>
      <c r="AF78" s="698" t="s">
        <v>19</v>
      </c>
      <c r="AG78" s="698" t="s">
        <v>89</v>
      </c>
      <c r="AH78" s="699" t="s">
        <v>98</v>
      </c>
      <c r="AI78" s="559" t="str">
        <f>IF('別紙様式3-2（４・５月）'!AF5="","",IF(AND(AC78&gt;=200/3,AC78&lt;100),"○","×"))</f>
        <v>○</v>
      </c>
      <c r="AJ78" s="215"/>
      <c r="AK78" s="215"/>
      <c r="AL78" s="215"/>
      <c r="AM78" s="563" t="s">
        <v>2271</v>
      </c>
      <c r="AN78" s="564"/>
      <c r="AO78" s="564"/>
      <c r="AP78" s="564"/>
      <c r="AQ78" s="564"/>
      <c r="AR78" s="564"/>
      <c r="AS78" s="564"/>
      <c r="AT78" s="564"/>
      <c r="AU78" s="564"/>
      <c r="AV78" s="564"/>
      <c r="AW78" s="564"/>
      <c r="AX78" s="564"/>
      <c r="AY78" s="564"/>
      <c r="AZ78" s="564"/>
      <c r="BA78" s="565"/>
    </row>
    <row r="79" spans="1:82" ht="12.9" customHeight="1" thickBot="1">
      <c r="A79" s="135"/>
      <c r="B79" s="135"/>
      <c r="C79" s="755"/>
      <c r="D79" s="578"/>
      <c r="E79" s="234"/>
      <c r="F79" s="734" t="s">
        <v>2067</v>
      </c>
      <c r="G79" s="735"/>
      <c r="H79" s="735"/>
      <c r="I79" s="735"/>
      <c r="J79" s="735"/>
      <c r="K79" s="735"/>
      <c r="L79" s="735"/>
      <c r="M79" s="735"/>
      <c r="N79" s="735"/>
      <c r="O79" s="735"/>
      <c r="P79" s="735"/>
      <c r="Q79" s="735"/>
      <c r="R79" s="735"/>
      <c r="S79" s="735"/>
      <c r="T79" s="736"/>
      <c r="U79" s="728">
        <v>262000</v>
      </c>
      <c r="V79" s="729"/>
      <c r="W79" s="729"/>
      <c r="X79" s="729"/>
      <c r="Y79" s="730"/>
      <c r="Z79" s="746" t="s">
        <v>4</v>
      </c>
      <c r="AA79" s="135" t="s">
        <v>98</v>
      </c>
      <c r="AB79" s="698"/>
      <c r="AC79" s="750"/>
      <c r="AD79" s="751"/>
      <c r="AE79" s="752"/>
      <c r="AF79" s="698"/>
      <c r="AG79" s="698"/>
      <c r="AH79" s="699"/>
      <c r="AI79" s="560"/>
      <c r="AJ79" s="215"/>
      <c r="AK79" s="215"/>
      <c r="AL79" s="215"/>
      <c r="AM79" s="889"/>
      <c r="AN79" s="890"/>
      <c r="AO79" s="890"/>
      <c r="AP79" s="890"/>
      <c r="AQ79" s="890"/>
      <c r="AR79" s="890"/>
      <c r="AS79" s="890"/>
      <c r="AT79" s="890"/>
      <c r="AU79" s="890"/>
      <c r="AV79" s="890"/>
      <c r="AW79" s="890"/>
      <c r="AX79" s="890"/>
      <c r="AY79" s="890"/>
      <c r="AZ79" s="890"/>
      <c r="BA79" s="891"/>
    </row>
    <row r="80" spans="1:82" ht="12.9" customHeight="1" thickBot="1">
      <c r="A80" s="135"/>
      <c r="B80" s="135"/>
      <c r="C80" s="756"/>
      <c r="D80" s="757"/>
      <c r="E80" s="236"/>
      <c r="F80" s="737"/>
      <c r="G80" s="738"/>
      <c r="H80" s="738"/>
      <c r="I80" s="738"/>
      <c r="J80" s="738"/>
      <c r="K80" s="738"/>
      <c r="L80" s="738"/>
      <c r="M80" s="738"/>
      <c r="N80" s="738"/>
      <c r="O80" s="738"/>
      <c r="P80" s="738"/>
      <c r="Q80" s="738"/>
      <c r="R80" s="738"/>
      <c r="S80" s="738"/>
      <c r="T80" s="739"/>
      <c r="U80" s="731"/>
      <c r="V80" s="732"/>
      <c r="W80" s="732"/>
      <c r="X80" s="732"/>
      <c r="Y80" s="733"/>
      <c r="Z80" s="746"/>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2042</v>
      </c>
      <c r="C82" s="151"/>
      <c r="D82" s="151"/>
      <c r="E82" s="151"/>
      <c r="F82" s="151"/>
      <c r="G82" s="151"/>
      <c r="H82" s="151"/>
      <c r="I82" s="151"/>
      <c r="J82" s="151"/>
      <c r="K82" s="151"/>
      <c r="L82" s="151"/>
      <c r="M82" s="693"/>
      <c r="N82" s="694"/>
      <c r="O82" s="716" t="s">
        <v>2043</v>
      </c>
      <c r="P82" s="716"/>
      <c r="Q82" s="716"/>
      <c r="R82" s="716"/>
      <c r="S82" s="716"/>
      <c r="T82" s="716"/>
      <c r="U82" s="716"/>
      <c r="V82" s="716"/>
      <c r="W82" s="716"/>
      <c r="X82" s="716"/>
      <c r="Y82" s="716"/>
      <c r="Z82" s="716"/>
      <c r="AA82" s="716"/>
      <c r="AB82" s="716"/>
      <c r="AC82" s="716"/>
      <c r="AD82" s="716"/>
      <c r="AE82" s="716"/>
      <c r="AF82" s="716"/>
      <c r="AG82" s="716"/>
      <c r="AH82" s="716"/>
      <c r="AI82" s="716"/>
      <c r="AJ82" s="716"/>
      <c r="AK82" s="717"/>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1964</v>
      </c>
      <c r="C84" s="152"/>
      <c r="D84" s="152"/>
      <c r="E84" s="152"/>
      <c r="F84" s="152"/>
      <c r="G84" s="152"/>
      <c r="H84" s="152"/>
      <c r="I84" s="152"/>
      <c r="J84" s="152"/>
      <c r="K84" s="152"/>
      <c r="L84" s="152"/>
      <c r="M84" s="152"/>
      <c r="N84" s="152"/>
      <c r="O84" s="152"/>
      <c r="P84" s="152"/>
      <c r="Q84" s="152"/>
      <c r="R84" s="152"/>
      <c r="S84" s="241" t="s">
        <v>188</v>
      </c>
      <c r="T84" s="242" t="s">
        <v>2010</v>
      </c>
      <c r="U84" s="152"/>
      <c r="V84" s="152"/>
      <c r="W84" s="152"/>
      <c r="X84" s="152"/>
      <c r="Y84" s="152"/>
      <c r="Z84" s="152"/>
      <c r="AA84" s="152"/>
      <c r="AB84" s="152"/>
      <c r="AC84" s="152"/>
      <c r="AD84" s="152"/>
      <c r="AE84" s="152"/>
      <c r="AF84" s="152"/>
      <c r="AG84" s="152"/>
      <c r="AH84" s="152"/>
      <c r="AI84" s="621" t="str">
        <f>IF(OR('別紙様式3-2（４・５月）'!AE5="処遇加算Ⅰ・Ⅱあり",'別紙様式3-3（６月以降分）'!AF5="旧処遇加算Ⅰ・Ⅱ相当あり"),"該当","")</f>
        <v>該当</v>
      </c>
      <c r="AJ84" s="622"/>
      <c r="AK84" s="623"/>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1965</v>
      </c>
      <c r="C86" s="244"/>
      <c r="D86" s="244"/>
      <c r="E86" s="244"/>
      <c r="F86" s="244"/>
      <c r="G86" s="244"/>
      <c r="H86" s="244"/>
      <c r="I86" s="244"/>
      <c r="J86" s="244"/>
      <c r="K86" s="244"/>
      <c r="L86" s="244"/>
      <c r="M86" s="244"/>
      <c r="N86" s="244"/>
      <c r="O86" s="244"/>
      <c r="P86" s="244"/>
      <c r="Q86" s="244"/>
      <c r="R86" s="244"/>
      <c r="S86" s="241" t="s">
        <v>188</v>
      </c>
      <c r="T86" s="242" t="s">
        <v>2009</v>
      </c>
      <c r="U86" s="244"/>
      <c r="V86" s="244"/>
      <c r="W86" s="244"/>
      <c r="X86" s="244"/>
      <c r="Y86" s="244"/>
      <c r="Z86" s="244"/>
      <c r="AA86" s="244"/>
      <c r="AB86" s="244"/>
      <c r="AC86" s="244"/>
      <c r="AD86" s="244"/>
      <c r="AE86" s="244"/>
      <c r="AF86" s="244"/>
      <c r="AG86" s="244"/>
      <c r="AH86" s="244"/>
      <c r="AI86" s="621" t="str">
        <f>IF(AND('別紙様式3-2（４・５月）'!AE5="処遇加算Ⅰ・Ⅱなし",'別紙様式3-3（６月以降分）'!AF5="旧処遇加算Ⅰ・Ⅱ相当なし"),"該当","")</f>
        <v/>
      </c>
      <c r="AJ86" s="622"/>
      <c r="AK86" s="623"/>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697" t="s">
        <v>1966</v>
      </c>
      <c r="D88" s="697"/>
      <c r="E88" s="697"/>
      <c r="F88" s="697"/>
      <c r="G88" s="697"/>
      <c r="H88" s="697"/>
      <c r="I88" s="697"/>
      <c r="J88" s="697"/>
      <c r="K88" s="697"/>
      <c r="L88" s="697"/>
      <c r="M88" s="697"/>
      <c r="N88" s="697"/>
      <c r="O88" s="697"/>
      <c r="P88" s="697"/>
      <c r="Q88" s="697"/>
      <c r="R88" s="697"/>
      <c r="S88" s="697"/>
      <c r="T88" s="697"/>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693"/>
      <c r="D89" s="694"/>
      <c r="E89" s="628" t="s">
        <v>1967</v>
      </c>
      <c r="F89" s="628"/>
      <c r="G89" s="628"/>
      <c r="H89" s="628"/>
      <c r="I89" s="628"/>
      <c r="J89" s="628"/>
      <c r="K89" s="628"/>
      <c r="L89" s="628"/>
      <c r="M89" s="628"/>
      <c r="N89" s="628"/>
      <c r="O89" s="628"/>
      <c r="P89" s="628"/>
      <c r="Q89" s="628"/>
      <c r="R89" s="629"/>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1</v>
      </c>
    </row>
    <row r="90" spans="1:41" ht="14.25" customHeight="1">
      <c r="A90" s="135"/>
      <c r="B90" s="248"/>
      <c r="C90" s="249" t="s">
        <v>1968</v>
      </c>
      <c r="D90" s="250" t="s">
        <v>1969</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1970</v>
      </c>
      <c r="D91" s="254" t="s">
        <v>1971</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1972</v>
      </c>
      <c r="D92" s="260" t="s">
        <v>1973</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697" t="s">
        <v>1974</v>
      </c>
      <c r="D94" s="697"/>
      <c r="E94" s="697"/>
      <c r="F94" s="697"/>
      <c r="G94" s="697"/>
      <c r="H94" s="697"/>
      <c r="I94" s="697"/>
      <c r="J94" s="697"/>
      <c r="K94" s="697"/>
      <c r="L94" s="697"/>
      <c r="M94" s="697"/>
      <c r="N94" s="697"/>
      <c r="O94" s="697"/>
      <c r="P94" s="697"/>
      <c r="Q94" s="697"/>
      <c r="R94" s="697"/>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693"/>
      <c r="D95" s="694"/>
      <c r="E95" s="628" t="s">
        <v>1975</v>
      </c>
      <c r="F95" s="628"/>
      <c r="G95" s="628"/>
      <c r="H95" s="628"/>
      <c r="I95" s="628"/>
      <c r="J95" s="628"/>
      <c r="K95" s="628"/>
      <c r="L95" s="628"/>
      <c r="M95" s="628"/>
      <c r="N95" s="628"/>
      <c r="O95" s="628"/>
      <c r="P95" s="628"/>
      <c r="Q95" s="628"/>
      <c r="R95" s="629"/>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1</v>
      </c>
      <c r="AN95" s="133" t="b">
        <v>1</v>
      </c>
      <c r="AO95" s="133" t="b">
        <v>1</v>
      </c>
    </row>
    <row r="96" spans="1:41" ht="30.75" customHeight="1" thickBot="1">
      <c r="A96" s="135"/>
      <c r="B96" s="616"/>
      <c r="C96" s="249" t="s">
        <v>1968</v>
      </c>
      <c r="D96" s="758" t="s">
        <v>1976</v>
      </c>
      <c r="E96" s="759"/>
      <c r="F96" s="759"/>
      <c r="G96" s="759"/>
      <c r="H96" s="760"/>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1"/>
      <c r="AL96" s="139"/>
      <c r="AM96" s="232"/>
    </row>
    <row r="97" spans="1:53" ht="28.5" customHeight="1" thickBot="1">
      <c r="A97" s="135"/>
      <c r="B97" s="616"/>
      <c r="C97" s="589"/>
      <c r="D97" s="591" t="s">
        <v>1977</v>
      </c>
      <c r="E97" s="592"/>
      <c r="F97" s="592"/>
      <c r="G97" s="592"/>
      <c r="H97" s="689"/>
      <c r="I97" s="691" t="s">
        <v>16</v>
      </c>
      <c r="J97" s="700" t="s">
        <v>1978</v>
      </c>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2"/>
      <c r="AL97" s="139"/>
      <c r="AM97" s="232"/>
    </row>
    <row r="98" spans="1:53" ht="34.5" customHeight="1" thickBot="1">
      <c r="A98" s="135"/>
      <c r="B98" s="616"/>
      <c r="C98" s="589"/>
      <c r="D98" s="593"/>
      <c r="E98" s="594"/>
      <c r="F98" s="594"/>
      <c r="G98" s="594"/>
      <c r="H98" s="690"/>
      <c r="I98" s="692"/>
      <c r="J98" s="703" t="s">
        <v>2302</v>
      </c>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5"/>
      <c r="AL98" s="139"/>
      <c r="AM98" s="547" t="s">
        <v>2272</v>
      </c>
      <c r="AN98" s="548"/>
      <c r="AO98" s="548"/>
      <c r="AP98" s="548"/>
      <c r="AQ98" s="548"/>
      <c r="AR98" s="548"/>
      <c r="AS98" s="548"/>
      <c r="AT98" s="548"/>
      <c r="AU98" s="548"/>
      <c r="AV98" s="548"/>
      <c r="AW98" s="548"/>
      <c r="AX98" s="548"/>
      <c r="AY98" s="548"/>
      <c r="AZ98" s="548"/>
      <c r="BA98" s="549"/>
    </row>
    <row r="99" spans="1:53" ht="15" customHeight="1" thickBot="1">
      <c r="A99" s="135"/>
      <c r="B99" s="616"/>
      <c r="C99" s="589"/>
      <c r="D99" s="593"/>
      <c r="E99" s="594"/>
      <c r="F99" s="594"/>
      <c r="G99" s="594"/>
      <c r="H99" s="706"/>
      <c r="I99" s="708" t="s">
        <v>17</v>
      </c>
      <c r="J99" s="272" t="s">
        <v>1979</v>
      </c>
      <c r="K99" s="273"/>
      <c r="L99" s="273"/>
      <c r="M99" s="273"/>
      <c r="N99" s="273"/>
      <c r="O99" s="273"/>
      <c r="P99" s="273"/>
      <c r="Q99" s="273"/>
      <c r="R99" s="273"/>
      <c r="S99" s="710" t="s">
        <v>1980</v>
      </c>
      <c r="T99" s="710"/>
      <c r="U99" s="710"/>
      <c r="V99" s="710"/>
      <c r="W99" s="710"/>
      <c r="X99" s="710"/>
      <c r="Y99" s="710"/>
      <c r="Z99" s="710"/>
      <c r="AA99" s="710"/>
      <c r="AB99" s="710"/>
      <c r="AC99" s="710"/>
      <c r="AD99" s="710"/>
      <c r="AE99" s="710"/>
      <c r="AF99" s="710"/>
      <c r="AG99" s="710"/>
      <c r="AH99" s="710"/>
      <c r="AI99" s="710"/>
      <c r="AJ99" s="710"/>
      <c r="AK99" s="711"/>
      <c r="AL99" s="139"/>
      <c r="AM99" s="232"/>
    </row>
    <row r="100" spans="1:53" ht="33" customHeight="1" thickBot="1">
      <c r="A100" s="135"/>
      <c r="B100" s="616"/>
      <c r="C100" s="590"/>
      <c r="D100" s="595"/>
      <c r="E100" s="596"/>
      <c r="F100" s="596"/>
      <c r="G100" s="596"/>
      <c r="H100" s="707"/>
      <c r="I100" s="709"/>
      <c r="J100" s="712" t="s">
        <v>2303</v>
      </c>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4"/>
      <c r="AL100" s="139"/>
      <c r="AM100" s="547" t="s">
        <v>2272</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1970</v>
      </c>
      <c r="D101" s="260" t="s">
        <v>1981</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2044</v>
      </c>
      <c r="C103" s="151"/>
      <c r="D103" s="151"/>
      <c r="E103" s="151"/>
      <c r="F103" s="151"/>
      <c r="G103" s="151"/>
      <c r="H103" s="151"/>
      <c r="I103" s="151"/>
      <c r="J103" s="151"/>
      <c r="K103" s="151"/>
      <c r="L103" s="151"/>
      <c r="M103" s="693"/>
      <c r="N103" s="694"/>
      <c r="O103" s="718" t="s">
        <v>2043</v>
      </c>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9"/>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2045</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1982</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要記入</v>
      </c>
    </row>
    <row r="107" spans="1:53" ht="18" customHeight="1" thickBot="1">
      <c r="A107" s="135"/>
      <c r="B107" s="693"/>
      <c r="C107" s="694"/>
      <c r="D107" s="695" t="s">
        <v>1975</v>
      </c>
      <c r="E107" s="695"/>
      <c r="F107" s="695"/>
      <c r="G107" s="695"/>
      <c r="H107" s="695"/>
      <c r="I107" s="695"/>
      <c r="J107" s="695"/>
      <c r="K107" s="695"/>
      <c r="L107" s="695"/>
      <c r="M107" s="695"/>
      <c r="N107" s="695"/>
      <c r="O107" s="695"/>
      <c r="P107" s="695"/>
      <c r="Q107" s="696"/>
      <c r="R107" s="284" t="s">
        <v>98</v>
      </c>
      <c r="S107" s="169" t="str">
        <f>IF(AM103=TRUE,"",IF(AM106="記入不要","",IF(AND(AM107=TRUE,OR(AN107=TRUE,AO107=TRUE,AP107=TRUE)),"○","×")))</f>
        <v>○</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1</v>
      </c>
      <c r="AN107" s="133" t="b">
        <v>0</v>
      </c>
      <c r="AO107" s="133" t="b">
        <v>1</v>
      </c>
      <c r="AP107" s="133" t="b">
        <v>0</v>
      </c>
    </row>
    <row r="108" spans="1:53" ht="27.75" customHeight="1" thickBot="1">
      <c r="A108" s="135"/>
      <c r="B108" s="249" t="s">
        <v>1968</v>
      </c>
      <c r="C108" s="585" t="s">
        <v>1983</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139"/>
      <c r="AM108" s="232"/>
    </row>
    <row r="109" spans="1:53" ht="27" customHeight="1">
      <c r="A109" s="135"/>
      <c r="B109" s="589"/>
      <c r="C109" s="591" t="s">
        <v>1984</v>
      </c>
      <c r="D109" s="592"/>
      <c r="E109" s="592"/>
      <c r="F109" s="592"/>
      <c r="G109" s="287"/>
      <c r="H109" s="288" t="s">
        <v>16</v>
      </c>
      <c r="I109" s="597" t="s">
        <v>1985</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139"/>
      <c r="AM109" s="232"/>
    </row>
    <row r="110" spans="1:53" ht="37.5" customHeight="1">
      <c r="A110" s="135"/>
      <c r="B110" s="589"/>
      <c r="C110" s="593"/>
      <c r="D110" s="594"/>
      <c r="E110" s="594"/>
      <c r="F110" s="594"/>
      <c r="G110" s="289"/>
      <c r="H110" s="290" t="s">
        <v>17</v>
      </c>
      <c r="I110" s="600" t="s">
        <v>1986</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139"/>
      <c r="AM110" s="232"/>
    </row>
    <row r="111" spans="1:53" ht="36" customHeight="1" thickBot="1">
      <c r="A111" s="135"/>
      <c r="B111" s="590"/>
      <c r="C111" s="595"/>
      <c r="D111" s="596"/>
      <c r="E111" s="596"/>
      <c r="F111" s="596"/>
      <c r="G111" s="291"/>
      <c r="H111" s="292" t="s">
        <v>1987</v>
      </c>
      <c r="I111" s="603" t="s">
        <v>1988</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139"/>
      <c r="AM111" s="232"/>
    </row>
    <row r="112" spans="1:53" ht="21" customHeight="1">
      <c r="A112" s="135"/>
      <c r="B112" s="293" t="s">
        <v>1970</v>
      </c>
      <c r="C112" s="624" t="s">
        <v>1981</v>
      </c>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6"/>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43" t="s">
        <v>2055</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139"/>
      <c r="AM114" s="294"/>
    </row>
    <row r="115" spans="1:53" s="140" customFormat="1" ht="15.75" customHeight="1">
      <c r="A115" s="139"/>
      <c r="B115" s="279" t="s">
        <v>2046</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182</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627" t="s">
        <v>2015</v>
      </c>
      <c r="C117" s="628"/>
      <c r="D117" s="628"/>
      <c r="E117" s="628"/>
      <c r="F117" s="628"/>
      <c r="G117" s="628"/>
      <c r="H117" s="628"/>
      <c r="I117" s="628"/>
      <c r="J117" s="628"/>
      <c r="K117" s="628"/>
      <c r="L117" s="628"/>
      <c r="M117" s="628"/>
      <c r="N117" s="628"/>
      <c r="O117" s="628"/>
      <c r="P117" s="628"/>
      <c r="Q117" s="629"/>
      <c r="R117" s="178" t="s">
        <v>188</v>
      </c>
      <c r="S117" s="295" t="str">
        <f>'別紙様式3-2（４・５月）'!W8</f>
        <v>○</v>
      </c>
      <c r="T117" s="583" t="s">
        <v>2018</v>
      </c>
      <c r="U117" s="583"/>
      <c r="V117" s="583"/>
      <c r="W117" s="583"/>
      <c r="X117" s="583"/>
      <c r="Y117" s="583"/>
      <c r="Z117" s="583"/>
      <c r="AA117" s="583"/>
      <c r="AB117" s="583"/>
      <c r="AC117" s="583"/>
      <c r="AD117" s="583"/>
      <c r="AE117" s="583"/>
      <c r="AF117" s="584"/>
      <c r="AG117" s="185"/>
      <c r="AH117" s="185"/>
      <c r="AI117" s="185"/>
      <c r="AJ117" s="185"/>
      <c r="AK117" s="135"/>
      <c r="AL117" s="135"/>
      <c r="AM117" s="296" t="str">
        <f>IF(COUNTIF(S117:S119,"×")&gt;=1,"×","")</f>
        <v/>
      </c>
      <c r="AY117" s="146"/>
    </row>
    <row r="118" spans="1:53" ht="27.75" customHeight="1" thickBot="1">
      <c r="A118" s="135"/>
      <c r="B118" s="579" t="s">
        <v>2069</v>
      </c>
      <c r="C118" s="580"/>
      <c r="D118" s="580"/>
      <c r="E118" s="580"/>
      <c r="F118" s="580"/>
      <c r="G118" s="580"/>
      <c r="H118" s="580"/>
      <c r="I118" s="580"/>
      <c r="J118" s="580"/>
      <c r="K118" s="580"/>
      <c r="L118" s="580"/>
      <c r="M118" s="580"/>
      <c r="N118" s="580"/>
      <c r="O118" s="580"/>
      <c r="P118" s="580"/>
      <c r="Q118" s="581"/>
      <c r="R118" s="178" t="s">
        <v>188</v>
      </c>
      <c r="S118" s="297" t="str">
        <f>'別紙様式3-3（６月以降分）'!Z5</f>
        <v>○</v>
      </c>
      <c r="T118" s="582" t="s">
        <v>2254</v>
      </c>
      <c r="U118" s="583"/>
      <c r="V118" s="583"/>
      <c r="W118" s="583"/>
      <c r="X118" s="583"/>
      <c r="Y118" s="583"/>
      <c r="Z118" s="583"/>
      <c r="AA118" s="583"/>
      <c r="AB118" s="583"/>
      <c r="AC118" s="583"/>
      <c r="AD118" s="583"/>
      <c r="AE118" s="583"/>
      <c r="AF118" s="584"/>
      <c r="AG118" s="185"/>
      <c r="AH118" s="185"/>
      <c r="AI118" s="185"/>
      <c r="AJ118" s="185"/>
      <c r="AK118" s="135"/>
      <c r="AL118" s="135"/>
      <c r="AY118" s="146"/>
    </row>
    <row r="119" spans="1:53" ht="27.75" customHeight="1" thickBot="1">
      <c r="A119" s="135"/>
      <c r="B119" s="579" t="s">
        <v>2255</v>
      </c>
      <c r="C119" s="580"/>
      <c r="D119" s="580"/>
      <c r="E119" s="580"/>
      <c r="F119" s="580"/>
      <c r="G119" s="580"/>
      <c r="H119" s="580"/>
      <c r="I119" s="580"/>
      <c r="J119" s="580"/>
      <c r="K119" s="580"/>
      <c r="L119" s="580"/>
      <c r="M119" s="580"/>
      <c r="N119" s="580"/>
      <c r="O119" s="580"/>
      <c r="P119" s="580"/>
      <c r="Q119" s="581"/>
      <c r="R119" s="178" t="s">
        <v>188</v>
      </c>
      <c r="S119" s="295" t="str">
        <f>'別紙様式3-3（６月以降分）'!Z7</f>
        <v>○</v>
      </c>
      <c r="T119" s="582" t="s">
        <v>2254</v>
      </c>
      <c r="U119" s="583"/>
      <c r="V119" s="583"/>
      <c r="W119" s="583"/>
      <c r="X119" s="583"/>
      <c r="Y119" s="583"/>
      <c r="Z119" s="583"/>
      <c r="AA119" s="583"/>
      <c r="AB119" s="583"/>
      <c r="AC119" s="583"/>
      <c r="AD119" s="583"/>
      <c r="AE119" s="583"/>
      <c r="AF119" s="584"/>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3.8" thickBot="1">
      <c r="A121" s="135"/>
      <c r="B121" s="248" t="s">
        <v>2016</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2306</v>
      </c>
      <c r="AN121" s="561"/>
      <c r="AO121" s="561"/>
      <c r="AP121" s="561"/>
      <c r="AQ121" s="561"/>
      <c r="AR121" s="561"/>
      <c r="AS121" s="561"/>
      <c r="AT121" s="561"/>
      <c r="AU121" s="561"/>
      <c r="AV121" s="561"/>
      <c r="AW121" s="561"/>
      <c r="AX121" s="561"/>
      <c r="AY121" s="561"/>
      <c r="AZ121" s="561"/>
      <c r="BA121" s="562"/>
    </row>
    <row r="122" spans="1:53" s="140" customFormat="1" ht="18" customHeight="1">
      <c r="A122" s="139"/>
      <c r="B122" s="300" t="s">
        <v>2019</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183</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184</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642" t="s">
        <v>185</v>
      </c>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226"/>
      <c r="AK125" s="309"/>
      <c r="AL125" s="312"/>
      <c r="AM125" s="133" t="b">
        <v>0</v>
      </c>
      <c r="AN125" s="305"/>
      <c r="AO125" s="305"/>
      <c r="AP125" s="306"/>
      <c r="AR125" s="145"/>
    </row>
    <row r="126" spans="1:53" s="140" customFormat="1" ht="18" customHeight="1" thickBot="1">
      <c r="A126" s="139"/>
      <c r="B126" s="313"/>
      <c r="C126" s="314"/>
      <c r="D126" s="315" t="s">
        <v>186</v>
      </c>
      <c r="E126" s="316"/>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317" t="s">
        <v>19</v>
      </c>
      <c r="AL126" s="139"/>
      <c r="AM126" s="133" t="b">
        <v>0</v>
      </c>
      <c r="AN126" s="550" t="s">
        <v>2304</v>
      </c>
      <c r="AO126" s="551"/>
      <c r="AP126" s="551"/>
      <c r="AQ126" s="551"/>
      <c r="AR126" s="551"/>
      <c r="AS126" s="551"/>
      <c r="AT126" s="551"/>
      <c r="AU126" s="551"/>
      <c r="AV126" s="551"/>
      <c r="AW126" s="551"/>
      <c r="AX126" s="551"/>
      <c r="AY126" s="551"/>
      <c r="AZ126" s="551"/>
      <c r="BA126" s="552"/>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2011</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3.8" thickBot="1">
      <c r="A129" s="135"/>
      <c r="B129" s="321" t="s">
        <v>2074</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621" t="str">
        <f>IF(AND('別紙様式3-2（４・５月）'!AE7="特定加算なし",'別紙様式3-3（６月以降分）'!AG5="旧特定加算相当なし"),"該当","")</f>
        <v/>
      </c>
      <c r="AJ129" s="622"/>
      <c r="AK129" s="623"/>
      <c r="AL129" s="135"/>
      <c r="AT129" s="146"/>
      <c r="AU129" s="146"/>
      <c r="AV129" s="146"/>
      <c r="AW129" s="146"/>
      <c r="AX129" s="146"/>
    </row>
    <row r="130" spans="1:54" ht="27" customHeight="1">
      <c r="A130" s="135"/>
      <c r="B130" s="322" t="s">
        <v>188</v>
      </c>
      <c r="C130" s="615" t="s">
        <v>2020</v>
      </c>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3.8" thickBot="1">
      <c r="A132" s="135"/>
      <c r="B132" s="321" t="s">
        <v>2075</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621" t="str">
        <f>IF(OR('別紙様式3-2（４・５月）'!AE7="特定加算あり",'別紙様式3-3（６月以降分）'!AG5="旧特定加算相当あり"),"該当","")</f>
        <v>該当</v>
      </c>
      <c r="AJ132" s="622"/>
      <c r="AK132" s="623"/>
      <c r="AL132" s="135"/>
      <c r="AT132" s="146"/>
      <c r="AU132" s="146"/>
      <c r="AV132" s="146"/>
      <c r="AW132" s="146"/>
      <c r="AX132" s="146"/>
    </row>
    <row r="133" spans="1:54" ht="38.25" customHeight="1">
      <c r="A133" s="135"/>
      <c r="B133" s="230" t="s">
        <v>188</v>
      </c>
      <c r="C133" s="645" t="s">
        <v>2076</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646" t="s">
        <v>85</v>
      </c>
      <c r="C135" s="647"/>
      <c r="D135" s="647"/>
      <c r="E135" s="648"/>
      <c r="F135" s="892" t="s">
        <v>54</v>
      </c>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326" t="str">
        <f>IF(AI132="該当",IF(AND(COUNTIF(AM136:AM139,TRUE)&gt;=1,COUNTIF(AM140:AM143,TRUE)&gt;=1,COUNTIF(AM144:AM147,TRUE)&gt;=1,COUNTIF(AM148:AM151,TRUE)&gt;=1,COUNTIF(AM152:AM155,TRUE)&gt;=1,COUNTIF(AM156:AM159,TRUE)&gt;=1),"○","×"),IF(COUNTIF(AM136:AM159,TRUE)&gt;=1,"○","×"))</f>
        <v>○</v>
      </c>
      <c r="AL135" s="325"/>
      <c r="AM135" s="467" t="s">
        <v>2274</v>
      </c>
      <c r="AN135" s="547" t="s">
        <v>2273</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33" t="s">
        <v>55</v>
      </c>
      <c r="C136" s="586"/>
      <c r="D136" s="586"/>
      <c r="E136" s="634"/>
      <c r="F136" s="287"/>
      <c r="G136" s="894" t="s">
        <v>56</v>
      </c>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4"/>
      <c r="AK136" s="895"/>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35"/>
      <c r="C137" s="587"/>
      <c r="D137" s="587"/>
      <c r="E137" s="636"/>
      <c r="F137" s="328"/>
      <c r="G137" s="641" t="s">
        <v>57</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29"/>
      <c r="AL137" s="139"/>
      <c r="AM137" s="134" t="b">
        <v>0</v>
      </c>
      <c r="AN137" s="563" t="s">
        <v>2275</v>
      </c>
      <c r="AO137" s="564"/>
      <c r="AP137" s="564"/>
      <c r="AQ137" s="564"/>
      <c r="AR137" s="564"/>
      <c r="AS137" s="564"/>
      <c r="AT137" s="564"/>
      <c r="AU137" s="564"/>
      <c r="AV137" s="564"/>
      <c r="AW137" s="564"/>
      <c r="AX137" s="564"/>
      <c r="AY137" s="564"/>
      <c r="AZ137" s="564"/>
      <c r="BA137" s="565"/>
      <c r="BB137" s="140"/>
    </row>
    <row r="138" spans="1:54" s="327" customFormat="1" ht="13.5" customHeight="1" thickBot="1">
      <c r="A138" s="325"/>
      <c r="B138" s="635"/>
      <c r="C138" s="587"/>
      <c r="D138" s="587"/>
      <c r="E138" s="636"/>
      <c r="F138" s="328"/>
      <c r="G138" s="641" t="s">
        <v>58</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29"/>
      <c r="AL138" s="139"/>
      <c r="AM138" s="134" t="b">
        <v>1</v>
      </c>
      <c r="AN138" s="889"/>
      <c r="AO138" s="890"/>
      <c r="AP138" s="890"/>
      <c r="AQ138" s="890"/>
      <c r="AR138" s="890"/>
      <c r="AS138" s="890"/>
      <c r="AT138" s="890"/>
      <c r="AU138" s="890"/>
      <c r="AV138" s="890"/>
      <c r="AW138" s="890"/>
      <c r="AX138" s="890"/>
      <c r="AY138" s="890"/>
      <c r="AZ138" s="890"/>
      <c r="BA138" s="891"/>
      <c r="BB138" s="140"/>
    </row>
    <row r="139" spans="1:54" s="327" customFormat="1" ht="13.5" customHeight="1">
      <c r="A139" s="325"/>
      <c r="B139" s="637"/>
      <c r="C139" s="638"/>
      <c r="D139" s="638"/>
      <c r="E139" s="639"/>
      <c r="F139" s="289"/>
      <c r="G139" s="896" t="s">
        <v>59</v>
      </c>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33" t="s">
        <v>60</v>
      </c>
      <c r="C140" s="586"/>
      <c r="D140" s="586"/>
      <c r="E140" s="634"/>
      <c r="F140" s="331"/>
      <c r="G140" s="649" t="s">
        <v>61</v>
      </c>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51"/>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35"/>
      <c r="C141" s="587"/>
      <c r="D141" s="587"/>
      <c r="E141" s="636"/>
      <c r="F141" s="328"/>
      <c r="G141" s="641" t="s">
        <v>62</v>
      </c>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332"/>
      <c r="AL141" s="139"/>
      <c r="AM141" s="134" t="b">
        <v>1</v>
      </c>
      <c r="AN141" s="563" t="s">
        <v>2275</v>
      </c>
      <c r="AO141" s="564"/>
      <c r="AP141" s="564"/>
      <c r="AQ141" s="564"/>
      <c r="AR141" s="564"/>
      <c r="AS141" s="564"/>
      <c r="AT141" s="564"/>
      <c r="AU141" s="564"/>
      <c r="AV141" s="564"/>
      <c r="AW141" s="564"/>
      <c r="AX141" s="564"/>
      <c r="AY141" s="564"/>
      <c r="AZ141" s="564"/>
      <c r="BA141" s="565"/>
    </row>
    <row r="142" spans="1:54" s="140" customFormat="1" ht="13.5" customHeight="1" thickBot="1">
      <c r="A142" s="139"/>
      <c r="B142" s="635"/>
      <c r="C142" s="587"/>
      <c r="D142" s="587"/>
      <c r="E142" s="636"/>
      <c r="F142" s="328"/>
      <c r="G142" s="641" t="s">
        <v>63</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329"/>
      <c r="AL142" s="139"/>
      <c r="AM142" s="134" t="b">
        <v>0</v>
      </c>
      <c r="AN142" s="889"/>
      <c r="AO142" s="890"/>
      <c r="AP142" s="890"/>
      <c r="AQ142" s="890"/>
      <c r="AR142" s="890"/>
      <c r="AS142" s="890"/>
      <c r="AT142" s="890"/>
      <c r="AU142" s="890"/>
      <c r="AV142" s="890"/>
      <c r="AW142" s="890"/>
      <c r="AX142" s="890"/>
      <c r="AY142" s="890"/>
      <c r="AZ142" s="890"/>
      <c r="BA142" s="891"/>
    </row>
    <row r="143" spans="1:54" s="140" customFormat="1" ht="15.75" customHeight="1">
      <c r="A143" s="139"/>
      <c r="B143" s="637"/>
      <c r="C143" s="638"/>
      <c r="D143" s="638"/>
      <c r="E143" s="639"/>
      <c r="F143" s="333"/>
      <c r="G143" s="640" t="s">
        <v>64</v>
      </c>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79"/>
      <c r="AL143" s="139"/>
      <c r="AM143" s="134" t="b">
        <v>0</v>
      </c>
    </row>
    <row r="144" spans="1:54" s="140" customFormat="1" ht="13.5" customHeight="1" thickBot="1">
      <c r="A144" s="139"/>
      <c r="B144" s="633" t="s">
        <v>65</v>
      </c>
      <c r="C144" s="586"/>
      <c r="D144" s="586"/>
      <c r="E144" s="634"/>
      <c r="F144" s="334"/>
      <c r="G144" s="632" t="s">
        <v>66</v>
      </c>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332"/>
      <c r="AL144" s="139"/>
      <c r="AM144" s="134" t="b">
        <v>0</v>
      </c>
    </row>
    <row r="145" spans="1:54" s="140" customFormat="1" ht="22.5" customHeight="1">
      <c r="A145" s="139"/>
      <c r="B145" s="635"/>
      <c r="C145" s="587"/>
      <c r="D145" s="587"/>
      <c r="E145" s="636"/>
      <c r="F145" s="328"/>
      <c r="G145" s="631" t="s">
        <v>67</v>
      </c>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80"/>
      <c r="AL145" s="139"/>
      <c r="AM145" s="134" t="b">
        <v>0</v>
      </c>
      <c r="AN145" s="563" t="s">
        <v>2275</v>
      </c>
      <c r="AO145" s="564"/>
      <c r="AP145" s="564"/>
      <c r="AQ145" s="564"/>
      <c r="AR145" s="564"/>
      <c r="AS145" s="564"/>
      <c r="AT145" s="564"/>
      <c r="AU145" s="564"/>
      <c r="AV145" s="564"/>
      <c r="AW145" s="564"/>
      <c r="AX145" s="564"/>
      <c r="AY145" s="564"/>
      <c r="AZ145" s="564"/>
      <c r="BA145" s="565"/>
    </row>
    <row r="146" spans="1:54" s="140" customFormat="1" ht="13.5" customHeight="1" thickBot="1">
      <c r="A146" s="139"/>
      <c r="B146" s="635"/>
      <c r="C146" s="587"/>
      <c r="D146" s="587"/>
      <c r="E146" s="636"/>
      <c r="F146" s="328"/>
      <c r="G146" s="641" t="s">
        <v>68</v>
      </c>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29"/>
      <c r="AL146" s="139"/>
      <c r="AM146" s="134" t="b">
        <v>0</v>
      </c>
      <c r="AN146" s="889"/>
      <c r="AO146" s="890"/>
      <c r="AP146" s="890"/>
      <c r="AQ146" s="890"/>
      <c r="AR146" s="890"/>
      <c r="AS146" s="890"/>
      <c r="AT146" s="890"/>
      <c r="AU146" s="890"/>
      <c r="AV146" s="890"/>
      <c r="AW146" s="890"/>
      <c r="AX146" s="890"/>
      <c r="AY146" s="890"/>
      <c r="AZ146" s="890"/>
      <c r="BA146" s="891"/>
    </row>
    <row r="147" spans="1:54" s="140" customFormat="1" ht="13.5" customHeight="1">
      <c r="A147" s="139"/>
      <c r="B147" s="637"/>
      <c r="C147" s="638"/>
      <c r="D147" s="638"/>
      <c r="E147" s="639"/>
      <c r="F147" s="289" t="b">
        <v>0</v>
      </c>
      <c r="G147" s="640" t="s">
        <v>69</v>
      </c>
      <c r="H147" s="640"/>
      <c r="I147" s="640"/>
      <c r="J147" s="640" t="b">
        <v>0</v>
      </c>
      <c r="K147" s="640"/>
      <c r="L147" s="640"/>
      <c r="M147" s="640"/>
      <c r="N147" s="640"/>
      <c r="O147" s="640"/>
      <c r="P147" s="640" t="b">
        <v>1</v>
      </c>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335"/>
      <c r="AL147" s="139"/>
      <c r="AM147" s="134" t="b">
        <v>1</v>
      </c>
    </row>
    <row r="148" spans="1:54" s="140" customFormat="1" ht="22.5" customHeight="1" thickBot="1">
      <c r="A148" s="139"/>
      <c r="B148" s="633" t="s">
        <v>70</v>
      </c>
      <c r="C148" s="586"/>
      <c r="D148" s="586"/>
      <c r="E148" s="634"/>
      <c r="F148" s="331"/>
      <c r="G148" s="649" t="s">
        <v>71</v>
      </c>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51"/>
      <c r="AL148" s="139"/>
      <c r="AM148" s="134" t="b">
        <v>0</v>
      </c>
    </row>
    <row r="149" spans="1:54" s="140" customFormat="1" ht="15" customHeight="1">
      <c r="A149" s="139"/>
      <c r="B149" s="635"/>
      <c r="C149" s="587"/>
      <c r="D149" s="587"/>
      <c r="E149" s="636"/>
      <c r="F149" s="328"/>
      <c r="G149" s="631" t="s">
        <v>72</v>
      </c>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336"/>
      <c r="AL149" s="135"/>
      <c r="AM149" s="134" t="b">
        <v>0</v>
      </c>
      <c r="AN149" s="563" t="s">
        <v>2275</v>
      </c>
      <c r="AO149" s="564"/>
      <c r="AP149" s="564"/>
      <c r="AQ149" s="564"/>
      <c r="AR149" s="564"/>
      <c r="AS149" s="564"/>
      <c r="AT149" s="564"/>
      <c r="AU149" s="564"/>
      <c r="AV149" s="564"/>
      <c r="AW149" s="564"/>
      <c r="AX149" s="564"/>
      <c r="AY149" s="564"/>
      <c r="AZ149" s="564"/>
      <c r="BA149" s="565"/>
    </row>
    <row r="150" spans="1:54" s="140" customFormat="1" ht="13.5" customHeight="1" thickBot="1">
      <c r="A150" s="139"/>
      <c r="B150" s="635"/>
      <c r="C150" s="587"/>
      <c r="D150" s="587"/>
      <c r="E150" s="636"/>
      <c r="F150" s="328"/>
      <c r="G150" s="631" t="s">
        <v>73</v>
      </c>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337"/>
      <c r="AL150" s="139"/>
      <c r="AM150" s="134" t="b">
        <v>0</v>
      </c>
      <c r="AN150" s="889"/>
      <c r="AO150" s="890"/>
      <c r="AP150" s="890"/>
      <c r="AQ150" s="890"/>
      <c r="AR150" s="890"/>
      <c r="AS150" s="890"/>
      <c r="AT150" s="890"/>
      <c r="AU150" s="890"/>
      <c r="AV150" s="890"/>
      <c r="AW150" s="890"/>
      <c r="AX150" s="890"/>
      <c r="AY150" s="890"/>
      <c r="AZ150" s="890"/>
      <c r="BA150" s="891"/>
    </row>
    <row r="151" spans="1:54" s="140" customFormat="1" ht="15.75" customHeight="1">
      <c r="A151" s="139"/>
      <c r="B151" s="637"/>
      <c r="C151" s="638"/>
      <c r="D151" s="638"/>
      <c r="E151" s="639"/>
      <c r="F151" s="333"/>
      <c r="G151" s="640" t="s">
        <v>74</v>
      </c>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79"/>
      <c r="AL151" s="139"/>
      <c r="AM151" s="134" t="b">
        <v>1</v>
      </c>
    </row>
    <row r="152" spans="1:54" s="140" customFormat="1" ht="13.5" customHeight="1" thickBot="1">
      <c r="A152" s="139"/>
      <c r="B152" s="633" t="s">
        <v>75</v>
      </c>
      <c r="C152" s="586"/>
      <c r="D152" s="586"/>
      <c r="E152" s="634"/>
      <c r="F152" s="334"/>
      <c r="G152" s="649" t="s">
        <v>76</v>
      </c>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332"/>
      <c r="AL152" s="139"/>
      <c r="AM152" s="134" t="b">
        <v>1</v>
      </c>
    </row>
    <row r="153" spans="1:54" s="140" customFormat="1" ht="21" customHeight="1">
      <c r="A153" s="139"/>
      <c r="B153" s="635"/>
      <c r="C153" s="587"/>
      <c r="D153" s="587"/>
      <c r="E153" s="636"/>
      <c r="F153" s="328"/>
      <c r="G153" s="631" t="s">
        <v>77</v>
      </c>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80"/>
      <c r="AL153" s="139"/>
      <c r="AM153" s="134" t="b">
        <v>0</v>
      </c>
      <c r="AN153" s="563" t="s">
        <v>2275</v>
      </c>
      <c r="AO153" s="564"/>
      <c r="AP153" s="564"/>
      <c r="AQ153" s="564"/>
      <c r="AR153" s="564"/>
      <c r="AS153" s="564"/>
      <c r="AT153" s="564"/>
      <c r="AU153" s="564"/>
      <c r="AV153" s="564"/>
      <c r="AW153" s="564"/>
      <c r="AX153" s="564"/>
      <c r="AY153" s="564"/>
      <c r="AZ153" s="564"/>
      <c r="BA153" s="565"/>
    </row>
    <row r="154" spans="1:54" s="140" customFormat="1" ht="13.5" customHeight="1" thickBot="1">
      <c r="A154" s="139"/>
      <c r="B154" s="635"/>
      <c r="C154" s="587"/>
      <c r="D154" s="587"/>
      <c r="E154" s="636"/>
      <c r="F154" s="328"/>
      <c r="G154" s="631" t="s">
        <v>78</v>
      </c>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329"/>
      <c r="AL154" s="139"/>
      <c r="AM154" s="134" t="b">
        <v>0</v>
      </c>
      <c r="AN154" s="889"/>
      <c r="AO154" s="890"/>
      <c r="AP154" s="890"/>
      <c r="AQ154" s="890"/>
      <c r="AR154" s="890"/>
      <c r="AS154" s="890"/>
      <c r="AT154" s="890"/>
      <c r="AU154" s="890"/>
      <c r="AV154" s="890"/>
      <c r="AW154" s="890"/>
      <c r="AX154" s="890"/>
      <c r="AY154" s="890"/>
      <c r="AZ154" s="890"/>
      <c r="BA154" s="891"/>
    </row>
    <row r="155" spans="1:54" s="140" customFormat="1" ht="13.5" customHeight="1">
      <c r="A155" s="139"/>
      <c r="B155" s="637"/>
      <c r="C155" s="638"/>
      <c r="D155" s="638"/>
      <c r="E155" s="639"/>
      <c r="F155" s="333"/>
      <c r="G155" s="640" t="s">
        <v>79</v>
      </c>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338"/>
      <c r="AL155" s="139"/>
      <c r="AM155" s="134" t="b">
        <v>0</v>
      </c>
    </row>
    <row r="156" spans="1:54" s="140" customFormat="1" ht="13.5" customHeight="1" thickBot="1">
      <c r="A156" s="139"/>
      <c r="B156" s="633" t="s">
        <v>80</v>
      </c>
      <c r="C156" s="586"/>
      <c r="D156" s="586"/>
      <c r="E156" s="634"/>
      <c r="F156" s="334"/>
      <c r="G156" s="649" t="s">
        <v>81</v>
      </c>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51"/>
      <c r="AL156" s="139"/>
      <c r="AM156" s="134" t="b">
        <v>0</v>
      </c>
      <c r="AN156"/>
      <c r="AO156"/>
    </row>
    <row r="157" spans="1:54" s="140" customFormat="1" ht="13.5" customHeight="1">
      <c r="A157" s="139"/>
      <c r="B157" s="635"/>
      <c r="C157" s="587"/>
      <c r="D157" s="587"/>
      <c r="E157" s="636"/>
      <c r="F157" s="328"/>
      <c r="G157" s="631" t="s">
        <v>82</v>
      </c>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329"/>
      <c r="AL157" s="139"/>
      <c r="AM157" s="134" t="b">
        <v>0</v>
      </c>
      <c r="AN157" s="563" t="s">
        <v>2275</v>
      </c>
      <c r="AO157" s="564"/>
      <c r="AP157" s="564"/>
      <c r="AQ157" s="564"/>
      <c r="AR157" s="564"/>
      <c r="AS157" s="564"/>
      <c r="AT157" s="564"/>
      <c r="AU157" s="564"/>
      <c r="AV157" s="564"/>
      <c r="AW157" s="564"/>
      <c r="AX157" s="564"/>
      <c r="AY157" s="564"/>
      <c r="AZ157" s="564"/>
      <c r="BA157" s="565"/>
      <c r="BB157"/>
    </row>
    <row r="158" spans="1:54" s="140" customFormat="1" ht="13.5" customHeight="1" thickBot="1">
      <c r="A158" s="139"/>
      <c r="B158" s="635"/>
      <c r="C158" s="587"/>
      <c r="D158" s="587"/>
      <c r="E158" s="636"/>
      <c r="F158" s="328"/>
      <c r="G158" s="631" t="s">
        <v>83</v>
      </c>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329"/>
      <c r="AL158" s="139"/>
      <c r="AM158" s="134" t="b">
        <v>1</v>
      </c>
      <c r="AN158" s="889"/>
      <c r="AO158" s="890"/>
      <c r="AP158" s="890"/>
      <c r="AQ158" s="890"/>
      <c r="AR158" s="890"/>
      <c r="AS158" s="890"/>
      <c r="AT158" s="890"/>
      <c r="AU158" s="890"/>
      <c r="AV158" s="890"/>
      <c r="AW158" s="890"/>
      <c r="AX158" s="890"/>
      <c r="AY158" s="890"/>
      <c r="AZ158" s="890"/>
      <c r="BA158" s="891"/>
      <c r="BB158"/>
    </row>
    <row r="159" spans="1:54" s="140" customFormat="1" ht="13.5" customHeight="1" thickBot="1">
      <c r="A159" s="139"/>
      <c r="B159" s="637"/>
      <c r="C159" s="638"/>
      <c r="D159" s="638"/>
      <c r="E159" s="639"/>
      <c r="F159" s="291"/>
      <c r="G159" s="650" t="s">
        <v>84</v>
      </c>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2276</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658"/>
      <c r="C162" s="659"/>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60"/>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615" t="s">
        <v>2277</v>
      </c>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5"/>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678" t="s">
        <v>2251</v>
      </c>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678"/>
      <c r="AF168" s="678"/>
      <c r="AG168" s="678"/>
      <c r="AH168" s="678"/>
      <c r="AI168" s="678"/>
      <c r="AJ168" s="678"/>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672">
        <v>7</v>
      </c>
      <c r="F170" s="673"/>
      <c r="G170" s="358" t="s">
        <v>2</v>
      </c>
      <c r="H170" s="672" t="s">
        <v>118</v>
      </c>
      <c r="I170" s="673"/>
      <c r="J170" s="358" t="s">
        <v>3</v>
      </c>
      <c r="K170" s="672" t="s">
        <v>118</v>
      </c>
      <c r="L170" s="673"/>
      <c r="M170" s="358" t="s">
        <v>5</v>
      </c>
      <c r="N170" s="355"/>
      <c r="O170" s="674" t="s">
        <v>28</v>
      </c>
      <c r="P170" s="674"/>
      <c r="Q170" s="674"/>
      <c r="R170" s="665" t="str">
        <f>IF(H7="","",H7)</f>
        <v>○○ケアサービス</v>
      </c>
      <c r="S170" s="665"/>
      <c r="T170" s="665"/>
      <c r="U170" s="665"/>
      <c r="V170" s="665"/>
      <c r="W170" s="665"/>
      <c r="X170" s="665"/>
      <c r="Y170" s="665"/>
      <c r="Z170" s="665"/>
      <c r="AA170" s="665"/>
      <c r="AB170" s="665"/>
      <c r="AC170" s="665"/>
      <c r="AD170" s="665"/>
      <c r="AE170" s="665"/>
      <c r="AF170" s="665"/>
      <c r="AG170" s="665"/>
      <c r="AH170" s="665"/>
      <c r="AI170" s="665"/>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681" t="s">
        <v>97</v>
      </c>
      <c r="P171" s="681"/>
      <c r="Q171" s="681"/>
      <c r="R171" s="682" t="s">
        <v>38</v>
      </c>
      <c r="S171" s="682"/>
      <c r="T171" s="671" t="s">
        <v>119</v>
      </c>
      <c r="U171" s="671"/>
      <c r="V171" s="671"/>
      <c r="W171" s="671"/>
      <c r="X171" s="671"/>
      <c r="Y171" s="670" t="s">
        <v>39</v>
      </c>
      <c r="Z171" s="670"/>
      <c r="AA171" s="671" t="s">
        <v>120</v>
      </c>
      <c r="AB171" s="671"/>
      <c r="AC171" s="671"/>
      <c r="AD171" s="671"/>
      <c r="AE171" s="671"/>
      <c r="AF171" s="671"/>
      <c r="AG171" s="671"/>
      <c r="AH171" s="671"/>
      <c r="AI171" s="671"/>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4">
      <c r="A174" s="135"/>
      <c r="B174" s="368" t="s">
        <v>116</v>
      </c>
      <c r="C174" s="369"/>
      <c r="D174" s="139"/>
      <c r="E174" s="139"/>
      <c r="F174" s="138" t="s">
        <v>121</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2022</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2021</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644" t="s">
        <v>2023</v>
      </c>
      <c r="C178" s="644"/>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44"/>
      <c r="AL178" s="135"/>
    </row>
    <row r="179" spans="1:39">
      <c r="A179" s="135"/>
      <c r="B179" s="661" t="s">
        <v>123</v>
      </c>
      <c r="C179" s="652" t="s">
        <v>2027</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654"/>
      <c r="AK179" s="370" t="str">
        <f>Y21</f>
        <v>○</v>
      </c>
      <c r="AL179" s="135"/>
    </row>
    <row r="180" spans="1:39">
      <c r="A180" s="135"/>
      <c r="B180" s="662"/>
      <c r="C180" s="675" t="s">
        <v>2242</v>
      </c>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7"/>
      <c r="AK180" s="370" t="str">
        <f>IF(Y25="○","○",IF(AA25="○","○",""))</f>
        <v>○</v>
      </c>
      <c r="AL180" s="135"/>
    </row>
    <row r="181" spans="1:39">
      <c r="A181" s="135"/>
      <c r="B181" s="371" t="s">
        <v>122</v>
      </c>
      <c r="C181" s="655" t="s">
        <v>2028</v>
      </c>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7"/>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644" t="s">
        <v>2024</v>
      </c>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44"/>
      <c r="AL183" s="135"/>
    </row>
    <row r="184" spans="1:39" ht="13.5" customHeight="1">
      <c r="A184" s="135"/>
      <c r="B184" s="372" t="s">
        <v>123</v>
      </c>
      <c r="C184" s="652" t="s">
        <v>2029</v>
      </c>
      <c r="D184" s="653"/>
      <c r="E184" s="653"/>
      <c r="F184" s="653"/>
      <c r="G184" s="653"/>
      <c r="H184" s="653"/>
      <c r="I184" s="864"/>
      <c r="J184" s="666" t="s">
        <v>2038</v>
      </c>
      <c r="K184" s="666"/>
      <c r="L184" s="666"/>
      <c r="M184" s="666"/>
      <c r="N184" s="666"/>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7"/>
      <c r="AK184" s="370" t="str">
        <f>AH61</f>
        <v>○</v>
      </c>
      <c r="AL184" s="135"/>
    </row>
    <row r="185" spans="1:39" ht="27.75" customHeight="1">
      <c r="A185" s="135"/>
      <c r="B185" s="630" t="s">
        <v>122</v>
      </c>
      <c r="C185" s="666" t="s">
        <v>2030</v>
      </c>
      <c r="D185" s="666"/>
      <c r="E185" s="666"/>
      <c r="F185" s="666"/>
      <c r="G185" s="666"/>
      <c r="H185" s="666"/>
      <c r="I185" s="666"/>
      <c r="J185" s="668" t="s">
        <v>2031</v>
      </c>
      <c r="K185" s="668"/>
      <c r="L185" s="668"/>
      <c r="M185" s="668"/>
      <c r="N185" s="668"/>
      <c r="O185" s="668"/>
      <c r="P185" s="668"/>
      <c r="Q185" s="668"/>
      <c r="R185" s="668"/>
      <c r="S185" s="668"/>
      <c r="T185" s="668"/>
      <c r="U185" s="668"/>
      <c r="V185" s="668"/>
      <c r="W185" s="668"/>
      <c r="X185" s="668"/>
      <c r="Y185" s="668"/>
      <c r="Z185" s="668"/>
      <c r="AA185" s="668"/>
      <c r="AB185" s="668"/>
      <c r="AC185" s="668"/>
      <c r="AD185" s="668"/>
      <c r="AE185" s="668"/>
      <c r="AF185" s="668"/>
      <c r="AG185" s="668"/>
      <c r="AH185" s="668"/>
      <c r="AI185" s="668"/>
      <c r="AJ185" s="669"/>
      <c r="AK185" s="370" t="str">
        <f>AB67</f>
        <v>○</v>
      </c>
      <c r="AL185" s="135"/>
    </row>
    <row r="186" spans="1:39" ht="27" customHeight="1">
      <c r="A186" s="135"/>
      <c r="B186" s="630"/>
      <c r="C186" s="666"/>
      <c r="D186" s="666"/>
      <c r="E186" s="666"/>
      <c r="F186" s="666"/>
      <c r="G186" s="666"/>
      <c r="H186" s="666"/>
      <c r="I186" s="666"/>
      <c r="J186" s="668" t="s">
        <v>2039</v>
      </c>
      <c r="K186" s="668"/>
      <c r="L186" s="668"/>
      <c r="M186" s="668"/>
      <c r="N186" s="668"/>
      <c r="O186" s="668"/>
      <c r="P186" s="668"/>
      <c r="Q186" s="668"/>
      <c r="R186" s="668"/>
      <c r="S186" s="668"/>
      <c r="T186" s="668"/>
      <c r="U186" s="668"/>
      <c r="V186" s="668"/>
      <c r="W186" s="668"/>
      <c r="X186" s="668"/>
      <c r="Y186" s="668"/>
      <c r="Z186" s="668"/>
      <c r="AA186" s="668"/>
      <c r="AB186" s="668"/>
      <c r="AC186" s="668"/>
      <c r="AD186" s="668"/>
      <c r="AE186" s="668"/>
      <c r="AF186" s="668"/>
      <c r="AG186" s="668"/>
      <c r="AH186" s="668"/>
      <c r="AI186" s="668"/>
      <c r="AJ186" s="669"/>
      <c r="AK186" s="370" t="str">
        <f>AC71</f>
        <v>○</v>
      </c>
      <c r="AL186" s="135"/>
    </row>
    <row r="187" spans="1:39">
      <c r="A187" s="135"/>
      <c r="B187" s="630"/>
      <c r="C187" s="666"/>
      <c r="D187" s="666"/>
      <c r="E187" s="666"/>
      <c r="F187" s="666"/>
      <c r="G187" s="666"/>
      <c r="H187" s="666"/>
      <c r="I187" s="666"/>
      <c r="J187" s="666" t="s">
        <v>2040</v>
      </c>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7"/>
      <c r="AK187" s="370" t="str">
        <f>AI74</f>
        <v>○</v>
      </c>
      <c r="AL187" s="135"/>
    </row>
    <row r="188" spans="1:39">
      <c r="A188" s="135"/>
      <c r="B188" s="630"/>
      <c r="C188" s="666"/>
      <c r="D188" s="666"/>
      <c r="E188" s="666"/>
      <c r="F188" s="666"/>
      <c r="G188" s="666"/>
      <c r="H188" s="666"/>
      <c r="I188" s="666"/>
      <c r="J188" s="668" t="s">
        <v>2041</v>
      </c>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9"/>
      <c r="AK188" s="370" t="str">
        <f>AI78</f>
        <v>○</v>
      </c>
      <c r="AL188" s="135"/>
    </row>
    <row r="189" spans="1:39" ht="25.5" customHeight="1">
      <c r="A189" s="135"/>
      <c r="B189" s="630" t="s">
        <v>2051</v>
      </c>
      <c r="C189" s="617" t="s">
        <v>2033</v>
      </c>
      <c r="D189" s="617"/>
      <c r="E189" s="617"/>
      <c r="F189" s="617"/>
      <c r="G189" s="617"/>
      <c r="H189" s="617"/>
      <c r="I189" s="617"/>
      <c r="J189" s="618" t="s">
        <v>2049</v>
      </c>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9"/>
      <c r="AK189" s="370" t="str">
        <f>IF(M82="✓","",IF(AI84="該当",IF(AND(T89="○",T95="○"),"○","×"),""))</f>
        <v>○</v>
      </c>
      <c r="AL189" s="135"/>
      <c r="AM189" s="298"/>
    </row>
    <row r="190" spans="1:39" ht="25.5" customHeight="1">
      <c r="A190" s="135"/>
      <c r="B190" s="630"/>
      <c r="C190" s="617"/>
      <c r="D190" s="617"/>
      <c r="E190" s="617"/>
      <c r="F190" s="617"/>
      <c r="G190" s="617"/>
      <c r="H190" s="617"/>
      <c r="I190" s="617"/>
      <c r="J190" s="618" t="s">
        <v>2050</v>
      </c>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9"/>
      <c r="AK190" s="370" t="str">
        <f>IF(M82="✓","",IF(AI86="該当",IF(OR(T89="○",T95="○"),"○","×"),""))</f>
        <v/>
      </c>
      <c r="AL190" s="135"/>
    </row>
    <row r="191" spans="1:39" ht="15" customHeight="1">
      <c r="A191" s="135"/>
      <c r="B191" s="373" t="s">
        <v>2032</v>
      </c>
      <c r="C191" s="617" t="s">
        <v>2034</v>
      </c>
      <c r="D191" s="617"/>
      <c r="E191" s="617"/>
      <c r="F191" s="617"/>
      <c r="G191" s="617"/>
      <c r="H191" s="617"/>
      <c r="I191" s="617"/>
      <c r="J191" s="618" t="s">
        <v>2047</v>
      </c>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9"/>
      <c r="AK191" s="370" t="str">
        <f>S107</f>
        <v>○</v>
      </c>
      <c r="AL191" s="135"/>
    </row>
    <row r="192" spans="1:39" ht="37.5" customHeight="1">
      <c r="A192" s="135"/>
      <c r="B192" s="373" t="s">
        <v>2052</v>
      </c>
      <c r="C192" s="617" t="s">
        <v>2035</v>
      </c>
      <c r="D192" s="617"/>
      <c r="E192" s="617"/>
      <c r="F192" s="617"/>
      <c r="G192" s="617"/>
      <c r="H192" s="617"/>
      <c r="I192" s="617"/>
      <c r="J192" s="618" t="s">
        <v>2048</v>
      </c>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9"/>
      <c r="AK192" s="370" t="str">
        <f>IF(OR(AND(S117&lt;&gt;"×",S118&lt;&gt;"×",S119&lt;&gt;"×"),AK121="○"),"○","×")</f>
        <v>○</v>
      </c>
      <c r="AL192" s="135"/>
    </row>
    <row r="193" spans="1:38">
      <c r="A193" s="135"/>
      <c r="B193" s="374" t="s">
        <v>2053</v>
      </c>
      <c r="C193" s="663" t="s">
        <v>2036</v>
      </c>
      <c r="D193" s="663"/>
      <c r="E193" s="663"/>
      <c r="F193" s="663"/>
      <c r="G193" s="663"/>
      <c r="H193" s="663"/>
      <c r="I193" s="663"/>
      <c r="J193" s="663" t="s">
        <v>2037</v>
      </c>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4"/>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5" customWidth="1"/>
    <col min="30" max="30" width="0.109375" customWidth="1"/>
    <col min="31" max="32" width="22.77734375" hidden="1" customWidth="1"/>
    <col min="33" max="33" width="21.44140625" hidden="1" customWidth="1"/>
    <col min="34" max="16384" width="9" style="404"/>
  </cols>
  <sheetData>
    <row r="1" spans="1:33" ht="27" customHeight="1">
      <c r="A1" s="401" t="s">
        <v>2088</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62" t="str">
        <f>IF(基本情報入力シート!C32="","",基本情報入力シート!C32)</f>
        <v>○○市</v>
      </c>
      <c r="AC1" s="96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66" t="s">
        <v>28</v>
      </c>
      <c r="B3" s="966"/>
      <c r="C3" s="966"/>
      <c r="D3" s="966"/>
      <c r="E3" s="967"/>
      <c r="F3" s="1000" t="str">
        <f>IF(基本情報入力シート!M37="","",基本情報入力シート!M37)</f>
        <v>○○ケアサービス</v>
      </c>
      <c r="G3" s="1001"/>
      <c r="H3" s="1001"/>
      <c r="I3" s="1001"/>
      <c r="J3" s="1001"/>
      <c r="K3" s="1001"/>
      <c r="L3" s="1001"/>
      <c r="M3" s="1002"/>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2" t="s">
        <v>2005</v>
      </c>
      <c r="C5" s="952"/>
      <c r="D5" s="952"/>
      <c r="E5" s="952"/>
      <c r="F5" s="952"/>
      <c r="G5" s="952"/>
      <c r="H5" s="952"/>
      <c r="I5" s="952"/>
      <c r="J5" s="952"/>
      <c r="K5" s="952"/>
      <c r="L5" s="952"/>
      <c r="M5" s="953"/>
      <c r="N5" s="407">
        <f>IFERROR(SUM(S:S),"")</f>
        <v>4395000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処遇加算Ⅰ・Ⅱあり</v>
      </c>
      <c r="AF5" s="409" t="str">
        <f>IF(COUNTIFS(Q:Q,"ベア加算なし",Z:Z,"ベア加算")&gt;=1,"新規ベア加算あり","")</f>
        <v>新規ベア加算あり</v>
      </c>
    </row>
    <row r="6" spans="1:33" ht="25.5" customHeight="1">
      <c r="A6" s="136"/>
      <c r="B6" s="952" t="s">
        <v>2004</v>
      </c>
      <c r="C6" s="952"/>
      <c r="D6" s="952"/>
      <c r="E6" s="952"/>
      <c r="F6" s="952"/>
      <c r="G6" s="952"/>
      <c r="H6" s="952"/>
      <c r="I6" s="952"/>
      <c r="J6" s="952"/>
      <c r="K6" s="952"/>
      <c r="L6" s="952"/>
      <c r="M6" s="953"/>
      <c r="N6" s="410">
        <f>IFERROR(SUM(V:V),"")</f>
        <v>1280004</v>
      </c>
      <c r="O6" s="408" t="s">
        <v>4</v>
      </c>
      <c r="P6" s="136"/>
      <c r="Q6" s="136"/>
      <c r="R6" s="135"/>
      <c r="S6" s="135"/>
      <c r="T6" s="135"/>
      <c r="U6" s="135"/>
      <c r="V6" s="135"/>
      <c r="W6" s="135"/>
      <c r="X6" s="135"/>
      <c r="Y6" s="135"/>
      <c r="Z6" s="135"/>
      <c r="AA6" s="135"/>
      <c r="AE6" s="409" t="str">
        <f>IF(COUNTIF(R:R,"処遇加算Ⅰ")&gt;=1,"処遇加算Ⅰあり","処遇加算Ⅰなし")</f>
        <v>処遇加算Ⅰあり</v>
      </c>
      <c r="AF6" s="409" t="str">
        <f>IF(COUNTIFS(Q:Q,"ベア加算",Z:Z,"ベア加算")&gt;=1,"継続ベア加算あり","")</f>
        <v>継続ベア加算あり</v>
      </c>
    </row>
    <row r="7" spans="1:33" ht="25.5" customHeight="1" thickBot="1">
      <c r="A7" s="136"/>
      <c r="B7" s="991" t="s">
        <v>2003</v>
      </c>
      <c r="C7" s="991"/>
      <c r="D7" s="968"/>
      <c r="E7" s="968"/>
      <c r="F7" s="968"/>
      <c r="G7" s="968"/>
      <c r="H7" s="968"/>
      <c r="I7" s="968"/>
      <c r="J7" s="968"/>
      <c r="K7" s="968"/>
      <c r="L7" s="968"/>
      <c r="M7" s="969"/>
      <c r="N7" s="410">
        <f>IFERROR(SUM(AA:AA),"")</f>
        <v>220000</v>
      </c>
      <c r="O7" s="408" t="s">
        <v>4</v>
      </c>
      <c r="P7" s="136"/>
      <c r="Q7" s="136"/>
      <c r="R7" s="184" t="s">
        <v>2017</v>
      </c>
      <c r="S7" s="136"/>
      <c r="T7" s="135"/>
      <c r="U7" s="135"/>
      <c r="V7" s="136"/>
      <c r="W7" s="136"/>
      <c r="X7" s="136"/>
      <c r="Y7" s="135"/>
      <c r="Z7" s="135"/>
      <c r="AA7" s="135"/>
      <c r="AB7" s="136"/>
      <c r="AE7" s="409" t="str">
        <f>IF((COUNTIF(U$16:U$115,"特定加算Ⅰ")+COUNTIF(U$16:U$1048576,"特定加算Ⅱ"))&gt;=1,"特定加算あり","特定加算なし")</f>
        <v>特定加算あり</v>
      </c>
      <c r="AF7" s="409"/>
    </row>
    <row r="8" spans="1:33" ht="25.5" customHeight="1">
      <c r="A8" s="136"/>
      <c r="B8" s="970"/>
      <c r="C8" s="971"/>
      <c r="D8" s="968" t="s">
        <v>2071</v>
      </c>
      <c r="E8" s="968"/>
      <c r="F8" s="968"/>
      <c r="G8" s="968"/>
      <c r="H8" s="968"/>
      <c r="I8" s="968"/>
      <c r="J8" s="968"/>
      <c r="K8" s="968"/>
      <c r="L8" s="968"/>
      <c r="M8" s="969"/>
      <c r="N8" s="411">
        <f>IFERROR(SUMIFS(AB:AB,Q:Q,"ベア加算なし",Z:Z,"ベア加算"),"")</f>
        <v>0</v>
      </c>
      <c r="O8" s="408" t="s">
        <v>4</v>
      </c>
      <c r="P8" s="136"/>
      <c r="Q8" s="136"/>
      <c r="R8" s="959" t="s">
        <v>2083</v>
      </c>
      <c r="S8" s="959" t="s">
        <v>2013</v>
      </c>
      <c r="T8" s="959"/>
      <c r="U8" s="960"/>
      <c r="V8" s="412">
        <f>SUM(W$16:W$115)</f>
        <v>2</v>
      </c>
      <c r="W8" s="957" t="str">
        <f>IF(AE7="特定加算なし","",IF(V8&gt;=V9,"○","×"))</f>
        <v>○</v>
      </c>
      <c r="X8" s="955" t="s">
        <v>2014</v>
      </c>
      <c r="Y8" s="956"/>
      <c r="Z8" s="956"/>
      <c r="AA8" s="956"/>
      <c r="AB8" s="956"/>
      <c r="AG8" s="404"/>
    </row>
    <row r="9" spans="1:33" ht="25.5" customHeight="1" thickBot="1">
      <c r="A9" s="136"/>
      <c r="B9" s="969" t="s">
        <v>2243</v>
      </c>
      <c r="C9" s="992"/>
      <c r="D9" s="992"/>
      <c r="E9" s="992"/>
      <c r="F9" s="992"/>
      <c r="G9" s="992"/>
      <c r="H9" s="992"/>
      <c r="I9" s="992"/>
      <c r="J9" s="992"/>
      <c r="K9" s="992"/>
      <c r="L9" s="992"/>
      <c r="M9" s="993"/>
      <c r="N9" s="413">
        <f>IFERROR(SUM(AB$16:AB$115,T$16:T$115,X$16:Y$115),"")</f>
        <v>743239.84991059138</v>
      </c>
      <c r="O9" s="408" t="s">
        <v>4</v>
      </c>
      <c r="P9" s="136"/>
      <c r="Q9" s="136"/>
      <c r="R9" s="959"/>
      <c r="S9" s="959" t="s">
        <v>2086</v>
      </c>
      <c r="T9" s="959"/>
      <c r="U9" s="960"/>
      <c r="V9" s="414">
        <f>SUM(AD$16:AD$115)</f>
        <v>2</v>
      </c>
      <c r="W9" s="958"/>
      <c r="X9" s="955"/>
      <c r="Y9" s="956"/>
      <c r="Z9" s="956"/>
      <c r="AA9" s="956"/>
      <c r="AB9" s="956"/>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54" t="s">
        <v>2265</v>
      </c>
      <c r="C11" s="954"/>
      <c r="D11" s="954"/>
      <c r="E11" s="954"/>
      <c r="F11" s="954"/>
      <c r="G11" s="954"/>
      <c r="H11" s="954"/>
      <c r="I11" s="954"/>
      <c r="J11" s="954"/>
      <c r="K11" s="954"/>
      <c r="L11" s="954"/>
      <c r="M11" s="954"/>
      <c r="N11" s="954"/>
      <c r="O11" s="954"/>
      <c r="P11" s="954"/>
      <c r="Q11" s="954"/>
      <c r="R11" s="954"/>
      <c r="S11" s="954"/>
      <c r="T11" s="954"/>
      <c r="U11" s="954"/>
      <c r="V11" s="954"/>
      <c r="W11" s="954"/>
      <c r="X11" s="954"/>
      <c r="Y11" s="416"/>
      <c r="Z11" s="416"/>
      <c r="AA11" s="416"/>
      <c r="AB11" s="416"/>
      <c r="AC11" s="416"/>
    </row>
    <row r="12" spans="1:33" ht="24" customHeight="1" thickBot="1">
      <c r="A12" s="979"/>
      <c r="B12" s="982" t="s">
        <v>2070</v>
      </c>
      <c r="C12" s="983"/>
      <c r="D12" s="983"/>
      <c r="E12" s="983"/>
      <c r="F12" s="983"/>
      <c r="G12" s="983"/>
      <c r="H12" s="983"/>
      <c r="I12" s="984"/>
      <c r="J12" s="972" t="s">
        <v>48</v>
      </c>
      <c r="K12" s="994" t="s">
        <v>95</v>
      </c>
      <c r="L12" s="995"/>
      <c r="M12" s="973" t="s">
        <v>49</v>
      </c>
      <c r="N12" s="976" t="s">
        <v>6</v>
      </c>
      <c r="O12" s="946" t="s">
        <v>2091</v>
      </c>
      <c r="P12" s="947"/>
      <c r="Q12" s="948"/>
      <c r="R12" s="926" t="s">
        <v>2090</v>
      </c>
      <c r="S12" s="927"/>
      <c r="T12" s="927"/>
      <c r="U12" s="927"/>
      <c r="V12" s="927"/>
      <c r="W12" s="927"/>
      <c r="X12" s="927"/>
      <c r="Y12" s="927"/>
      <c r="Z12" s="927"/>
      <c r="AA12" s="927"/>
      <c r="AB12" s="927"/>
      <c r="AC12" s="928"/>
      <c r="AD12" s="1003" t="s">
        <v>2238</v>
      </c>
      <c r="AE12" s="961" t="s">
        <v>2235</v>
      </c>
      <c r="AF12" s="961" t="s">
        <v>2236</v>
      </c>
      <c r="AG12" s="961" t="s">
        <v>2237</v>
      </c>
    </row>
    <row r="13" spans="1:33" ht="21.75" customHeight="1">
      <c r="A13" s="980"/>
      <c r="B13" s="985"/>
      <c r="C13" s="986"/>
      <c r="D13" s="986"/>
      <c r="E13" s="986"/>
      <c r="F13" s="986"/>
      <c r="G13" s="986"/>
      <c r="H13" s="986"/>
      <c r="I13" s="987"/>
      <c r="J13" s="950"/>
      <c r="K13" s="996"/>
      <c r="L13" s="997"/>
      <c r="M13" s="974"/>
      <c r="N13" s="977"/>
      <c r="O13" s="949" t="s">
        <v>2092</v>
      </c>
      <c r="P13" s="950" t="s">
        <v>2093</v>
      </c>
      <c r="Q13" s="951" t="s">
        <v>2094</v>
      </c>
      <c r="R13" s="933" t="s">
        <v>2121</v>
      </c>
      <c r="S13" s="934"/>
      <c r="T13" s="934"/>
      <c r="U13" s="941" t="s">
        <v>1963</v>
      </c>
      <c r="V13" s="942"/>
      <c r="W13" s="942"/>
      <c r="X13" s="942"/>
      <c r="Y13" s="943"/>
      <c r="Z13" s="963" t="s">
        <v>2094</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193</v>
      </c>
      <c r="S14" s="929" t="s">
        <v>194</v>
      </c>
      <c r="T14" s="935" t="s">
        <v>2119</v>
      </c>
      <c r="U14" s="931" t="s">
        <v>193</v>
      </c>
      <c r="V14" s="929" t="s">
        <v>194</v>
      </c>
      <c r="W14" s="417" t="s">
        <v>2079</v>
      </c>
      <c r="X14" s="935" t="s">
        <v>2119</v>
      </c>
      <c r="Y14" s="944"/>
      <c r="Z14" s="931" t="s">
        <v>193</v>
      </c>
      <c r="AA14" s="929" t="s">
        <v>194</v>
      </c>
      <c r="AB14" s="937" t="s">
        <v>2119</v>
      </c>
      <c r="AC14" s="939" t="s">
        <v>2080</v>
      </c>
      <c r="AD14" s="1003"/>
      <c r="AE14" s="961"/>
      <c r="AF14" s="961"/>
      <c r="AG14" s="961"/>
    </row>
    <row r="15" spans="1:33" ht="72" customHeight="1" thickBot="1">
      <c r="A15" s="981"/>
      <c r="B15" s="988"/>
      <c r="C15" s="989"/>
      <c r="D15" s="989"/>
      <c r="E15" s="989"/>
      <c r="F15" s="989"/>
      <c r="G15" s="989"/>
      <c r="H15" s="989"/>
      <c r="I15" s="990"/>
      <c r="J15" s="930"/>
      <c r="K15" s="418" t="s">
        <v>51</v>
      </c>
      <c r="L15" s="418" t="s">
        <v>52</v>
      </c>
      <c r="M15" s="975"/>
      <c r="N15" s="978"/>
      <c r="O15" s="932"/>
      <c r="P15" s="930"/>
      <c r="Q15" s="940"/>
      <c r="R15" s="932"/>
      <c r="S15" s="930"/>
      <c r="T15" s="936"/>
      <c r="U15" s="932"/>
      <c r="V15" s="930"/>
      <c r="W15" s="419" t="s">
        <v>2122</v>
      </c>
      <c r="X15" s="936"/>
      <c r="Y15" s="945"/>
      <c r="Z15" s="932"/>
      <c r="AA15" s="930"/>
      <c r="AB15" s="938"/>
      <c r="AC15" s="940"/>
      <c r="AD15" s="420" t="s">
        <v>2083</v>
      </c>
      <c r="AE15" s="961"/>
      <c r="AF15" s="961"/>
      <c r="AG15" s="961"/>
    </row>
    <row r="16" spans="1:33" s="430" customFormat="1" ht="24.9" customHeight="1">
      <c r="A16" s="421" t="s">
        <v>7</v>
      </c>
      <c r="B16" s="923">
        <f>IF(基本情報入力シート!C53="","",基本情報入力シート!C53)</f>
        <v>1334567890</v>
      </c>
      <c r="C16" s="924"/>
      <c r="D16" s="924"/>
      <c r="E16" s="924"/>
      <c r="F16" s="924"/>
      <c r="G16" s="924"/>
      <c r="H16" s="924"/>
      <c r="I16" s="925"/>
      <c r="J16" s="422" t="str">
        <f>IF(基本情報入力シート!M53="","",基本情報入力シート!M53)</f>
        <v>東京都</v>
      </c>
      <c r="K16" s="423" t="str">
        <f>IF(基本情報入力シート!R53="","",基本情報入力シート!R53)</f>
        <v>東京都</v>
      </c>
      <c r="L16" s="423" t="str">
        <f>IF(基本情報入力シート!W53="","",基本情報入力シート!W53)</f>
        <v>千代田区</v>
      </c>
      <c r="M16" s="424" t="str">
        <f>IF(基本情報入力シート!X53="","",基本情報入力シート!X53)</f>
        <v>○○ケアセンター</v>
      </c>
      <c r="N16" s="425" t="str">
        <f>IF(基本情報入力シート!Y53="","",基本情報入力シート!Y53)</f>
        <v>訪問介護</v>
      </c>
      <c r="O16" s="107" t="s">
        <v>139</v>
      </c>
      <c r="P16" s="108" t="s">
        <v>142</v>
      </c>
      <c r="Q16" s="112" t="s">
        <v>145</v>
      </c>
      <c r="R16" s="109" t="s">
        <v>138</v>
      </c>
      <c r="S16" s="102">
        <v>577000</v>
      </c>
      <c r="T16" s="426">
        <f>IFERROR(S16*VLOOKUP(AE16,【参考】数式用3!$AD$3:$BA$14,MATCH(N16,【参考】数式用3!$AD$2:$BA$2,0)),"")</f>
        <v>155832.11678832117</v>
      </c>
      <c r="U16" s="128" t="s">
        <v>141</v>
      </c>
      <c r="V16" s="129">
        <v>130000</v>
      </c>
      <c r="W16" s="129">
        <v>1</v>
      </c>
      <c r="X16" s="919">
        <f>IFERROR(V16*VLOOKUP(AF16,【参考】数式用3!$AD$15:$BA$23,MATCH(N16,【参考】数式用3!$AD$2:$BA$2,0)),"")</f>
        <v>43333.333333333328</v>
      </c>
      <c r="Y16" s="920"/>
      <c r="Z16" s="115" t="s">
        <v>144</v>
      </c>
      <c r="AA16" s="103">
        <v>100000</v>
      </c>
      <c r="AB16" s="427" t="str">
        <f>IFERROR(AA16*VLOOKUP(AG16,【参考】数式用3!$AD$3:$BA$27,MATCH(N16,【参考】数式用3!$AD$2:$BA$2,0)),"")</f>
        <v/>
      </c>
      <c r="AC16" s="116"/>
      <c r="AD16" s="42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9" t="str">
        <f>IF(AND(O16="",R16=""),"",O16&amp;"から"&amp;R16)</f>
        <v>処遇加算Ⅱから処遇加算Ⅰ</v>
      </c>
      <c r="AF16" s="429" t="str">
        <f>IF(AND(P16="",U16=""),"",P16&amp;"から"&amp;U16)</f>
        <v>特定加算Ⅱから特定加算Ⅰ</v>
      </c>
      <c r="AG16" s="429" t="str">
        <f>IF(AND(Q16="",Z16=""),"",Q16&amp;"から"&amp;Z16)</f>
        <v>ベア加算なしからベア加算</v>
      </c>
    </row>
    <row r="17" spans="1:33" ht="24.9" customHeight="1">
      <c r="A17" s="431">
        <v>2</v>
      </c>
      <c r="B17" s="916">
        <f>IF(基本情報入力シート!C54="","",基本情報入力シート!C54)</f>
        <v>1334567890</v>
      </c>
      <c r="C17" s="917"/>
      <c r="D17" s="917"/>
      <c r="E17" s="917"/>
      <c r="F17" s="917"/>
      <c r="G17" s="917"/>
      <c r="H17" s="917"/>
      <c r="I17" s="918"/>
      <c r="J17" s="432" t="str">
        <f>IF(基本情報入力シート!M54="","",基本情報入力シート!M54)</f>
        <v>千代田区・中央区・港区</v>
      </c>
      <c r="K17" s="433" t="str">
        <f>IF(基本情報入力シート!R54="","",基本情報入力シート!R54)</f>
        <v>東京都</v>
      </c>
      <c r="L17" s="433" t="str">
        <f>IF(基本情報入力シート!W54="","",基本情報入力シート!W54)</f>
        <v>千代田区</v>
      </c>
      <c r="M17" s="434" t="str">
        <f>IF(基本情報入力シート!X54="","",基本情報入力シート!X54)</f>
        <v>○○ケアセンター</v>
      </c>
      <c r="N17" s="435" t="str">
        <f>IF(基本情報入力シート!Y54="","",基本情報入力シート!Y54)</f>
        <v>訪問型サービス（総合事業）</v>
      </c>
      <c r="O17" s="110" t="s">
        <v>139</v>
      </c>
      <c r="P17" s="111" t="s">
        <v>142</v>
      </c>
      <c r="Q17" s="112" t="s">
        <v>145</v>
      </c>
      <c r="R17" s="113" t="s">
        <v>138</v>
      </c>
      <c r="S17" s="104">
        <v>260000</v>
      </c>
      <c r="T17" s="426">
        <f>IFERROR(S17*VLOOKUP(AE17,【参考】数式用3!$AD$3:$BA$14,MATCH(N17,【参考】数式用3!$AD$2:$BA$2,0)),"")</f>
        <v>70218.97810218978</v>
      </c>
      <c r="U17" s="114" t="s">
        <v>142</v>
      </c>
      <c r="V17" s="105">
        <v>80000</v>
      </c>
      <c r="W17" s="127"/>
      <c r="X17" s="921">
        <f>IFERROR(V17*VLOOKUP(AF17,【参考】数式用3!$AD$15:$BA$23,MATCH(N17,【参考】数式用3!$AD$2:$BA$2,0)),"")</f>
        <v>0</v>
      </c>
      <c r="Y17" s="922"/>
      <c r="Z17" s="115" t="s">
        <v>144</v>
      </c>
      <c r="AA17" s="106">
        <v>50000</v>
      </c>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処遇加算Ⅱから処遇加算Ⅰ</v>
      </c>
      <c r="AF17" s="429" t="str">
        <f t="shared" ref="AF17:AF22" si="2">IF(AND(P17="",U17=""),"",P17&amp;"から"&amp;U17)</f>
        <v>特定加算Ⅱから特定加算Ⅱ</v>
      </c>
      <c r="AG17" s="429" t="str">
        <f t="shared" ref="AG17:AG22" si="3">IF(AND(Q17="",Z17=""),"",Q17&amp;"から"&amp;Z17)</f>
        <v>ベア加算なしからベア加算</v>
      </c>
    </row>
    <row r="18" spans="1:33" ht="24.9" customHeight="1">
      <c r="A18" s="431">
        <v>3</v>
      </c>
      <c r="B18" s="916">
        <f>IF(基本情報入力シート!C55="","",基本情報入力シート!C55)</f>
        <v>1334567891</v>
      </c>
      <c r="C18" s="917"/>
      <c r="D18" s="917"/>
      <c r="E18" s="917"/>
      <c r="F18" s="917"/>
      <c r="G18" s="917"/>
      <c r="H18" s="917"/>
      <c r="I18" s="918"/>
      <c r="J18" s="432" t="str">
        <f>IF(基本情報入力シート!M55="","",基本情報入力シート!M55)</f>
        <v>東京都</v>
      </c>
      <c r="K18" s="433" t="str">
        <f>IF(基本情報入力シート!R55="","",基本情報入力シート!R55)</f>
        <v>東京都</v>
      </c>
      <c r="L18" s="433" t="str">
        <f>IF(基本情報入力シート!W55="","",基本情報入力シート!W55)</f>
        <v>千代田区</v>
      </c>
      <c r="M18" s="434" t="str">
        <f>IF(基本情報入力シート!X55="","",基本情報入力シート!X55)</f>
        <v>デイサービス△△</v>
      </c>
      <c r="N18" s="435" t="str">
        <f>IF(基本情報入力シート!Y55="","",基本情報入力シート!Y55)</f>
        <v>通所介護</v>
      </c>
      <c r="O18" s="110" t="s">
        <v>139</v>
      </c>
      <c r="P18" s="111" t="s">
        <v>143</v>
      </c>
      <c r="Q18" s="112" t="s">
        <v>144</v>
      </c>
      <c r="R18" s="113" t="s">
        <v>139</v>
      </c>
      <c r="S18" s="104">
        <v>280000</v>
      </c>
      <c r="T18" s="426">
        <f>IFERROR(S18*VLOOKUP(AE18,【参考】数式用3!$AD$3:$BA$14,MATCH(N18,【参考】数式用3!$AD$2:$BA$2,0)),"")</f>
        <v>0</v>
      </c>
      <c r="U18" s="114" t="s">
        <v>143</v>
      </c>
      <c r="V18" s="105"/>
      <c r="W18" s="127"/>
      <c r="X18" s="914">
        <f>IFERROR(V18*VLOOKUP(AF18,【参考】数式用3!$AD$15:$BA$23,MATCH(N18,【参考】数式用3!$AD$2:$BA$2,0)),"")</f>
        <v>0</v>
      </c>
      <c r="Y18" s="915"/>
      <c r="Z18" s="115" t="s">
        <v>144</v>
      </c>
      <c r="AA18" s="106">
        <v>70000</v>
      </c>
      <c r="AB18" s="436">
        <f>IFERROR(AA18*VLOOKUP(AG18,【参考】数式用3!$AD$24:$BA$27,MATCH(N18,【参考】数式用3!$AD$2:$BA$2,0)),"")</f>
        <v>0</v>
      </c>
      <c r="AC18" s="117" t="s">
        <v>2230</v>
      </c>
      <c r="AD18" s="428" t="str">
        <f t="shared" si="0"/>
        <v/>
      </c>
      <c r="AE18" s="429" t="str">
        <f t="shared" si="1"/>
        <v>処遇加算Ⅱから処遇加算Ⅱ</v>
      </c>
      <c r="AF18" s="429" t="str">
        <f t="shared" si="2"/>
        <v>特定加算なしから特定加算なし</v>
      </c>
      <c r="AG18" s="429" t="str">
        <f t="shared" si="3"/>
        <v>ベア加算からベア加算</v>
      </c>
    </row>
    <row r="19" spans="1:33" ht="24.9" customHeight="1">
      <c r="A19" s="431">
        <v>4</v>
      </c>
      <c r="B19" s="916">
        <f>IF(基本情報入力シート!C56="","",基本情報入力シート!C56)</f>
        <v>1334567892</v>
      </c>
      <c r="C19" s="917"/>
      <c r="D19" s="917"/>
      <c r="E19" s="917"/>
      <c r="F19" s="917"/>
      <c r="G19" s="917"/>
      <c r="H19" s="917"/>
      <c r="I19" s="918"/>
      <c r="J19" s="432" t="str">
        <f>IF(基本情報入力シート!M56="","",基本情報入力シート!M56)</f>
        <v>中央区</v>
      </c>
      <c r="K19" s="433" t="str">
        <f>IF(基本情報入力シート!R56="","",基本情報入力シート!R56)</f>
        <v>東京都</v>
      </c>
      <c r="L19" s="433" t="str">
        <f>IF(基本情報入力シート!W56="","",基本情報入力シート!W56)</f>
        <v>中央区</v>
      </c>
      <c r="M19" s="434" t="str">
        <f>IF(基本情報入力シート!X56="","",基本情報入力シート!X56)</f>
        <v>○○の家</v>
      </c>
      <c r="N19" s="435" t="str">
        <f>IF(基本情報入力シート!Y56="","",基本情報入力シート!Y56)</f>
        <v>（介護予防）小規模多機能型居宅介護</v>
      </c>
      <c r="O19" s="110" t="s">
        <v>140</v>
      </c>
      <c r="P19" s="111" t="s">
        <v>143</v>
      </c>
      <c r="Q19" s="112" t="s">
        <v>145</v>
      </c>
      <c r="R19" s="113" t="s">
        <v>140</v>
      </c>
      <c r="S19" s="104">
        <v>158000</v>
      </c>
      <c r="T19" s="426">
        <f>IFERROR(S19*VLOOKUP(AE19,【参考】数式用3!$AD$3:$BA$14,MATCH(N19,【参考】数式用3!$AD$2:$BA$2,0)),"")</f>
        <v>0</v>
      </c>
      <c r="U19" s="114" t="s">
        <v>143</v>
      </c>
      <c r="V19" s="105"/>
      <c r="W19" s="127"/>
      <c r="X19" s="914">
        <f>IFERROR(V19*VLOOKUP(AF19,【参考】数式用3!$AD$15:$BA$23,MATCH(N19,【参考】数式用3!$AD$2:$BA$2,0)),"")</f>
        <v>0</v>
      </c>
      <c r="Y19" s="915"/>
      <c r="Z19" s="115" t="s">
        <v>145</v>
      </c>
      <c r="AA19" s="106"/>
      <c r="AB19" s="436">
        <f>IFERROR(AA19*VLOOKUP(AG19,【参考】数式用3!$AD$24:$BA$27,MATCH(N19,【参考】数式用3!$AD$2:$BA$2,0)),"")</f>
        <v>0</v>
      </c>
      <c r="AC19" s="117"/>
      <c r="AD19" s="428" t="str">
        <f t="shared" si="0"/>
        <v/>
      </c>
      <c r="AE19" s="429" t="str">
        <f t="shared" si="1"/>
        <v>処遇加算Ⅲから処遇加算Ⅲ</v>
      </c>
      <c r="AF19" s="429" t="str">
        <f t="shared" si="2"/>
        <v>特定加算なしから特定加算なし</v>
      </c>
      <c r="AG19" s="429" t="str">
        <f t="shared" si="3"/>
        <v>ベア加算なしからベア加算なし</v>
      </c>
    </row>
    <row r="20" spans="1:33" ht="24.9" customHeight="1">
      <c r="A20" s="431">
        <v>5</v>
      </c>
      <c r="B20" s="916">
        <f>IF(基本情報入力シート!C57="","",基本情報入力シート!C57)</f>
        <v>1334567893</v>
      </c>
      <c r="C20" s="917"/>
      <c r="D20" s="917"/>
      <c r="E20" s="917"/>
      <c r="F20" s="917"/>
      <c r="G20" s="917"/>
      <c r="H20" s="917"/>
      <c r="I20" s="918"/>
      <c r="J20" s="432" t="str">
        <f>IF(基本情報入力シート!M57="","",基本情報入力シート!M57)</f>
        <v>千葉県</v>
      </c>
      <c r="K20" s="433" t="str">
        <f>IF(基本情報入力シート!R57="","",基本情報入力シート!R57)</f>
        <v>千葉県</v>
      </c>
      <c r="L20" s="433" t="str">
        <f>IF(基本情報入力シート!W57="","",基本情報入力シート!W57)</f>
        <v>千葉市</v>
      </c>
      <c r="M20" s="434" t="str">
        <f>IF(基本情報入力シート!X57="","",基本情報入力シート!X57)</f>
        <v>介護老人福祉施設○○園</v>
      </c>
      <c r="N20" s="435" t="str">
        <f>IF(基本情報入力シート!Y57="","",基本情報入力シート!Y57)</f>
        <v>介護老人福祉施設</v>
      </c>
      <c r="O20" s="110" t="s">
        <v>139</v>
      </c>
      <c r="P20" s="111"/>
      <c r="Q20" s="112"/>
      <c r="R20" s="113" t="s">
        <v>139</v>
      </c>
      <c r="S20" s="104">
        <v>1240000</v>
      </c>
      <c r="T20" s="426">
        <f>IFERROR(S20*VLOOKUP(AE20,【参考】数式用3!$AD$3:$BA$14,MATCH(N20,【参考】数式用3!$AD$2:$BA$2,0)),"")</f>
        <v>0</v>
      </c>
      <c r="U20" s="114"/>
      <c r="V20" s="105"/>
      <c r="W20" s="127"/>
      <c r="X20" s="914" t="str">
        <f>IFERROR(V20*VLOOKUP(AF20,【参考】数式用3!$AD$15:$BA$23,MATCH(N20,【参考】数式用3!$AD$2:$BA$2,0)),"")</f>
        <v/>
      </c>
      <c r="Y20" s="915"/>
      <c r="Z20" s="115"/>
      <c r="AA20" s="106"/>
      <c r="AB20" s="436" t="str">
        <f>IFERROR(AA20*VLOOKUP(AG20,【参考】数式用3!$AD$24:$BA$27,MATCH(N20,【参考】数式用3!$AD$2:$BA$2,0)),"")</f>
        <v/>
      </c>
      <c r="AC20" s="117"/>
      <c r="AD20" s="428" t="str">
        <f t="shared" si="0"/>
        <v/>
      </c>
      <c r="AE20" s="429" t="str">
        <f t="shared" si="1"/>
        <v>処遇加算Ⅱから処遇加算Ⅱ</v>
      </c>
      <c r="AF20" s="429" t="str">
        <f t="shared" si="2"/>
        <v/>
      </c>
      <c r="AG20" s="429" t="str">
        <f t="shared" si="3"/>
        <v/>
      </c>
    </row>
    <row r="21" spans="1:33" ht="24.9" customHeight="1">
      <c r="A21" s="431">
        <v>6</v>
      </c>
      <c r="B21" s="916">
        <f>IF(基本情報入力シート!C58="","",基本情報入力シート!C58)</f>
        <v>1334567893</v>
      </c>
      <c r="C21" s="917"/>
      <c r="D21" s="917"/>
      <c r="E21" s="917"/>
      <c r="F21" s="917"/>
      <c r="G21" s="917"/>
      <c r="H21" s="917"/>
      <c r="I21" s="918"/>
      <c r="J21" s="432" t="str">
        <f>IF(基本情報入力シート!M58="","",基本情報入力シート!M58)</f>
        <v>千葉県</v>
      </c>
      <c r="K21" s="433" t="str">
        <f>IF(基本情報入力シート!R58="","",基本情報入力シート!R58)</f>
        <v>千葉県</v>
      </c>
      <c r="L21" s="433" t="str">
        <f>IF(基本情報入力シート!W58="","",基本情報入力シート!W58)</f>
        <v>千葉市</v>
      </c>
      <c r="M21" s="434" t="str">
        <f>IF(基本情報入力シート!X58="","",基本情報入力シート!X58)</f>
        <v>介護老人福祉施設○○園</v>
      </c>
      <c r="N21" s="435" t="str">
        <f>IF(基本情報入力シート!Y58="","",基本情報入力シート!Y58)</f>
        <v>介護老人福祉施設</v>
      </c>
      <c r="O21" s="110" t="s">
        <v>139</v>
      </c>
      <c r="P21" s="111" t="s">
        <v>142</v>
      </c>
      <c r="Q21" s="112" t="s">
        <v>145</v>
      </c>
      <c r="R21" s="113" t="s">
        <v>138</v>
      </c>
      <c r="S21" s="104">
        <v>1710000</v>
      </c>
      <c r="T21" s="426">
        <f>IFERROR(S21*VLOOKUP(AE21,【参考】数式用3!$AD$3:$BA$14,MATCH(N21,【参考】数式用3!$AD$2:$BA$2,0)),"")</f>
        <v>473855.42168674711</v>
      </c>
      <c r="U21" s="114" t="s">
        <v>142</v>
      </c>
      <c r="V21" s="105">
        <v>950000</v>
      </c>
      <c r="W21" s="127">
        <v>1</v>
      </c>
      <c r="X21" s="914">
        <f>IFERROR(V21*VLOOKUP(AF21,【参考】数式用3!$AD$15:$BA$23,MATCH(N21,【参考】数式用3!$AD$2:$BA$2,0)),"")</f>
        <v>0</v>
      </c>
      <c r="Y21" s="915"/>
      <c r="Z21" s="115" t="s">
        <v>145</v>
      </c>
      <c r="AA21" s="106"/>
      <c r="AB21" s="436">
        <f>IFERROR(AA21*VLOOKUP(AG21,【参考】数式用3!$AD$24:$BA$27,MATCH(N21,【参考】数式用3!$AD$2:$BA$2,0)),"")</f>
        <v>0</v>
      </c>
      <c r="AC21" s="117"/>
      <c r="AD21" s="428">
        <f t="shared" si="0"/>
        <v>1</v>
      </c>
      <c r="AE21" s="429" t="str">
        <f t="shared" si="1"/>
        <v>処遇加算Ⅱから処遇加算Ⅰ</v>
      </c>
      <c r="AF21" s="429" t="str">
        <f t="shared" si="2"/>
        <v>特定加算Ⅱから特定加算Ⅱ</v>
      </c>
      <c r="AG21" s="429" t="str">
        <f t="shared" si="3"/>
        <v>ベア加算なしからベア加算なし</v>
      </c>
    </row>
    <row r="22" spans="1:33" ht="24.9" customHeight="1">
      <c r="A22" s="431">
        <v>7</v>
      </c>
      <c r="B22" s="916">
        <f>IF(基本情報入力シート!C59="","",基本情報入力シート!C59)</f>
        <v>1334567894</v>
      </c>
      <c r="C22" s="917"/>
      <c r="D22" s="917"/>
      <c r="E22" s="917"/>
      <c r="F22" s="917"/>
      <c r="G22" s="917"/>
      <c r="H22" s="917"/>
      <c r="I22" s="918"/>
      <c r="J22" s="432" t="str">
        <f>IF(基本情報入力シート!M59="","",基本情報入力シート!M59)</f>
        <v>千葉県</v>
      </c>
      <c r="K22" s="433" t="str">
        <f>IF(基本情報入力シート!R59="","",基本情報入力シート!R59)</f>
        <v>千葉県</v>
      </c>
      <c r="L22" s="433" t="str">
        <f>IF(基本情報入力シート!W59="","",基本情報入力シート!W59)</f>
        <v>千葉市</v>
      </c>
      <c r="M22" s="434" t="str">
        <f>IF(基本情報入力シート!X59="","",基本情報入力シート!X59)</f>
        <v>介護老人福祉施設○○園</v>
      </c>
      <c r="N22" s="435" t="str">
        <f>IF(基本情報入力シート!Y59="","",基本情報入力シート!Y59)</f>
        <v>（介護予防）短期入所生活介護</v>
      </c>
      <c r="O22" s="110" t="s">
        <v>140</v>
      </c>
      <c r="P22" s="111" t="s">
        <v>142</v>
      </c>
      <c r="Q22" s="112" t="s">
        <v>145</v>
      </c>
      <c r="R22" s="113" t="s">
        <v>140</v>
      </c>
      <c r="S22" s="104">
        <v>170000</v>
      </c>
      <c r="T22" s="426">
        <f>IFERROR(S22*VLOOKUP(AE22,【参考】数式用3!$AD$3:$BA$14,MATCH(N22,【参考】数式用3!$AD$2:$BA$2,0)),"")</f>
        <v>0</v>
      </c>
      <c r="U22" s="114" t="s">
        <v>142</v>
      </c>
      <c r="V22" s="105">
        <v>120000</v>
      </c>
      <c r="W22" s="127"/>
      <c r="X22" s="914">
        <f>IFERROR(V22*VLOOKUP(AF22,【参考】数式用3!$AD$15:$BA$23,MATCH(N22,【参考】数式用3!$AD$2:$BA$2,0)),"")</f>
        <v>0</v>
      </c>
      <c r="Y22" s="915"/>
      <c r="Z22" s="115" t="s">
        <v>145</v>
      </c>
      <c r="AA22" s="106"/>
      <c r="AB22" s="436">
        <f>IFERROR(AA22*VLOOKUP(AG22,【参考】数式用3!$AD$24:$BA$27,MATCH(N22,【参考】数式用3!$AD$2:$BA$2,0)),"")</f>
        <v>0</v>
      </c>
      <c r="AC22" s="117"/>
      <c r="AD22" s="428" t="str">
        <f t="shared" si="0"/>
        <v/>
      </c>
      <c r="AE22" s="429" t="str">
        <f t="shared" si="1"/>
        <v>処遇加算Ⅲから処遇加算Ⅲ</v>
      </c>
      <c r="AF22" s="429" t="str">
        <f t="shared" si="2"/>
        <v>特定加算Ⅱから特定加算Ⅱ</v>
      </c>
      <c r="AG22" s="429" t="str">
        <f t="shared" si="3"/>
        <v>ベア加算なしからベア加算なし</v>
      </c>
    </row>
    <row r="23" spans="1:33" ht="24.9"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14" t="str">
        <f>IFERROR(V23*VLOOKUP(AF23,【参考】数式用3!$AD$15:$BA$23,MATCH(N23,【参考】数式用3!$AD$2:$BA$2,0)),"")</f>
        <v/>
      </c>
      <c r="Y23" s="915"/>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14" t="str">
        <f>IFERROR(V24*VLOOKUP(AF24,【参考】数式用3!$AD$15:$BA$23,MATCH(N24,【参考】数式用3!$AD$2:$BA$2,0)),"")</f>
        <v/>
      </c>
      <c r="Y24" s="915"/>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14" t="str">
        <f>IFERROR(V25*VLOOKUP(AF25,【参考】数式用3!$AD$15:$BA$23,MATCH(N25,【参考】数式用3!$AD$2:$BA$2,0)),"")</f>
        <v/>
      </c>
      <c r="Y25" s="915"/>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14" t="str">
        <f>IFERROR(V26*VLOOKUP(AF26,【参考】数式用3!$AD$15:$BA$23,MATCH(N26,【参考】数式用3!$AD$2:$BA$2,0)),"")</f>
        <v/>
      </c>
      <c r="Y26" s="915"/>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14" t="str">
        <f>IFERROR(V27*VLOOKUP(AF27,【参考】数式用3!$AD$15:$BA$23,MATCH(N27,【参考】数式用3!$AD$2:$BA$2,0)),"")</f>
        <v/>
      </c>
      <c r="Y27" s="915"/>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14" t="str">
        <f>IFERROR(V28*VLOOKUP(AF28,【参考】数式用3!$AD$15:$BA$23,MATCH(N28,【参考】数式用3!$AD$2:$BA$2,0)),"")</f>
        <v/>
      </c>
      <c r="Y28" s="915"/>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14" t="str">
        <f>IFERROR(V29*VLOOKUP(AF29,【参考】数式用3!$AD$15:$BA$23,MATCH(N29,【参考】数式用3!$AD$2:$BA$2,0)),"")</f>
        <v/>
      </c>
      <c r="Y29" s="915"/>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14" t="str">
        <f>IFERROR(V30*VLOOKUP(AF30,【参考】数式用3!$AD$15:$BA$23,MATCH(N30,【参考】数式用3!$AD$2:$BA$2,0)),"")</f>
        <v/>
      </c>
      <c r="Y30" s="915"/>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14" t="str">
        <f>IFERROR(V31*VLOOKUP(AF31,【参考】数式用3!$AD$15:$BA$23,MATCH(N31,【参考】数式用3!$AD$2:$BA$2,0)),"")</f>
        <v/>
      </c>
      <c r="Y31" s="915"/>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14" t="str">
        <f>IFERROR(V32*VLOOKUP(AF32,【参考】数式用3!$AD$15:$BA$23,MATCH(N32,【参考】数式用3!$AD$2:$BA$2,0)),"")</f>
        <v/>
      </c>
      <c r="Y32" s="915"/>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14" t="str">
        <f>IFERROR(V33*VLOOKUP(AF33,【参考】数式用3!$AD$15:$BA$23,MATCH(N33,【参考】数式用3!$AD$2:$BA$2,0)),"")</f>
        <v/>
      </c>
      <c r="Y33" s="915"/>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14" t="str">
        <f>IFERROR(V34*VLOOKUP(AF34,【参考】数式用3!$AD$15:$BA$23,MATCH(N34,【参考】数式用3!$AD$2:$BA$2,0)),"")</f>
        <v/>
      </c>
      <c r="Y34" s="915"/>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14" t="str">
        <f>IFERROR(V35*VLOOKUP(AF35,【参考】数式用3!$AD$15:$BA$23,MATCH(N35,【参考】数式用3!$AD$2:$BA$2,0)),"")</f>
        <v/>
      </c>
      <c r="Y35" s="915"/>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14" t="str">
        <f>IFERROR(V36*VLOOKUP(AF36,【参考】数式用3!$AD$15:$BA$23,MATCH(N36,【参考】数式用3!$AD$2:$BA$2,0)),"")</f>
        <v/>
      </c>
      <c r="Y36" s="915"/>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14" t="str">
        <f>IFERROR(V37*VLOOKUP(AF37,【参考】数式用3!$AD$15:$BA$23,MATCH(N37,【参考】数式用3!$AD$2:$BA$2,0)),"")</f>
        <v/>
      </c>
      <c r="Y37" s="915"/>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14" t="str">
        <f>IFERROR(V38*VLOOKUP(AF38,【参考】数式用3!$AD$15:$BA$23,MATCH(N38,【参考】数式用3!$AD$2:$BA$2,0)),"")</f>
        <v/>
      </c>
      <c r="Y38" s="915"/>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14" t="str">
        <f>IFERROR(V39*VLOOKUP(AF39,【参考】数式用3!$AD$15:$BA$23,MATCH(N39,【参考】数式用3!$AD$2:$BA$2,0)),"")</f>
        <v/>
      </c>
      <c r="Y39" s="915"/>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14" t="str">
        <f>IFERROR(V40*VLOOKUP(AF40,【参考】数式用3!$AD$15:$BA$23,MATCH(N40,【参考】数式用3!$AD$2:$BA$2,0)),"")</f>
        <v/>
      </c>
      <c r="Y40" s="915"/>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14" t="str">
        <f>IFERROR(V41*VLOOKUP(AF41,【参考】数式用3!$AD$15:$BA$23,MATCH(N41,【参考】数式用3!$AD$2:$BA$2,0)),"")</f>
        <v/>
      </c>
      <c r="Y41" s="915"/>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14" t="str">
        <f>IFERROR(V42*VLOOKUP(AF42,【参考】数式用3!$AD$15:$BA$23,MATCH(N42,【参考】数式用3!$AD$2:$BA$2,0)),"")</f>
        <v/>
      </c>
      <c r="Y42" s="915"/>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14" t="str">
        <f>IFERROR(V43*VLOOKUP(AF43,【参考】数式用3!$AD$15:$BA$23,MATCH(N43,【参考】数式用3!$AD$2:$BA$2,0)),"")</f>
        <v/>
      </c>
      <c r="Y43" s="915"/>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14" t="str">
        <f>IFERROR(V44*VLOOKUP(AF44,【参考】数式用3!$AD$15:$BA$23,MATCH(N44,【参考】数式用3!$AD$2:$BA$2,0)),"")</f>
        <v/>
      </c>
      <c r="Y44" s="915"/>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14" t="str">
        <f>IFERROR(V45*VLOOKUP(AF45,【参考】数式用3!$AD$15:$BA$23,MATCH(N45,【参考】数式用3!$AD$2:$BA$2,0)),"")</f>
        <v/>
      </c>
      <c r="Y45" s="915"/>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14" t="str">
        <f>IFERROR(V46*VLOOKUP(AF46,【参考】数式用3!$AD$15:$BA$23,MATCH(N46,【参考】数式用3!$AD$2:$BA$2,0)),"")</f>
        <v/>
      </c>
      <c r="Y46" s="915"/>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14" t="str">
        <f>IFERROR(V47*VLOOKUP(AF47,【参考】数式用3!$AD$15:$BA$23,MATCH(N47,【参考】数式用3!$AD$2:$BA$2,0)),"")</f>
        <v/>
      </c>
      <c r="Y47" s="915"/>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14" t="str">
        <f>IFERROR(V48*VLOOKUP(AF48,【参考】数式用3!$AD$15:$BA$23,MATCH(N48,【参考】数式用3!$AD$2:$BA$2,0)),"")</f>
        <v/>
      </c>
      <c r="Y48" s="915"/>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14" t="str">
        <f>IFERROR(V49*VLOOKUP(AF49,【参考】数式用3!$AD$15:$BA$23,MATCH(N49,【参考】数式用3!$AD$2:$BA$2,0)),"")</f>
        <v/>
      </c>
      <c r="Y49" s="915"/>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14" t="str">
        <f>IFERROR(V50*VLOOKUP(AF50,【参考】数式用3!$AD$15:$BA$23,MATCH(N50,【参考】数式用3!$AD$2:$BA$2,0)),"")</f>
        <v/>
      </c>
      <c r="Y50" s="915"/>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14" t="str">
        <f>IFERROR(V51*VLOOKUP(AF51,【参考】数式用3!$AD$15:$BA$23,MATCH(N51,【参考】数式用3!$AD$2:$BA$2,0)),"")</f>
        <v/>
      </c>
      <c r="Y51" s="915"/>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14" t="str">
        <f>IFERROR(V52*VLOOKUP(AF52,【参考】数式用3!$AD$15:$BA$23,MATCH(N52,【参考】数式用3!$AD$2:$BA$2,0)),"")</f>
        <v/>
      </c>
      <c r="Y52" s="915"/>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14" t="str">
        <f>IFERROR(V53*VLOOKUP(AF53,【参考】数式用3!$AD$15:$BA$23,MATCH(N53,【参考】数式用3!$AD$2:$BA$2,0)),"")</f>
        <v/>
      </c>
      <c r="Y53" s="915"/>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14" t="str">
        <f>IFERROR(V54*VLOOKUP(AF54,【参考】数式用3!$AD$15:$BA$23,MATCH(N54,【参考】数式用3!$AD$2:$BA$2,0)),"")</f>
        <v/>
      </c>
      <c r="Y54" s="915"/>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14" t="str">
        <f>IFERROR(V55*VLOOKUP(AF55,【参考】数式用3!$AD$15:$BA$23,MATCH(N55,【参考】数式用3!$AD$2:$BA$2,0)),"")</f>
        <v/>
      </c>
      <c r="Y55" s="915"/>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14" t="str">
        <f>IFERROR(V56*VLOOKUP(AF56,【参考】数式用3!$AD$15:$BA$23,MATCH(N56,【参考】数式用3!$AD$2:$BA$2,0)),"")</f>
        <v/>
      </c>
      <c r="Y56" s="915"/>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14" t="str">
        <f>IFERROR(V57*VLOOKUP(AF57,【参考】数式用3!$AD$15:$BA$23,MATCH(N57,【参考】数式用3!$AD$2:$BA$2,0)),"")</f>
        <v/>
      </c>
      <c r="Y57" s="915"/>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14" t="str">
        <f>IFERROR(V58*VLOOKUP(AF58,【参考】数式用3!$AD$15:$BA$23,MATCH(N58,【参考】数式用3!$AD$2:$BA$2,0)),"")</f>
        <v/>
      </c>
      <c r="Y58" s="915"/>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14" t="str">
        <f>IFERROR(V59*VLOOKUP(AF59,【参考】数式用3!$AD$15:$BA$23,MATCH(N59,【参考】数式用3!$AD$2:$BA$2,0)),"")</f>
        <v/>
      </c>
      <c r="Y59" s="915"/>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14" t="str">
        <f>IFERROR(V60*VLOOKUP(AF60,【参考】数式用3!$AD$15:$BA$23,MATCH(N60,【参考】数式用3!$AD$2:$BA$2,0)),"")</f>
        <v/>
      </c>
      <c r="Y60" s="915"/>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14" t="str">
        <f>IFERROR(V61*VLOOKUP(AF61,【参考】数式用3!$AD$15:$BA$23,MATCH(N61,【参考】数式用3!$AD$2:$BA$2,0)),"")</f>
        <v/>
      </c>
      <c r="Y61" s="915"/>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14" t="str">
        <f>IFERROR(V62*VLOOKUP(AF62,【参考】数式用3!$AD$15:$BA$23,MATCH(N62,【参考】数式用3!$AD$2:$BA$2,0)),"")</f>
        <v/>
      </c>
      <c r="Y62" s="915"/>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14" t="str">
        <f>IFERROR(V63*VLOOKUP(AF63,【参考】数式用3!$AD$15:$BA$23,MATCH(N63,【参考】数式用3!$AD$2:$BA$2,0)),"")</f>
        <v/>
      </c>
      <c r="Y63" s="915"/>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14" t="str">
        <f>IFERROR(V64*VLOOKUP(AF64,【参考】数式用3!$AD$15:$BA$23,MATCH(N64,【参考】数式用3!$AD$2:$BA$2,0)),"")</f>
        <v/>
      </c>
      <c r="Y64" s="915"/>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14" t="str">
        <f>IFERROR(V65*VLOOKUP(AF65,【参考】数式用3!$AD$15:$BA$23,MATCH(N65,【参考】数式用3!$AD$2:$BA$2,0)),"")</f>
        <v/>
      </c>
      <c r="Y65" s="915"/>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14" t="str">
        <f>IFERROR(V66*VLOOKUP(AF66,【参考】数式用3!$AD$15:$BA$23,MATCH(N66,【参考】数式用3!$AD$2:$BA$2,0)),"")</f>
        <v/>
      </c>
      <c r="Y66" s="915"/>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14" t="str">
        <f>IFERROR(V67*VLOOKUP(AF67,【参考】数式用3!$AD$15:$BA$23,MATCH(N67,【参考】数式用3!$AD$2:$BA$2,0)),"")</f>
        <v/>
      </c>
      <c r="Y67" s="915"/>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14" t="str">
        <f>IFERROR(V68*VLOOKUP(AF68,【参考】数式用3!$AD$15:$BA$23,MATCH(N68,【参考】数式用3!$AD$2:$BA$2,0)),"")</f>
        <v/>
      </c>
      <c r="Y68" s="915"/>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14" t="str">
        <f>IFERROR(V69*VLOOKUP(AF69,【参考】数式用3!$AD$15:$BA$23,MATCH(N69,【参考】数式用3!$AD$2:$BA$2,0)),"")</f>
        <v/>
      </c>
      <c r="Y69" s="915"/>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14" t="str">
        <f>IFERROR(V70*VLOOKUP(AF70,【参考】数式用3!$AD$15:$BA$23,MATCH(N70,【参考】数式用3!$AD$2:$BA$2,0)),"")</f>
        <v/>
      </c>
      <c r="Y70" s="915"/>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14" t="str">
        <f>IFERROR(V71*VLOOKUP(AF71,【参考】数式用3!$AD$15:$BA$23,MATCH(N71,【参考】数式用3!$AD$2:$BA$2,0)),"")</f>
        <v/>
      </c>
      <c r="Y71" s="915"/>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14" t="str">
        <f>IFERROR(V72*VLOOKUP(AF72,【参考】数式用3!$AD$15:$BA$23,MATCH(N72,【参考】数式用3!$AD$2:$BA$2,0)),"")</f>
        <v/>
      </c>
      <c r="Y72" s="915"/>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14" t="str">
        <f>IFERROR(V73*VLOOKUP(AF73,【参考】数式用3!$AD$15:$BA$23,MATCH(N73,【参考】数式用3!$AD$2:$BA$2,0)),"")</f>
        <v/>
      </c>
      <c r="Y73" s="915"/>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14" t="str">
        <f>IFERROR(V74*VLOOKUP(AF74,【参考】数式用3!$AD$15:$BA$23,MATCH(N74,【参考】数式用3!$AD$2:$BA$2,0)),"")</f>
        <v/>
      </c>
      <c r="Y74" s="915"/>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14" t="str">
        <f>IFERROR(V75*VLOOKUP(AF75,【参考】数式用3!$AD$15:$BA$23,MATCH(N75,【参考】数式用3!$AD$2:$BA$2,0)),"")</f>
        <v/>
      </c>
      <c r="Y75" s="915"/>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14" t="str">
        <f>IFERROR(V76*VLOOKUP(AF76,【参考】数式用3!$AD$15:$BA$23,MATCH(N76,【参考】数式用3!$AD$2:$BA$2,0)),"")</f>
        <v/>
      </c>
      <c r="Y76" s="915"/>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14" t="str">
        <f>IFERROR(V77*VLOOKUP(AF77,【参考】数式用3!$AD$15:$BA$23,MATCH(N77,【参考】数式用3!$AD$2:$BA$2,0)),"")</f>
        <v/>
      </c>
      <c r="Y77" s="915"/>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14" t="str">
        <f>IFERROR(V78*VLOOKUP(AF78,【参考】数式用3!$AD$15:$BA$23,MATCH(N78,【参考】数式用3!$AD$2:$BA$2,0)),"")</f>
        <v/>
      </c>
      <c r="Y78" s="915"/>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14" t="str">
        <f>IFERROR(V79*VLOOKUP(AF79,【参考】数式用3!$AD$15:$BA$23,MATCH(N79,【参考】数式用3!$AD$2:$BA$2,0)),"")</f>
        <v/>
      </c>
      <c r="Y79" s="915"/>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14" t="str">
        <f>IFERROR(V80*VLOOKUP(AF80,【参考】数式用3!$AD$15:$BA$23,MATCH(N80,【参考】数式用3!$AD$2:$BA$2,0)),"")</f>
        <v/>
      </c>
      <c r="Y80" s="915"/>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14" t="str">
        <f>IFERROR(V81*VLOOKUP(AF81,【参考】数式用3!$AD$15:$BA$23,MATCH(N81,【参考】数式用3!$AD$2:$BA$2,0)),"")</f>
        <v/>
      </c>
      <c r="Y81" s="915"/>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14" t="str">
        <f>IFERROR(V82*VLOOKUP(AF82,【参考】数式用3!$AD$15:$BA$23,MATCH(N82,【参考】数式用3!$AD$2:$BA$2,0)),"")</f>
        <v/>
      </c>
      <c r="Y82" s="915"/>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14" t="str">
        <f>IFERROR(V83*VLOOKUP(AF83,【参考】数式用3!$AD$15:$BA$23,MATCH(N83,【参考】数式用3!$AD$2:$BA$2,0)),"")</f>
        <v/>
      </c>
      <c r="Y83" s="915"/>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14" t="str">
        <f>IFERROR(V84*VLOOKUP(AF84,【参考】数式用3!$AD$15:$BA$23,MATCH(N84,【参考】数式用3!$AD$2:$BA$2,0)),"")</f>
        <v/>
      </c>
      <c r="Y84" s="915"/>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14" t="str">
        <f>IFERROR(V85*VLOOKUP(AF85,【参考】数式用3!$AD$15:$BA$23,MATCH(N85,【参考】数式用3!$AD$2:$BA$2,0)),"")</f>
        <v/>
      </c>
      <c r="Y85" s="915"/>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14" t="str">
        <f>IFERROR(V86*VLOOKUP(AF86,【参考】数式用3!$AD$15:$BA$23,MATCH(N86,【参考】数式用3!$AD$2:$BA$2,0)),"")</f>
        <v/>
      </c>
      <c r="Y86" s="915"/>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14" t="str">
        <f>IFERROR(V87*VLOOKUP(AF87,【参考】数式用3!$AD$15:$BA$23,MATCH(N87,【参考】数式用3!$AD$2:$BA$2,0)),"")</f>
        <v/>
      </c>
      <c r="Y87" s="915"/>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14" t="str">
        <f>IFERROR(V88*VLOOKUP(AF88,【参考】数式用3!$AD$15:$BA$23,MATCH(N88,【参考】数式用3!$AD$2:$BA$2,0)),"")</f>
        <v/>
      </c>
      <c r="Y88" s="915"/>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14" t="str">
        <f>IFERROR(V89*VLOOKUP(AF89,【参考】数式用3!$AD$15:$BA$23,MATCH(N89,【参考】数式用3!$AD$2:$BA$2,0)),"")</f>
        <v/>
      </c>
      <c r="Y89" s="915"/>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14" t="str">
        <f>IFERROR(V90*VLOOKUP(AF90,【参考】数式用3!$AD$15:$BA$23,MATCH(N90,【参考】数式用3!$AD$2:$BA$2,0)),"")</f>
        <v/>
      </c>
      <c r="Y90" s="915"/>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14" t="str">
        <f>IFERROR(V91*VLOOKUP(AF91,【参考】数式用3!$AD$15:$BA$23,MATCH(N91,【参考】数式用3!$AD$2:$BA$2,0)),"")</f>
        <v/>
      </c>
      <c r="Y91" s="915"/>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14" t="str">
        <f>IFERROR(V92*VLOOKUP(AF92,【参考】数式用3!$AD$15:$BA$23,MATCH(N92,【参考】数式用3!$AD$2:$BA$2,0)),"")</f>
        <v/>
      </c>
      <c r="Y92" s="915"/>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14" t="str">
        <f>IFERROR(V93*VLOOKUP(AF93,【参考】数式用3!$AD$15:$BA$23,MATCH(N93,【参考】数式用3!$AD$2:$BA$2,0)),"")</f>
        <v/>
      </c>
      <c r="Y93" s="915"/>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14" t="str">
        <f>IFERROR(V94*VLOOKUP(AF94,【参考】数式用3!$AD$15:$BA$23,MATCH(N94,【参考】数式用3!$AD$2:$BA$2,0)),"")</f>
        <v/>
      </c>
      <c r="Y94" s="915"/>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14" t="str">
        <f>IFERROR(V95*VLOOKUP(AF95,【参考】数式用3!$AD$15:$BA$23,MATCH(N95,【参考】数式用3!$AD$2:$BA$2,0)),"")</f>
        <v/>
      </c>
      <c r="Y95" s="915"/>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14" t="str">
        <f>IFERROR(V96*VLOOKUP(AF96,【参考】数式用3!$AD$15:$BA$23,MATCH(N96,【参考】数式用3!$AD$2:$BA$2,0)),"")</f>
        <v/>
      </c>
      <c r="Y96" s="915"/>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14" t="str">
        <f>IFERROR(V97*VLOOKUP(AF97,【参考】数式用3!$AD$15:$BA$23,MATCH(N97,【参考】数式用3!$AD$2:$BA$2,0)),"")</f>
        <v/>
      </c>
      <c r="Y97" s="915"/>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14" t="str">
        <f>IFERROR(V98*VLOOKUP(AF98,【参考】数式用3!$AD$15:$BA$23,MATCH(N98,【参考】数式用3!$AD$2:$BA$2,0)),"")</f>
        <v/>
      </c>
      <c r="Y98" s="915"/>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14" t="str">
        <f>IFERROR(V99*VLOOKUP(AF99,【参考】数式用3!$AD$15:$BA$23,MATCH(N99,【参考】数式用3!$AD$2:$BA$2,0)),"")</f>
        <v/>
      </c>
      <c r="Y99" s="915"/>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14" t="str">
        <f>IFERROR(V100*VLOOKUP(AF100,【参考】数式用3!$AD$15:$BA$23,MATCH(N100,【参考】数式用3!$AD$2:$BA$2,0)),"")</f>
        <v/>
      </c>
      <c r="Y100" s="915"/>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14" t="str">
        <f>IFERROR(V101*VLOOKUP(AF101,【参考】数式用3!$AD$15:$BA$23,MATCH(N101,【参考】数式用3!$AD$2:$BA$2,0)),"")</f>
        <v/>
      </c>
      <c r="Y101" s="915"/>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14" t="str">
        <f>IFERROR(V102*VLOOKUP(AF102,【参考】数式用3!$AD$15:$BA$23,MATCH(N102,【参考】数式用3!$AD$2:$BA$2,0)),"")</f>
        <v/>
      </c>
      <c r="Y102" s="915"/>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14" t="str">
        <f>IFERROR(V103*VLOOKUP(AF103,【参考】数式用3!$AD$15:$BA$23,MATCH(N103,【参考】数式用3!$AD$2:$BA$2,0)),"")</f>
        <v/>
      </c>
      <c r="Y103" s="915"/>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14" t="str">
        <f>IFERROR(V104*VLOOKUP(AF104,【参考】数式用3!$AD$15:$BA$23,MATCH(N104,【参考】数式用3!$AD$2:$BA$2,0)),"")</f>
        <v/>
      </c>
      <c r="Y104" s="915"/>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14" t="str">
        <f>IFERROR(V105*VLOOKUP(AF105,【参考】数式用3!$AD$15:$BA$23,MATCH(N105,【参考】数式用3!$AD$2:$BA$2,0)),"")</f>
        <v/>
      </c>
      <c r="Y105" s="915"/>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14" t="str">
        <f>IFERROR(V106*VLOOKUP(AF106,【参考】数式用3!$AD$15:$BA$23,MATCH(N106,【参考】数式用3!$AD$2:$BA$2,0)),"")</f>
        <v/>
      </c>
      <c r="Y106" s="915"/>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14" t="str">
        <f>IFERROR(V107*VLOOKUP(AF107,【参考】数式用3!$AD$15:$BA$23,MATCH(N107,【参考】数式用3!$AD$2:$BA$2,0)),"")</f>
        <v/>
      </c>
      <c r="Y107" s="915"/>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14" t="str">
        <f>IFERROR(V108*VLOOKUP(AF108,【参考】数式用3!$AD$15:$BA$23,MATCH(N108,【参考】数式用3!$AD$2:$BA$2,0)),"")</f>
        <v/>
      </c>
      <c r="Y108" s="915"/>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14" t="str">
        <f>IFERROR(V109*VLOOKUP(AF109,【参考】数式用3!$AD$15:$BA$23,MATCH(N109,【参考】数式用3!$AD$2:$BA$2,0)),"")</f>
        <v/>
      </c>
      <c r="Y109" s="915"/>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14" t="str">
        <f>IFERROR(V110*VLOOKUP(AF110,【参考】数式用3!$AD$15:$BA$23,MATCH(N110,【参考】数式用3!$AD$2:$BA$2,0)),"")</f>
        <v/>
      </c>
      <c r="Y110" s="915"/>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14" t="str">
        <f>IFERROR(V111*VLOOKUP(AF111,【参考】数式用3!$AD$15:$BA$23,MATCH(N111,【参考】数式用3!$AD$2:$BA$2,0)),"")</f>
        <v/>
      </c>
      <c r="Y111" s="915"/>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14" t="str">
        <f>IFERROR(V112*VLOOKUP(AF112,【参考】数式用3!$AD$15:$BA$23,MATCH(N112,【参考】数式用3!$AD$2:$BA$2,0)),"")</f>
        <v/>
      </c>
      <c r="Y112" s="915"/>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14" t="str">
        <f>IFERROR(V113*VLOOKUP(AF113,【参考】数式用3!$AD$15:$BA$23,MATCH(N113,【参考】数式用3!$AD$2:$BA$2,0)),"")</f>
        <v/>
      </c>
      <c r="Y113" s="915"/>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14" t="str">
        <f>IFERROR(V114*VLOOKUP(AF114,【参考】数式用3!$AD$15:$BA$23,MATCH(N114,【参考】数式用3!$AD$2:$BA$2,0)),"")</f>
        <v/>
      </c>
      <c r="Y114" s="915"/>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14" t="str">
        <f>IFERROR(V115*VLOOKUP(AF115,【参考】数式用3!$AD$15:$BA$23,MATCH(N115,【参考】数式用3!$AD$2:$BA$2,0)),"")</f>
        <v/>
      </c>
      <c r="Y115" s="915"/>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6"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6"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404"/>
  </cols>
  <sheetData>
    <row r="1" spans="1:33" ht="27" customHeight="1">
      <c r="A1" s="401" t="s">
        <v>2089</v>
      </c>
      <c r="B1" s="402"/>
      <c r="C1" s="136"/>
      <c r="D1" s="136"/>
      <c r="E1" s="136"/>
      <c r="F1" s="136"/>
      <c r="G1" s="136"/>
      <c r="H1" s="136"/>
      <c r="I1" s="136"/>
      <c r="J1" s="136"/>
      <c r="K1" s="136"/>
      <c r="L1" s="136"/>
      <c r="M1" s="136"/>
      <c r="N1" s="136"/>
      <c r="O1" s="135"/>
      <c r="P1" s="135"/>
      <c r="Q1" s="135"/>
      <c r="R1" s="135"/>
      <c r="S1" s="202"/>
      <c r="T1" s="135"/>
      <c r="U1" s="135"/>
      <c r="V1" s="135"/>
      <c r="W1" s="135"/>
      <c r="X1" s="135"/>
      <c r="Y1" s="135"/>
      <c r="Z1" s="1009" t="s">
        <v>22</v>
      </c>
      <c r="AA1" s="1010"/>
      <c r="AB1" s="962" t="str">
        <f>IF(基本情報入力シート!C32="","",基本情報入力シート!C32)</f>
        <v>○○市</v>
      </c>
      <c r="AC1" s="962"/>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66" t="s">
        <v>28</v>
      </c>
      <c r="B3" s="966"/>
      <c r="C3" s="966"/>
      <c r="D3" s="966"/>
      <c r="E3" s="967"/>
      <c r="F3" s="1000" t="str">
        <f>IF(基本情報入力シート!M37="","",基本情報入力シート!M37)</f>
        <v>○○ケアサービス</v>
      </c>
      <c r="G3" s="1001"/>
      <c r="H3" s="1001"/>
      <c r="I3" s="1001"/>
      <c r="J3" s="1001"/>
      <c r="K3" s="1001"/>
      <c r="L3" s="1001"/>
      <c r="M3" s="1002"/>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2017</v>
      </c>
      <c r="S4" s="135"/>
      <c r="T4" s="437"/>
      <c r="U4" s="437"/>
      <c r="V4" s="437"/>
      <c r="W4" s="437"/>
      <c r="X4" s="437"/>
      <c r="Y4" s="437"/>
      <c r="Z4" s="437"/>
      <c r="AA4" s="437"/>
      <c r="AB4" s="437"/>
      <c r="AC4" s="437"/>
    </row>
    <row r="5" spans="1:33" ht="25.5" customHeight="1">
      <c r="A5" s="135"/>
      <c r="B5" s="991" t="s">
        <v>2006</v>
      </c>
      <c r="C5" s="991"/>
      <c r="D5" s="968"/>
      <c r="E5" s="968"/>
      <c r="F5" s="968"/>
      <c r="G5" s="968"/>
      <c r="H5" s="968"/>
      <c r="I5" s="968"/>
      <c r="J5" s="968"/>
      <c r="K5" s="968"/>
      <c r="L5" s="968"/>
      <c r="M5" s="969"/>
      <c r="N5" s="407">
        <f>IFERROR(SUM(P14:Q113)+SUM(X14:X113),"")</f>
        <v>44370000</v>
      </c>
      <c r="O5" s="408" t="s">
        <v>4</v>
      </c>
      <c r="P5" s="135"/>
      <c r="Q5" s="135"/>
      <c r="R5" s="959" t="s">
        <v>2084</v>
      </c>
      <c r="S5" s="959" t="s">
        <v>2013</v>
      </c>
      <c r="T5" s="959"/>
      <c r="U5" s="959"/>
      <c r="V5" s="959"/>
      <c r="W5" s="959"/>
      <c r="X5" s="960"/>
      <c r="Y5" s="412">
        <f>SUM(T14:U113)</f>
        <v>2</v>
      </c>
      <c r="Z5" s="957" t="str">
        <f>IF(AG6="旧特定加算相当なし","",IF(Y5&gt;=Y6,"○","×"))</f>
        <v>○</v>
      </c>
      <c r="AA5" s="1020" t="s">
        <v>2014</v>
      </c>
      <c r="AB5" s="1021"/>
      <c r="AC5" s="1021"/>
      <c r="AD5" s="1008" t="str">
        <f>IF(OR(AD6="旧処遇加算Ⅰ相当あり",AD7="旧処遇加算Ⅰ相当あり"),"旧処遇加算Ⅰ相当あり","旧処遇加算Ⅰ相当なし")</f>
        <v>旧処遇加算Ⅰ相当あり</v>
      </c>
      <c r="AE5" s="1008"/>
      <c r="AF5" s="409" t="str">
        <f>IF(OR(AF6="旧処遇加算Ⅰ・Ⅱ相当あり",AF7="旧処遇加算Ⅰ・Ⅱ相当あり"),"旧処遇加算Ⅰ・Ⅱ相当あり","旧処遇加算Ⅰ・Ⅱ相当なし")</f>
        <v>旧処遇加算Ⅰ・Ⅱ相当あり</v>
      </c>
      <c r="AG5" s="409" t="str">
        <f>IF(OR(AG6="旧特定加算相当あり",AG7="旧特定加算相当あり"),"旧特定加算相当あり","旧特定加算相当なし")</f>
        <v>旧特定加算相当あり</v>
      </c>
    </row>
    <row r="6" spans="1:33" ht="25.5" customHeight="1" thickBot="1">
      <c r="A6" s="135"/>
      <c r="B6" s="970"/>
      <c r="C6" s="971"/>
      <c r="D6" s="968" t="s">
        <v>2244</v>
      </c>
      <c r="E6" s="968"/>
      <c r="F6" s="968"/>
      <c r="G6" s="968"/>
      <c r="H6" s="968"/>
      <c r="I6" s="968"/>
      <c r="J6" s="968"/>
      <c r="K6" s="968"/>
      <c r="L6" s="968"/>
      <c r="M6" s="969"/>
      <c r="N6" s="410">
        <f>SUM(R$14:R$113,Z$14:Z$113)</f>
        <v>3685500</v>
      </c>
      <c r="O6" s="408" t="s">
        <v>4</v>
      </c>
      <c r="P6" s="135"/>
      <c r="Q6" s="135"/>
      <c r="R6" s="959"/>
      <c r="S6" s="959" t="s">
        <v>2279</v>
      </c>
      <c r="T6" s="959"/>
      <c r="U6" s="959"/>
      <c r="V6" s="959"/>
      <c r="W6" s="959"/>
      <c r="X6" s="960"/>
      <c r="Y6" s="414">
        <f>SUM(AD:AD)</f>
        <v>2</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135"/>
      <c r="B7" s="968" t="s">
        <v>2245</v>
      </c>
      <c r="C7" s="968"/>
      <c r="D7" s="968"/>
      <c r="E7" s="968"/>
      <c r="F7" s="968"/>
      <c r="G7" s="968"/>
      <c r="H7" s="968"/>
      <c r="I7" s="968"/>
      <c r="J7" s="968"/>
      <c r="K7" s="968"/>
      <c r="L7" s="968"/>
      <c r="M7" s="1019"/>
      <c r="N7" s="438">
        <f>SUM(V:V,AC:AC)</f>
        <v>18133143.491358809</v>
      </c>
      <c r="O7" s="408" t="s">
        <v>4</v>
      </c>
      <c r="P7" s="135"/>
      <c r="Q7" s="135"/>
      <c r="R7" s="1011" t="s">
        <v>2257</v>
      </c>
      <c r="S7" s="959" t="s">
        <v>2013</v>
      </c>
      <c r="T7" s="959"/>
      <c r="U7" s="959"/>
      <c r="V7" s="959"/>
      <c r="W7" s="959"/>
      <c r="X7" s="960"/>
      <c r="Y7" s="439">
        <f>SUM(AB:AB)</f>
        <v>0</v>
      </c>
      <c r="Z7" s="957" t="str">
        <f>IF(AG7="旧特定加算相当なし","",IF(Y7&gt;=Y8,"○","×"))</f>
        <v>○</v>
      </c>
      <c r="AA7" s="1058" t="s">
        <v>2014</v>
      </c>
      <c r="AB7" s="1059"/>
      <c r="AC7" s="1059"/>
      <c r="AD7" s="1008" t="str">
        <f>IF((COUNTIF(W:W,"新加算Ⅰ")+COUNTIF(W:W,"新加算Ⅱ")+COUNTIF(W:W,"新加算Ⅲ"))&gt;=1,"旧処遇加算Ⅰ相当あり","旧処遇加算Ⅰ相当なし")</f>
        <v>旧処遇加算Ⅰ相当なし</v>
      </c>
      <c r="AE7" s="1008"/>
      <c r="AF7" s="409" t="str">
        <f>IF((COUNTIF(W:W,"新加算Ⅰ")+COUNTIF(W:W,"新加算Ⅱ")+COUNTIF(W:W,"新加算Ⅲ")+COUNTIF(W:W,"新加算Ⅳ"))&gt;=1,"旧処遇加算Ⅰ・Ⅱ相当あり","旧処遇加算Ⅰ・Ⅱ相当なし")</f>
        <v>旧処遇加算Ⅰ・Ⅱ相当あり</v>
      </c>
      <c r="AG7" s="409" t="str">
        <f>IF((COUNTIF(O:O,"新加算Ⅰ")+COUNTIF(O:O,"新加算Ⅱ"))&gt;=1,"旧特定加算相当あり","旧特定加算相当なし")</f>
        <v>旧特定加算相当あり</v>
      </c>
    </row>
    <row r="8" spans="1:33" ht="25.5" customHeight="1" thickBot="1">
      <c r="A8" s="135"/>
      <c r="B8" s="1064" t="s">
        <v>2312</v>
      </c>
      <c r="C8" s="1064"/>
      <c r="D8" s="1064"/>
      <c r="E8" s="1064"/>
      <c r="F8" s="1064"/>
      <c r="G8" s="1064"/>
      <c r="H8" s="1064"/>
      <c r="I8" s="1064"/>
      <c r="J8" s="1064"/>
      <c r="K8" s="1064"/>
      <c r="L8" s="1064"/>
      <c r="M8" s="1064"/>
      <c r="N8" s="1064"/>
      <c r="O8" s="1064"/>
      <c r="P8" s="135"/>
      <c r="Q8" s="135"/>
      <c r="R8" s="1012"/>
      <c r="S8" s="959" t="s">
        <v>2054</v>
      </c>
      <c r="T8" s="959"/>
      <c r="U8" s="959"/>
      <c r="V8" s="959"/>
      <c r="W8" s="959"/>
      <c r="X8" s="960"/>
      <c r="Y8" s="414">
        <f>SUM(AE$14:AE$1048576)</f>
        <v>0</v>
      </c>
      <c r="Z8" s="958"/>
      <c r="AA8" s="1058"/>
      <c r="AB8" s="1059"/>
      <c r="AC8" s="1059"/>
    </row>
    <row r="9" spans="1:33" ht="42" customHeight="1" thickBot="1">
      <c r="A9" s="136"/>
      <c r="B9" s="1065"/>
      <c r="C9" s="1065"/>
      <c r="D9" s="1065"/>
      <c r="E9" s="1065"/>
      <c r="F9" s="1065"/>
      <c r="G9" s="1065"/>
      <c r="H9" s="1065"/>
      <c r="I9" s="1065"/>
      <c r="J9" s="1065"/>
      <c r="K9" s="1065"/>
      <c r="L9" s="1065"/>
      <c r="M9" s="1065"/>
      <c r="N9" s="1065"/>
      <c r="O9" s="1065"/>
      <c r="P9" s="416"/>
      <c r="Q9" s="416"/>
      <c r="R9" s="416"/>
      <c r="S9" s="440"/>
      <c r="T9" s="416"/>
      <c r="U9" s="416"/>
      <c r="V9" s="416"/>
      <c r="W9" s="441"/>
      <c r="X9" s="441"/>
      <c r="Y9" s="441"/>
      <c r="Z9" s="441"/>
      <c r="AA9" s="440"/>
      <c r="AB9" s="441"/>
      <c r="AC9" s="441"/>
    </row>
    <row r="10" spans="1:33" ht="24" customHeight="1" thickBot="1">
      <c r="A10" s="1022"/>
      <c r="B10" s="1025" t="s">
        <v>2070</v>
      </c>
      <c r="C10" s="1026"/>
      <c r="D10" s="1026"/>
      <c r="E10" s="1026"/>
      <c r="F10" s="1026"/>
      <c r="G10" s="1026"/>
      <c r="H10" s="1026"/>
      <c r="I10" s="1027"/>
      <c r="J10" s="1034" t="s">
        <v>48</v>
      </c>
      <c r="K10" s="1037" t="s">
        <v>95</v>
      </c>
      <c r="L10" s="1038"/>
      <c r="M10" s="1043" t="s">
        <v>49</v>
      </c>
      <c r="N10" s="1046" t="s">
        <v>6</v>
      </c>
      <c r="O10" s="1013" t="s">
        <v>126</v>
      </c>
      <c r="P10" s="1014"/>
      <c r="Q10" s="1014"/>
      <c r="R10" s="1014"/>
      <c r="S10" s="1014"/>
      <c r="T10" s="1014"/>
      <c r="U10" s="1014"/>
      <c r="V10" s="1014"/>
      <c r="W10" s="1014"/>
      <c r="X10" s="1014"/>
      <c r="Y10" s="1014"/>
      <c r="Z10" s="1014"/>
      <c r="AA10" s="1014"/>
      <c r="AB10" s="1014"/>
      <c r="AC10" s="1015"/>
      <c r="AD10" s="1003" t="s">
        <v>2239</v>
      </c>
      <c r="AE10" s="961"/>
      <c r="AF10" s="961" t="s">
        <v>2240</v>
      </c>
      <c r="AG10" s="961"/>
    </row>
    <row r="11" spans="1:33" ht="21.75" customHeight="1">
      <c r="A11" s="1023"/>
      <c r="B11" s="1028"/>
      <c r="C11" s="1029"/>
      <c r="D11" s="1029"/>
      <c r="E11" s="1029"/>
      <c r="F11" s="1029"/>
      <c r="G11" s="1029"/>
      <c r="H11" s="1029"/>
      <c r="I11" s="1030"/>
      <c r="J11" s="1035"/>
      <c r="K11" s="1039"/>
      <c r="L11" s="1040"/>
      <c r="M11" s="1044"/>
      <c r="N11" s="1047"/>
      <c r="O11" s="1069" t="s">
        <v>2012</v>
      </c>
      <c r="P11" s="1070"/>
      <c r="Q11" s="1070"/>
      <c r="R11" s="1070"/>
      <c r="S11" s="1070"/>
      <c r="T11" s="1070"/>
      <c r="U11" s="1071"/>
      <c r="V11" s="1016" t="s">
        <v>2259</v>
      </c>
      <c r="W11" s="1072" t="s">
        <v>2256</v>
      </c>
      <c r="X11" s="1073"/>
      <c r="Y11" s="1073"/>
      <c r="Z11" s="1073"/>
      <c r="AA11" s="1073"/>
      <c r="AB11" s="1074"/>
      <c r="AC11" s="1016" t="s">
        <v>2308</v>
      </c>
      <c r="AD11" s="1003"/>
      <c r="AE11" s="961"/>
      <c r="AF11" s="961"/>
      <c r="AG11" s="961"/>
    </row>
    <row r="12" spans="1:33" ht="36.75" customHeight="1">
      <c r="A12" s="1023"/>
      <c r="B12" s="1028"/>
      <c r="C12" s="1029"/>
      <c r="D12" s="1029"/>
      <c r="E12" s="1029"/>
      <c r="F12" s="1029"/>
      <c r="G12" s="1029"/>
      <c r="H12" s="1029"/>
      <c r="I12" s="1030"/>
      <c r="J12" s="1035"/>
      <c r="K12" s="1041"/>
      <c r="L12" s="1042"/>
      <c r="M12" s="1044"/>
      <c r="N12" s="1047"/>
      <c r="O12" s="1066" t="s">
        <v>2078</v>
      </c>
      <c r="P12" s="1075" t="s">
        <v>195</v>
      </c>
      <c r="Q12" s="1076"/>
      <c r="R12" s="1051" t="s">
        <v>2082</v>
      </c>
      <c r="S12" s="1051" t="s">
        <v>2081</v>
      </c>
      <c r="T12" s="1077" t="s">
        <v>2241</v>
      </c>
      <c r="U12" s="1078"/>
      <c r="V12" s="1017"/>
      <c r="W12" s="1066" t="s">
        <v>2260</v>
      </c>
      <c r="X12" s="1068" t="s">
        <v>195</v>
      </c>
      <c r="Y12" s="1060" t="s">
        <v>2082</v>
      </c>
      <c r="Z12" s="1061"/>
      <c r="AA12" s="1051" t="s">
        <v>2081</v>
      </c>
      <c r="AB12" s="442" t="s">
        <v>2241</v>
      </c>
      <c r="AC12" s="1017"/>
      <c r="AD12" s="1003"/>
      <c r="AE12" s="961"/>
      <c r="AF12" s="961"/>
      <c r="AG12" s="961"/>
    </row>
    <row r="13" spans="1:33" ht="72" customHeight="1" thickBot="1">
      <c r="A13" s="1024"/>
      <c r="B13" s="1031"/>
      <c r="C13" s="1032"/>
      <c r="D13" s="1032"/>
      <c r="E13" s="1032"/>
      <c r="F13" s="1032"/>
      <c r="G13" s="1032"/>
      <c r="H13" s="1032"/>
      <c r="I13" s="1033"/>
      <c r="J13" s="1036"/>
      <c r="K13" s="443" t="s">
        <v>51</v>
      </c>
      <c r="L13" s="443" t="s">
        <v>52</v>
      </c>
      <c r="M13" s="1045"/>
      <c r="N13" s="1048"/>
      <c r="O13" s="1067"/>
      <c r="P13" s="1031"/>
      <c r="Q13" s="1033"/>
      <c r="R13" s="1052"/>
      <c r="S13" s="1052"/>
      <c r="T13" s="1056" t="s">
        <v>2309</v>
      </c>
      <c r="U13" s="1057"/>
      <c r="V13" s="1018"/>
      <c r="W13" s="1067"/>
      <c r="X13" s="1036"/>
      <c r="Y13" s="1062"/>
      <c r="Z13" s="1063"/>
      <c r="AA13" s="1052"/>
      <c r="AB13" s="444" t="s">
        <v>2310</v>
      </c>
      <c r="AC13" s="1018"/>
      <c r="AD13" s="420" t="s">
        <v>2085</v>
      </c>
      <c r="AE13" s="445" t="s">
        <v>2087</v>
      </c>
      <c r="AF13" s="445" t="s">
        <v>2085</v>
      </c>
      <c r="AG13" s="445" t="s">
        <v>2087</v>
      </c>
    </row>
    <row r="14" spans="1:33" s="430" customFormat="1" ht="24.9" customHeight="1">
      <c r="A14" s="446" t="s">
        <v>2258</v>
      </c>
      <c r="B14" s="923">
        <f>IF(基本情報入力シート!C53="","",基本情報入力シート!C53)</f>
        <v>1334567890</v>
      </c>
      <c r="C14" s="924"/>
      <c r="D14" s="924"/>
      <c r="E14" s="924"/>
      <c r="F14" s="924"/>
      <c r="G14" s="924"/>
      <c r="H14" s="924"/>
      <c r="I14" s="925"/>
      <c r="J14" s="422" t="str">
        <f>IF(基本情報入力シート!M53="","",基本情報入力シート!M53)</f>
        <v>東京都</v>
      </c>
      <c r="K14" s="423" t="str">
        <f>IF(基本情報入力シート!R53="","",基本情報入力シート!R53)</f>
        <v>東京都</v>
      </c>
      <c r="L14" s="423" t="str">
        <f>IF(基本情報入力シート!W53="","",基本情報入力シート!W53)</f>
        <v>千代田区</v>
      </c>
      <c r="M14" s="424" t="str">
        <f>IF(基本情報入力シート!X53="","",基本情報入力シート!X53)</f>
        <v>○○ケアセンター</v>
      </c>
      <c r="N14" s="425" t="str">
        <f>IF(基本情報入力シート!Y53="","",基本情報入力シート!Y53)</f>
        <v>訪問介護</v>
      </c>
      <c r="O14" s="130" t="s">
        <v>146</v>
      </c>
      <c r="P14" s="1049">
        <v>5100000</v>
      </c>
      <c r="Q14" s="1050"/>
      <c r="R14" s="447" t="str">
        <f>IFERROR(IF('別紙様式3-2（４・５月）'!Z16="ベア加算","",P14*VLOOKUP(N14,【参考】数式用!$AD$2:$AH$27,MATCH(O14,【参考】数式用!$K$4:$N$4,0)+1,0)),"")</f>
        <v/>
      </c>
      <c r="S14" s="124"/>
      <c r="T14" s="1049">
        <v>1</v>
      </c>
      <c r="U14" s="1050"/>
      <c r="V14" s="448">
        <f>IFERROR(P14*VLOOKUP(AF14,【参考】数式用4!$DC$3:$DZ$106,MATCH(N14,【参考】数式用4!$DC$2:$DZ$2,0)),"")</f>
        <v>2144081.6326530608</v>
      </c>
      <c r="W14" s="131" t="s">
        <v>2062</v>
      </c>
      <c r="X14" s="132"/>
      <c r="Y14" s="1053" t="str">
        <f>IFERROR(IF('別紙様式3-2（４・５月）'!Z16="ベア加算","",W14*VLOOKUP(N14,【参考】数式用!$AD$2:$AH$27,MATCH(O14,【参考】数式用!$K$4:$N$4,0)+1,0)),"")</f>
        <v/>
      </c>
      <c r="Z14" s="1054"/>
      <c r="AA14" s="124"/>
      <c r="AB14" s="132"/>
      <c r="AC14" s="449" t="str">
        <f>IFERROR(X14*VLOOKUP(AG14,【参考】数式用4!$DC$3:$DZ$106,MATCH(N14,【参考】数式用4!$DC$2:$DZ$2,0)),"")</f>
        <v/>
      </c>
      <c r="AD14" s="42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処遇加算Ⅱ特定加算Ⅱベア加算なしから新加算Ⅰ</v>
      </c>
      <c r="AG14" s="450" t="str">
        <f>IF(OR(W14="",W14="―"),"",'別紙様式3-2（４・５月）'!O16&amp;'別紙様式3-2（４・５月）'!P16&amp;'別紙様式3-2（４・５月）'!Q16&amp;"から"&amp;W14)</f>
        <v/>
      </c>
    </row>
    <row r="15" spans="1:33" ht="24.9" customHeight="1">
      <c r="A15" s="451">
        <v>2</v>
      </c>
      <c r="B15" s="916">
        <f>IF(基本情報入力シート!C54="","",基本情報入力シート!C54)</f>
        <v>1334567890</v>
      </c>
      <c r="C15" s="917"/>
      <c r="D15" s="917"/>
      <c r="E15" s="917"/>
      <c r="F15" s="917"/>
      <c r="G15" s="917"/>
      <c r="H15" s="917"/>
      <c r="I15" s="918"/>
      <c r="J15" s="432" t="str">
        <f>IF(基本情報入力シート!M54="","",基本情報入力シート!M54)</f>
        <v>千代田区・中央区・港区</v>
      </c>
      <c r="K15" s="433" t="str">
        <f>IF(基本情報入力シート!R54="","",基本情報入力シート!R54)</f>
        <v>東京都</v>
      </c>
      <c r="L15" s="433" t="str">
        <f>IF(基本情報入力シート!W54="","",基本情報入力シート!W54)</f>
        <v>千代田区</v>
      </c>
      <c r="M15" s="434" t="str">
        <f>IF(基本情報入力シート!X54="","",基本情報入力シート!X54)</f>
        <v>○○ケアセンター</v>
      </c>
      <c r="N15" s="435" t="str">
        <f>IF(基本情報入力シート!Y54="","",基本情報入力シート!Y54)</f>
        <v>訪問型サービス（総合事業）</v>
      </c>
      <c r="O15" s="99" t="s">
        <v>146</v>
      </c>
      <c r="P15" s="1004">
        <v>2320000</v>
      </c>
      <c r="Q15" s="1005"/>
      <c r="R15" s="452" t="str">
        <f>IFERROR(IF('別紙様式3-2（４・５月）'!Z17="ベア加算","",P15*VLOOKUP(N15,【参考】数式用!$AD$2:$AH$27,MATCH(O15,【参考】数式用!$K$4:$N$4,0)+1,0)),"")</f>
        <v/>
      </c>
      <c r="S15" s="122"/>
      <c r="T15" s="1006"/>
      <c r="U15" s="1007"/>
      <c r="V15" s="453">
        <f>IFERROR(P15*VLOOKUP(AF15,【参考】数式用4!$DC$3:$DZ$106,MATCH(N15,【参考】数式用4!$DC$2:$DZ$2,0)),"")</f>
        <v>975346.93877551006</v>
      </c>
      <c r="W15" s="100" t="s">
        <v>2062</v>
      </c>
      <c r="X15" s="121"/>
      <c r="Y15" s="1055" t="str">
        <f>IFERROR(IF('別紙様式3-2（４・５月）'!Z17="ベア加算","",W15*VLOOKUP(N15,【参考】数式用!$AD$2:$AH$27,MATCH(O15,【参考】数式用!$K$4:$N$4,0)+1,0)),"")</f>
        <v/>
      </c>
      <c r="Z15" s="1055"/>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処遇加算Ⅱ特定加算Ⅱベア加算なしから新加算Ⅰ</v>
      </c>
      <c r="AG15" s="450" t="str">
        <f>IF(OR(W15="",W15="―"),"",'別紙様式3-2（４・５月）'!O17&amp;'別紙様式3-2（４・５月）'!P17&amp;'別紙様式3-2（４・５月）'!Q17&amp;"から"&amp;W15)</f>
        <v/>
      </c>
    </row>
    <row r="16" spans="1:33" ht="24.9" customHeight="1">
      <c r="A16" s="451">
        <v>3</v>
      </c>
      <c r="B16" s="916">
        <f>IF(基本情報入力シート!C55="","",基本情報入力シート!C55)</f>
        <v>1334567891</v>
      </c>
      <c r="C16" s="917"/>
      <c r="D16" s="917"/>
      <c r="E16" s="917"/>
      <c r="F16" s="917"/>
      <c r="G16" s="917"/>
      <c r="H16" s="917"/>
      <c r="I16" s="918"/>
      <c r="J16" s="432" t="str">
        <f>IF(基本情報入力シート!M55="","",基本情報入力シート!M55)</f>
        <v>東京都</v>
      </c>
      <c r="K16" s="433" t="str">
        <f>IF(基本情報入力シート!R55="","",基本情報入力シート!R55)</f>
        <v>東京都</v>
      </c>
      <c r="L16" s="433" t="str">
        <f>IF(基本情報入力シート!W55="","",基本情報入力シート!W55)</f>
        <v>千代田区</v>
      </c>
      <c r="M16" s="434" t="str">
        <f>IF(基本情報入力シート!X55="","",基本情報入力シート!X55)</f>
        <v>デイサービス△△</v>
      </c>
      <c r="N16" s="435" t="str">
        <f>IF(基本情報入力シート!Y55="","",基本情報入力シート!Y55)</f>
        <v>通所介護</v>
      </c>
      <c r="O16" s="99" t="s">
        <v>149</v>
      </c>
      <c r="P16" s="1004">
        <v>2200000</v>
      </c>
      <c r="Q16" s="1005"/>
      <c r="R16" s="452" t="str">
        <f>IFERROR(IF('別紙様式3-2（４・５月）'!Z18="ベア加算","",P16*VLOOKUP(N16,【参考】数式用!$AD$2:$AH$27,MATCH(O16,【参考】数式用!$K$4:$N$4,0)+1,0)),"")</f>
        <v/>
      </c>
      <c r="S16" s="122"/>
      <c r="T16" s="1006"/>
      <c r="U16" s="1007"/>
      <c r="V16" s="453">
        <f>IFERROR(P16*VLOOKUP(AF16,【参考】数式用4!$DC$3:$DZ$106,MATCH(N16,【参考】数式用4!$DC$2:$DZ$2,0)),"")</f>
        <v>343749.99999999988</v>
      </c>
      <c r="W16" s="100" t="s">
        <v>2062</v>
      </c>
      <c r="X16" s="121"/>
      <c r="Y16" s="1055" t="str">
        <f>IFERROR(IF('別紙様式3-2（４・５月）'!Z18="ベア加算","",W16*VLOOKUP(N16,【参考】数式用!$AD$2:$AH$27,MATCH(O16,【参考】数式用!$K$4:$N$4,0)+1,0)),"")</f>
        <v/>
      </c>
      <c r="Z16" s="1055"/>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処遇加算Ⅱ特定加算なしベア加算から新加算Ⅳ</v>
      </c>
      <c r="AG16" s="450" t="str">
        <f>IF(OR(W16="",W16="―"),"",'別紙様式3-2（４・５月）'!O18&amp;'別紙様式3-2（４・５月）'!P18&amp;'別紙様式3-2（４・５月）'!Q18&amp;"から"&amp;W16)</f>
        <v/>
      </c>
    </row>
    <row r="17" spans="1:41" ht="24.9" customHeight="1">
      <c r="A17" s="451">
        <v>4</v>
      </c>
      <c r="B17" s="916">
        <f>IF(基本情報入力シート!C56="","",基本情報入力シート!C56)</f>
        <v>1334567892</v>
      </c>
      <c r="C17" s="917"/>
      <c r="D17" s="917"/>
      <c r="E17" s="917"/>
      <c r="F17" s="917"/>
      <c r="G17" s="917"/>
      <c r="H17" s="917"/>
      <c r="I17" s="918"/>
      <c r="J17" s="432" t="str">
        <f>IF(基本情報入力シート!M56="","",基本情報入力シート!M56)</f>
        <v>中央区</v>
      </c>
      <c r="K17" s="433" t="str">
        <f>IF(基本情報入力シート!R56="","",基本情報入力シート!R56)</f>
        <v>東京都</v>
      </c>
      <c r="L17" s="433" t="str">
        <f>IF(基本情報入力シート!W56="","",基本情報入力シート!W56)</f>
        <v>中央区</v>
      </c>
      <c r="M17" s="434" t="str">
        <f>IF(基本情報入力シート!X56="","",基本情報入力シート!X56)</f>
        <v>○○の家</v>
      </c>
      <c r="N17" s="435" t="str">
        <f>IF(基本情報入力シート!Y56="","",基本情報入力シート!Y56)</f>
        <v>（介護予防）小規模多機能型居宅介護</v>
      </c>
      <c r="O17" s="99" t="s">
        <v>163</v>
      </c>
      <c r="P17" s="1004">
        <v>850000</v>
      </c>
      <c r="Q17" s="1005"/>
      <c r="R17" s="452" t="str">
        <f>IFERROR(IF('別紙様式3-2（４・５月）'!Z19="ベア加算","",P17*VLOOKUP(N17,【参考】数式用!$AD$2:$AH$27,MATCH(O17,【参考】数式用!$K$4:$N$4,0)+1,0)),"")</f>
        <v/>
      </c>
      <c r="S17" s="122"/>
      <c r="T17" s="1006"/>
      <c r="U17" s="1007"/>
      <c r="V17" s="453">
        <f>IFERROR(P17*VLOOKUP(AF17,【参考】数式用4!$DC$3:$DZ$106,MATCH(N17,【参考】数式用4!$DC$2:$DZ$2,0)),"")</f>
        <v>227678.57142857142</v>
      </c>
      <c r="W17" s="100" t="s">
        <v>2059</v>
      </c>
      <c r="X17" s="121">
        <v>2400000</v>
      </c>
      <c r="Y17" s="1055" t="str">
        <f>IFERROR(IF('別紙様式3-2（４・５月）'!Z19="ベア加算","",W17*VLOOKUP(N17,【参考】数式用!$AD$2:$AH$27,MATCH(O17,【参考】数式用!$K$4:$N$4,0)+1,0)),"")</f>
        <v/>
      </c>
      <c r="Z17" s="1055"/>
      <c r="AA17" s="122"/>
      <c r="AB17" s="123"/>
      <c r="AC17" s="454">
        <f>IFERROR(X17*VLOOKUP(AG17,【参考】数式用4!$DC$3:$DZ$106,MATCH(N17,【参考】数式用4!$DC$2:$DZ$2,0)),"")</f>
        <v>1471698.1132075475</v>
      </c>
      <c r="AD17" s="428" t="str">
        <f t="shared" si="0"/>
        <v/>
      </c>
      <c r="AE17" s="429" t="str">
        <f t="shared" si="1"/>
        <v/>
      </c>
      <c r="AF17" s="450" t="str">
        <f>IF(O17="","",'別紙様式3-2（４・５月）'!O19&amp;'別紙様式3-2（４・５月）'!P19&amp;'別紙様式3-2（４・５月）'!Q19&amp;"から"&amp;O17)</f>
        <v>処遇加算Ⅲ特定加算なしベア加算なしから新加算Ⅴ（14）</v>
      </c>
      <c r="AG17" s="450" t="str">
        <f>IF(OR(W17="",W17="―"),"",'別紙様式3-2（４・５月）'!O19&amp;'別紙様式3-2（４・５月）'!P19&amp;'別紙様式3-2（４・５月）'!Q19&amp;"から"&amp;W17)</f>
        <v>処遇加算Ⅲ特定加算なしベア加算なしから新加算Ⅳ</v>
      </c>
    </row>
    <row r="18" spans="1:41" ht="24.9" customHeight="1">
      <c r="A18" s="451">
        <v>5</v>
      </c>
      <c r="B18" s="916">
        <f>IF(基本情報入力シート!C57="","",基本情報入力シート!C57)</f>
        <v>1334567893</v>
      </c>
      <c r="C18" s="917"/>
      <c r="D18" s="917"/>
      <c r="E18" s="917"/>
      <c r="F18" s="917"/>
      <c r="G18" s="917"/>
      <c r="H18" s="917"/>
      <c r="I18" s="918"/>
      <c r="J18" s="432" t="str">
        <f>IF(基本情報入力シート!M57="","",基本情報入力シート!M57)</f>
        <v>千葉県</v>
      </c>
      <c r="K18" s="433" t="str">
        <f>IF(基本情報入力シート!R57="","",基本情報入力シート!R57)</f>
        <v>千葉県</v>
      </c>
      <c r="L18" s="433" t="str">
        <f>IF(基本情報入力シート!W57="","",基本情報入力シート!W57)</f>
        <v>千葉市</v>
      </c>
      <c r="M18" s="434" t="str">
        <f>IF(基本情報入力シート!X57="","",基本情報入力シート!X57)</f>
        <v>介護老人福祉施設○○園</v>
      </c>
      <c r="N18" s="435" t="str">
        <f>IF(基本情報入力シート!Y57="","",基本情報入力シート!Y57)</f>
        <v>介護老人福祉施設</v>
      </c>
      <c r="O18" s="99"/>
      <c r="P18" s="1004"/>
      <c r="Q18" s="1005"/>
      <c r="R18" s="452" t="str">
        <f>IFERROR(IF('別紙様式3-2（４・５月）'!Z20="ベア加算","",P18*VLOOKUP(N18,【参考】数式用!$AD$2:$AH$27,MATCH(O18,【参考】数式用!$K$4:$N$4,0)+1,0)),"")</f>
        <v/>
      </c>
      <c r="S18" s="122"/>
      <c r="T18" s="1006"/>
      <c r="U18" s="1007"/>
      <c r="V18" s="453" t="str">
        <f>IFERROR(P18*VLOOKUP(AF18,【参考】数式用4!$DC$3:$DZ$106,MATCH(N18,【参考】数式用4!$DC$2:$DZ$2,0)),"")</f>
        <v/>
      </c>
      <c r="W18" s="100" t="s">
        <v>2062</v>
      </c>
      <c r="X18" s="121"/>
      <c r="Y18" s="1055" t="str">
        <f>IFERROR(IF('別紙様式3-2（４・５月）'!Z20="ベア加算","",W18*VLOOKUP(N18,【参考】数式用!$AD$2:$AH$27,MATCH(O18,【参考】数式用!$K$4:$N$4,0)+1,0)),"")</f>
        <v/>
      </c>
      <c r="Z18" s="1055"/>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 customHeight="1">
      <c r="A19" s="451">
        <v>6</v>
      </c>
      <c r="B19" s="916">
        <f>IF(基本情報入力シート!C58="","",基本情報入力シート!C58)</f>
        <v>1334567893</v>
      </c>
      <c r="C19" s="917"/>
      <c r="D19" s="917"/>
      <c r="E19" s="917"/>
      <c r="F19" s="917"/>
      <c r="G19" s="917"/>
      <c r="H19" s="917"/>
      <c r="I19" s="918"/>
      <c r="J19" s="432" t="str">
        <f>IF(基本情報入力シート!M58="","",基本情報入力シート!M58)</f>
        <v>千葉県</v>
      </c>
      <c r="K19" s="433" t="str">
        <f>IF(基本情報入力シート!R58="","",基本情報入力シート!R58)</f>
        <v>千葉県</v>
      </c>
      <c r="L19" s="433" t="str">
        <f>IF(基本情報入力シート!W58="","",基本情報入力シート!W58)</f>
        <v>千葉市</v>
      </c>
      <c r="M19" s="434" t="str">
        <f>IF(基本情報入力シート!X58="","",基本情報入力シート!X58)</f>
        <v>介護老人福祉施設○○園</v>
      </c>
      <c r="N19" s="435" t="str">
        <f>IF(基本情報入力シート!Y58="","",基本情報入力シート!Y58)</f>
        <v>介護老人福祉施設</v>
      </c>
      <c r="O19" s="99" t="s">
        <v>147</v>
      </c>
      <c r="P19" s="1004">
        <v>28000000</v>
      </c>
      <c r="Q19" s="1005"/>
      <c r="R19" s="452">
        <f>IFERROR(IF('別紙様式3-2（４・５月）'!Z21="ベア加算","",P19*VLOOKUP(N19,【参考】数式用!$AD$2:$AH$27,MATCH(O19,【参考】数式用!$K$4:$N$4,0)+1,0)),"")</f>
        <v>3276000</v>
      </c>
      <c r="S19" s="122" t="s">
        <v>2230</v>
      </c>
      <c r="T19" s="1006">
        <v>1</v>
      </c>
      <c r="U19" s="1007"/>
      <c r="V19" s="453">
        <f>IFERROR(P19*VLOOKUP(AF19,【参考】数式用4!$DC$3:$DZ$106,MATCH(N19,【参考】数式用4!$DC$2:$DZ$2,0)),"")</f>
        <v>10911764.705882356</v>
      </c>
      <c r="W19" s="100" t="s">
        <v>2062</v>
      </c>
      <c r="X19" s="121"/>
      <c r="Y19" s="1055" t="str">
        <f>IFERROR(IF('別紙様式3-2（４・５月）'!Z21="ベア加算","",W19*VLOOKUP(N19,【参考】数式用!$AD$2:$AH$27,MATCH(O19,【参考】数式用!$K$4:$N$4,0)+1,0)),"")</f>
        <v/>
      </c>
      <c r="Z19" s="1055"/>
      <c r="AA19" s="122"/>
      <c r="AB19" s="123"/>
      <c r="AC19" s="454" t="str">
        <f>IFERROR(X19*VLOOKUP(AG19,【参考】数式用4!$DC$3:$DZ$106,MATCH(N19,【参考】数式用4!$DC$2:$DZ$2,0)),"")</f>
        <v/>
      </c>
      <c r="AD19" s="428">
        <f t="shared" si="0"/>
        <v>1</v>
      </c>
      <c r="AE19" s="429" t="str">
        <f t="shared" si="1"/>
        <v/>
      </c>
      <c r="AF19" s="450" t="str">
        <f>IF(O19="","",'別紙様式3-2（４・５月）'!O21&amp;'別紙様式3-2（４・５月）'!P21&amp;'別紙様式3-2（４・５月）'!Q21&amp;"から"&amp;O19)</f>
        <v>処遇加算Ⅱ特定加算Ⅱベア加算なしから新加算Ⅱ</v>
      </c>
      <c r="AG19" s="450" t="str">
        <f>IF(OR(W19="",W19="―"),"",'別紙様式3-2（４・５月）'!O21&amp;'別紙様式3-2（４・５月）'!P21&amp;'別紙様式3-2（４・５月）'!Q21&amp;"から"&amp;W19)</f>
        <v/>
      </c>
    </row>
    <row r="20" spans="1:41" ht="24.9" customHeight="1">
      <c r="A20" s="451">
        <v>7</v>
      </c>
      <c r="B20" s="916">
        <f>IF(基本情報入力シート!C59="","",基本情報入力シート!C59)</f>
        <v>1334567894</v>
      </c>
      <c r="C20" s="917"/>
      <c r="D20" s="917"/>
      <c r="E20" s="917"/>
      <c r="F20" s="917"/>
      <c r="G20" s="917"/>
      <c r="H20" s="917"/>
      <c r="I20" s="918"/>
      <c r="J20" s="432" t="str">
        <f>IF(基本情報入力シート!M59="","",基本情報入力シート!M59)</f>
        <v>千葉県</v>
      </c>
      <c r="K20" s="433" t="str">
        <f>IF(基本情報入力シート!R59="","",基本情報入力シート!R59)</f>
        <v>千葉県</v>
      </c>
      <c r="L20" s="433" t="str">
        <f>IF(基本情報入力シート!W59="","",基本情報入力シート!W59)</f>
        <v>千葉市</v>
      </c>
      <c r="M20" s="434" t="str">
        <f>IF(基本情報入力シート!X59="","",基本情報入力シート!X59)</f>
        <v>介護老人福祉施設○○園</v>
      </c>
      <c r="N20" s="435" t="str">
        <f>IF(基本情報入力シート!Y59="","",基本情報入力シート!Y59)</f>
        <v>（介護予防）短期入所生活介護</v>
      </c>
      <c r="O20" s="99" t="s">
        <v>147</v>
      </c>
      <c r="P20" s="1004">
        <v>3500000</v>
      </c>
      <c r="Q20" s="1005"/>
      <c r="R20" s="452">
        <f>IFERROR(IF('別紙様式3-2（４・５月）'!Z22="ベア加算","",P20*VLOOKUP(N20,【参考】数式用!$AD$2:$AH$27,MATCH(O20,【参考】数式用!$K$4:$N$4,0)+1,0)),"")</f>
        <v>409500</v>
      </c>
      <c r="S20" s="122" t="s">
        <v>2230</v>
      </c>
      <c r="T20" s="1006"/>
      <c r="U20" s="1007"/>
      <c r="V20" s="453">
        <f>IFERROR(P20*VLOOKUP(AF20,【参考】数式用4!$DC$3:$DZ$106,MATCH(N20,【参考】数式用4!$DC$2:$DZ$2,0)),"")</f>
        <v>2058823.5294117648</v>
      </c>
      <c r="W20" s="100" t="s">
        <v>2062</v>
      </c>
      <c r="X20" s="121"/>
      <c r="Y20" s="1055" t="str">
        <f>IFERROR(IF('別紙様式3-2（４・５月）'!Z22="ベア加算","",W20*VLOOKUP(N20,【参考】数式用!$AD$2:$AH$27,MATCH(O20,【参考】数式用!$K$4:$N$4,0)+1,0)),"")</f>
        <v/>
      </c>
      <c r="Z20" s="1055"/>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処遇加算Ⅲ特定加算Ⅱベア加算なしから新加算Ⅱ</v>
      </c>
      <c r="AG20" s="450" t="str">
        <f>IF(OR(W20="",W20="―"),"",'別紙様式3-2（４・５月）'!O22&amp;'別紙様式3-2（４・５月）'!P22&amp;'別紙様式3-2（４・５月）'!Q22&amp;"から"&amp;W20)</f>
        <v/>
      </c>
    </row>
    <row r="21" spans="1:41" ht="24.9"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04"/>
      <c r="Q21" s="1005"/>
      <c r="R21" s="452" t="str">
        <f>IFERROR(IF('別紙様式3-2（４・５月）'!Z23="ベア加算","",P21*VLOOKUP(N21,【参考】数式用!$AD$2:$AH$27,MATCH(O21,【参考】数式用!$K$4:$N$4,0)+1,0)),"")</f>
        <v/>
      </c>
      <c r="S21" s="122"/>
      <c r="T21" s="1006"/>
      <c r="U21" s="1007"/>
      <c r="V21" s="453" t="str">
        <f>IFERROR(P21*VLOOKUP(AF21,【参考】数式用4!$DC$3:$DZ$106,MATCH(N21,【参考】数式用4!$DC$2:$DZ$2,0)),"")</f>
        <v/>
      </c>
      <c r="W21" s="100"/>
      <c r="X21" s="121"/>
      <c r="Y21" s="1055" t="str">
        <f>IFERROR(IF('別紙様式3-2（４・５月）'!Z23="ベア加算","",W21*VLOOKUP(N21,【参考】数式用!$AD$2:$AH$27,MATCH(O21,【参考】数式用!$K$4:$N$4,0)+1,0)),"")</f>
        <v/>
      </c>
      <c r="Z21" s="1055"/>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04"/>
      <c r="Q22" s="1005"/>
      <c r="R22" s="452" t="str">
        <f>IFERROR(IF('別紙様式3-2（４・５月）'!Z24="ベア加算","",P22*VLOOKUP(N22,【参考】数式用!$AD$2:$AH$27,MATCH(O22,【参考】数式用!$K$4:$N$4,0)+1,0)),"")</f>
        <v/>
      </c>
      <c r="S22" s="122"/>
      <c r="T22" s="1006"/>
      <c r="U22" s="1007"/>
      <c r="V22" s="453" t="str">
        <f>IFERROR(P22*VLOOKUP(AF22,【参考】数式用4!$DC$3:$DZ$106,MATCH(N22,【参考】数式用4!$DC$2:$DZ$2,0)),"")</f>
        <v/>
      </c>
      <c r="W22" s="100"/>
      <c r="X22" s="121"/>
      <c r="Y22" s="1055" t="str">
        <f>IFERROR(IF('別紙様式3-2（４・５月）'!Z24="ベア加算","",W22*VLOOKUP(N22,【参考】数式用!$AD$2:$AH$27,MATCH(O22,【参考】数式用!$K$4:$N$4,0)+1,0)),"")</f>
        <v/>
      </c>
      <c r="Z22" s="1055"/>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04"/>
      <c r="Q23" s="1005"/>
      <c r="R23" s="452" t="str">
        <f>IFERROR(IF('別紙様式3-2（４・５月）'!Z25="ベア加算","",P23*VLOOKUP(N23,【参考】数式用!$AD$2:$AH$27,MATCH(O23,【参考】数式用!$K$4:$N$4,0)+1,0)),"")</f>
        <v/>
      </c>
      <c r="S23" s="122"/>
      <c r="T23" s="1006"/>
      <c r="U23" s="1007"/>
      <c r="V23" s="453" t="str">
        <f>IFERROR(P23*VLOOKUP(AF23,【参考】数式用4!$DC$3:$DZ$106,MATCH(N23,【参考】数式用4!$DC$2:$DZ$2,0)),"")</f>
        <v/>
      </c>
      <c r="W23" s="100"/>
      <c r="X23" s="121"/>
      <c r="Y23" s="1055" t="str">
        <f>IFERROR(IF('別紙様式3-2（４・５月）'!Z25="ベア加算","",W23*VLOOKUP(N23,【参考】数式用!$AD$2:$AH$27,MATCH(O23,【参考】数式用!$K$4:$N$4,0)+1,0)),"")</f>
        <v/>
      </c>
      <c r="Z23" s="1055"/>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04"/>
      <c r="Q24" s="1005"/>
      <c r="R24" s="452" t="str">
        <f>IFERROR(IF('別紙様式3-2（４・５月）'!Z26="ベア加算","",P24*VLOOKUP(N24,【参考】数式用!$AD$2:$AH$27,MATCH(O24,【参考】数式用!$K$4:$N$4,0)+1,0)),"")</f>
        <v/>
      </c>
      <c r="S24" s="122"/>
      <c r="T24" s="1006"/>
      <c r="U24" s="1007"/>
      <c r="V24" s="453" t="str">
        <f>IFERROR(P24*VLOOKUP(AF24,【参考】数式用4!$DC$3:$DZ$106,MATCH(N24,【参考】数式用4!$DC$2:$DZ$2,0)),"")</f>
        <v/>
      </c>
      <c r="W24" s="100"/>
      <c r="X24" s="121"/>
      <c r="Y24" s="1055" t="str">
        <f>IFERROR(IF('別紙様式3-2（４・５月）'!Z26="ベア加算","",W24*VLOOKUP(N24,【参考】数式用!$AD$2:$AH$27,MATCH(O24,【参考】数式用!$K$4:$N$4,0)+1,0)),"")</f>
        <v/>
      </c>
      <c r="Z24" s="1055"/>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04"/>
      <c r="Q25" s="1005"/>
      <c r="R25" s="452" t="str">
        <f>IFERROR(IF('別紙様式3-2（４・５月）'!Z27="ベア加算","",P25*VLOOKUP(N25,【参考】数式用!$AD$2:$AH$27,MATCH(O25,【参考】数式用!$K$4:$N$4,0)+1,0)),"")</f>
        <v/>
      </c>
      <c r="S25" s="122"/>
      <c r="T25" s="1006"/>
      <c r="U25" s="1007"/>
      <c r="V25" s="453" t="str">
        <f>IFERROR(P25*VLOOKUP(AF25,【参考】数式用4!$DC$3:$DZ$106,MATCH(N25,【参考】数式用4!$DC$2:$DZ$2,0)),"")</f>
        <v/>
      </c>
      <c r="W25" s="100"/>
      <c r="X25" s="121"/>
      <c r="Y25" s="1055" t="str">
        <f>IFERROR(IF('別紙様式3-2（４・５月）'!Z27="ベア加算","",W25*VLOOKUP(N25,【参考】数式用!$AD$2:$AH$27,MATCH(O25,【参考】数式用!$K$4:$N$4,0)+1,0)),"")</f>
        <v/>
      </c>
      <c r="Z25" s="1055"/>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04"/>
      <c r="Q26" s="1005"/>
      <c r="R26" s="452" t="str">
        <f>IFERROR(IF('別紙様式3-2（４・５月）'!Z28="ベア加算","",P26*VLOOKUP(N26,【参考】数式用!$AD$2:$AH$27,MATCH(O26,【参考】数式用!$K$4:$N$4,0)+1,0)),"")</f>
        <v/>
      </c>
      <c r="S26" s="122"/>
      <c r="T26" s="1006"/>
      <c r="U26" s="1007"/>
      <c r="V26" s="453" t="str">
        <f>IFERROR(P26*VLOOKUP(AF26,【参考】数式用4!$DC$3:$DZ$106,MATCH(N26,【参考】数式用4!$DC$2:$DZ$2,0)),"")</f>
        <v/>
      </c>
      <c r="W26" s="100"/>
      <c r="X26" s="121"/>
      <c r="Y26" s="1055" t="str">
        <f>IFERROR(IF('別紙様式3-2（４・５月）'!Z28="ベア加算","",W26*VLOOKUP(N26,【参考】数式用!$AD$2:$AH$27,MATCH(O26,【参考】数式用!$K$4:$N$4,0)+1,0)),"")</f>
        <v/>
      </c>
      <c r="Z26" s="1055"/>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04"/>
      <c r="Q27" s="1005"/>
      <c r="R27" s="452" t="str">
        <f>IFERROR(IF('別紙様式3-2（４・５月）'!Z29="ベア加算","",P27*VLOOKUP(N27,【参考】数式用!$AD$2:$AH$27,MATCH(O27,【参考】数式用!$K$4:$N$4,0)+1,0)),"")</f>
        <v/>
      </c>
      <c r="S27" s="122"/>
      <c r="T27" s="1006"/>
      <c r="U27" s="1007"/>
      <c r="V27" s="453" t="str">
        <f>IFERROR(P27*VLOOKUP(AF27,【参考】数式用4!$DC$3:$DZ$106,MATCH(N27,【参考】数式用4!$DC$2:$DZ$2,0)),"")</f>
        <v/>
      </c>
      <c r="W27" s="100"/>
      <c r="X27" s="121"/>
      <c r="Y27" s="1055" t="str">
        <f>IFERROR(IF('別紙様式3-2（４・５月）'!Z29="ベア加算","",W27*VLOOKUP(N27,【参考】数式用!$AD$2:$AH$27,MATCH(O27,【参考】数式用!$K$4:$N$4,0)+1,0)),"")</f>
        <v/>
      </c>
      <c r="Z27" s="1055"/>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04"/>
      <c r="Q28" s="1005"/>
      <c r="R28" s="452" t="str">
        <f>IFERROR(IF('別紙様式3-2（４・５月）'!Z30="ベア加算","",P28*VLOOKUP(N28,【参考】数式用!$AD$2:$AH$27,MATCH(O28,【参考】数式用!$K$4:$N$4,0)+1,0)),"")</f>
        <v/>
      </c>
      <c r="S28" s="122"/>
      <c r="T28" s="1006"/>
      <c r="U28" s="1007"/>
      <c r="V28" s="453" t="str">
        <f>IFERROR(P28*VLOOKUP(AF28,【参考】数式用4!$DC$3:$DZ$106,MATCH(N28,【参考】数式用4!$DC$2:$DZ$2,0)),"")</f>
        <v/>
      </c>
      <c r="W28" s="100"/>
      <c r="X28" s="121"/>
      <c r="Y28" s="1055" t="str">
        <f>IFERROR(IF('別紙様式3-2（４・５月）'!Z30="ベア加算","",W28*VLOOKUP(N28,【参考】数式用!$AD$2:$AH$27,MATCH(O28,【参考】数式用!$K$4:$N$4,0)+1,0)),"")</f>
        <v/>
      </c>
      <c r="Z28" s="1055"/>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04"/>
      <c r="Q29" s="1005"/>
      <c r="R29" s="464" t="str">
        <f>IFERROR(IF('別紙様式3-2（４・５月）'!Z31="ベア加算","",P29*VLOOKUP(N29,【参考】数式用!$AD$2:$AH$27,MATCH(O29,【参考】数式用!$K$4:$N$4,0)+1,0)),"")</f>
        <v/>
      </c>
      <c r="S29" s="122"/>
      <c r="T29" s="1004"/>
      <c r="U29" s="1005"/>
      <c r="V29" s="453" t="str">
        <f>IFERROR(P29*VLOOKUP(AF29,【参考】数式用4!$DC$3:$DZ$106,MATCH(N29,【参考】数式用4!$DC$2:$DZ$2,0)),"")</f>
        <v/>
      </c>
      <c r="W29" s="101"/>
      <c r="X29" s="121"/>
      <c r="Y29" s="1055" t="str">
        <f>IFERROR(IF('別紙様式3-2（４・５月）'!Z31="ベア加算","",W29*VLOOKUP(N29,【参考】数式用!$AD$2:$AH$27,MATCH(O29,【参考】数式用!$K$4:$N$4,0)+1,0)),"")</f>
        <v/>
      </c>
      <c r="Z29" s="1055"/>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04"/>
      <c r="Q30" s="1005"/>
      <c r="R30" s="452" t="str">
        <f>IFERROR(IF('別紙様式3-2（４・５月）'!Z32="ベア加算","",P30*VLOOKUP(N30,【参考】数式用!$AD$2:$AH$27,MATCH(O30,【参考】数式用!$K$4:$N$4,0)+1,0)),"")</f>
        <v/>
      </c>
      <c r="S30" s="122"/>
      <c r="T30" s="1006"/>
      <c r="U30" s="1007"/>
      <c r="V30" s="453" t="str">
        <f>IFERROR(P30*VLOOKUP(AF30,【参考】数式用4!$DC$3:$DZ$106,MATCH(N30,【参考】数式用4!$DC$2:$DZ$2,0)),"")</f>
        <v/>
      </c>
      <c r="W30" s="100"/>
      <c r="X30" s="121"/>
      <c r="Y30" s="1055" t="str">
        <f>IFERROR(IF('別紙様式3-2（４・５月）'!Z32="ベア加算","",W30*VLOOKUP(N30,【参考】数式用!$AD$2:$AH$27,MATCH(O30,【参考】数式用!$K$4:$N$4,0)+1,0)),"")</f>
        <v/>
      </c>
      <c r="Z30" s="1055"/>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04"/>
      <c r="Q31" s="1005"/>
      <c r="R31" s="452" t="str">
        <f>IFERROR(IF('別紙様式3-2（４・５月）'!Z33="ベア加算","",P31*VLOOKUP(N31,【参考】数式用!$AD$2:$AH$27,MATCH(O31,【参考】数式用!$K$4:$N$4,0)+1,0)),"")</f>
        <v/>
      </c>
      <c r="S31" s="122"/>
      <c r="T31" s="1006"/>
      <c r="U31" s="1007"/>
      <c r="V31" s="453" t="str">
        <f>IFERROR(P31*VLOOKUP(AF31,【参考】数式用4!$DC$3:$DZ$106,MATCH(N31,【参考】数式用4!$DC$2:$DZ$2,0)),"")</f>
        <v/>
      </c>
      <c r="W31" s="100"/>
      <c r="X31" s="121"/>
      <c r="Y31" s="1055" t="str">
        <f>IFERROR(IF('別紙様式3-2（４・５月）'!Z33="ベア加算","",W31*VLOOKUP(N31,【参考】数式用!$AD$2:$AH$27,MATCH(O31,【参考】数式用!$K$4:$N$4,0)+1,0)),"")</f>
        <v/>
      </c>
      <c r="Z31" s="1055"/>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04"/>
      <c r="Q32" s="1005"/>
      <c r="R32" s="452" t="str">
        <f>IFERROR(IF('別紙様式3-2（４・５月）'!Z34="ベア加算","",P32*VLOOKUP(N32,【参考】数式用!$AD$2:$AH$27,MATCH(O32,【参考】数式用!$K$4:$N$4,0)+1,0)),"")</f>
        <v/>
      </c>
      <c r="S32" s="122"/>
      <c r="T32" s="1006"/>
      <c r="U32" s="1007"/>
      <c r="V32" s="453" t="str">
        <f>IFERROR(P32*VLOOKUP(AF32,【参考】数式用4!$DC$3:$DZ$106,MATCH(N32,【参考】数式用4!$DC$2:$DZ$2,0)),"")</f>
        <v/>
      </c>
      <c r="W32" s="100"/>
      <c r="X32" s="121"/>
      <c r="Y32" s="1055" t="str">
        <f>IFERROR(IF('別紙様式3-2（４・５月）'!Z34="ベア加算","",W32*VLOOKUP(N32,【参考】数式用!$AD$2:$AH$27,MATCH(O32,【参考】数式用!$K$4:$N$4,0)+1,0)),"")</f>
        <v/>
      </c>
      <c r="Z32" s="1055"/>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04"/>
      <c r="Q33" s="1005"/>
      <c r="R33" s="452" t="str">
        <f>IFERROR(IF('別紙様式3-2（４・５月）'!Z35="ベア加算","",P33*VLOOKUP(N33,【参考】数式用!$AD$2:$AH$27,MATCH(O33,【参考】数式用!$K$4:$N$4,0)+1,0)),"")</f>
        <v/>
      </c>
      <c r="S33" s="122"/>
      <c r="T33" s="1006"/>
      <c r="U33" s="1007"/>
      <c r="V33" s="453" t="str">
        <f>IFERROR(P33*VLOOKUP(AF33,【参考】数式用4!$DC$3:$DZ$106,MATCH(N33,【参考】数式用4!$DC$2:$DZ$2,0)),"")</f>
        <v/>
      </c>
      <c r="W33" s="100"/>
      <c r="X33" s="121"/>
      <c r="Y33" s="1055" t="str">
        <f>IFERROR(IF('別紙様式3-2（４・５月）'!Z35="ベア加算","",W33*VLOOKUP(N33,【参考】数式用!$AD$2:$AH$27,MATCH(O33,【参考】数式用!$K$4:$N$4,0)+1,0)),"")</f>
        <v/>
      </c>
      <c r="Z33" s="1055"/>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04"/>
      <c r="Q34" s="1005"/>
      <c r="R34" s="452" t="str">
        <f>IFERROR(IF('別紙様式3-2（４・５月）'!Z36="ベア加算","",P34*VLOOKUP(N34,【参考】数式用!$AD$2:$AH$27,MATCH(O34,【参考】数式用!$K$4:$N$4,0)+1,0)),"")</f>
        <v/>
      </c>
      <c r="S34" s="122"/>
      <c r="T34" s="1006"/>
      <c r="U34" s="1007"/>
      <c r="V34" s="453" t="str">
        <f>IFERROR(P34*VLOOKUP(AF34,【参考】数式用4!$DC$3:$DZ$106,MATCH(N34,【参考】数式用4!$DC$2:$DZ$2,0)),"")</f>
        <v/>
      </c>
      <c r="W34" s="100"/>
      <c r="X34" s="121"/>
      <c r="Y34" s="1055" t="str">
        <f>IFERROR(IF('別紙様式3-2（４・５月）'!Z36="ベア加算","",W34*VLOOKUP(N34,【参考】数式用!$AD$2:$AH$27,MATCH(O34,【参考】数式用!$K$4:$N$4,0)+1,0)),"")</f>
        <v/>
      </c>
      <c r="Z34" s="1055"/>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04"/>
      <c r="Q35" s="1005"/>
      <c r="R35" s="452" t="str">
        <f>IFERROR(IF('別紙様式3-2（４・５月）'!Z37="ベア加算","",P35*VLOOKUP(N35,【参考】数式用!$AD$2:$AH$27,MATCH(O35,【参考】数式用!$K$4:$N$4,0)+1,0)),"")</f>
        <v/>
      </c>
      <c r="S35" s="122"/>
      <c r="T35" s="1006"/>
      <c r="U35" s="1007"/>
      <c r="V35" s="453" t="str">
        <f>IFERROR(P35*VLOOKUP(AF35,【参考】数式用4!$DC$3:$DZ$106,MATCH(N35,【参考】数式用4!$DC$2:$DZ$2,0)),"")</f>
        <v/>
      </c>
      <c r="W35" s="100"/>
      <c r="X35" s="121"/>
      <c r="Y35" s="1055" t="str">
        <f>IFERROR(IF('別紙様式3-2（４・５月）'!Z37="ベア加算","",W35*VLOOKUP(N35,【参考】数式用!$AD$2:$AH$27,MATCH(O35,【参考】数式用!$K$4:$N$4,0)+1,0)),"")</f>
        <v/>
      </c>
      <c r="Z35" s="1055"/>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04"/>
      <c r="Q36" s="1005"/>
      <c r="R36" s="452" t="str">
        <f>IFERROR(IF('別紙様式3-2（４・５月）'!Z38="ベア加算","",P36*VLOOKUP(N36,【参考】数式用!$AD$2:$AH$27,MATCH(O36,【参考】数式用!$K$4:$N$4,0)+1,0)),"")</f>
        <v/>
      </c>
      <c r="S36" s="122"/>
      <c r="T36" s="1006"/>
      <c r="U36" s="1007"/>
      <c r="V36" s="453" t="str">
        <f>IFERROR(P36*VLOOKUP(AF36,【参考】数式用4!$DC$3:$DZ$106,MATCH(N36,【参考】数式用4!$DC$2:$DZ$2,0)),"")</f>
        <v/>
      </c>
      <c r="W36" s="100"/>
      <c r="X36" s="121"/>
      <c r="Y36" s="1055" t="str">
        <f>IFERROR(IF('別紙様式3-2（４・５月）'!Z38="ベア加算","",W36*VLOOKUP(N36,【参考】数式用!$AD$2:$AH$27,MATCH(O36,【参考】数式用!$K$4:$N$4,0)+1,0)),"")</f>
        <v/>
      </c>
      <c r="Z36" s="1055"/>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04"/>
      <c r="Q37" s="1005"/>
      <c r="R37" s="452" t="str">
        <f>IFERROR(IF('別紙様式3-2（４・５月）'!Z39="ベア加算","",P37*VLOOKUP(N37,【参考】数式用!$AD$2:$AH$27,MATCH(O37,【参考】数式用!$K$4:$N$4,0)+1,0)),"")</f>
        <v/>
      </c>
      <c r="S37" s="122"/>
      <c r="T37" s="1006"/>
      <c r="U37" s="1007"/>
      <c r="V37" s="453" t="str">
        <f>IFERROR(P37*VLOOKUP(AF37,【参考】数式用4!$DC$3:$DZ$106,MATCH(N37,【参考】数式用4!$DC$2:$DZ$2,0)),"")</f>
        <v/>
      </c>
      <c r="W37" s="100"/>
      <c r="X37" s="121"/>
      <c r="Y37" s="1055" t="str">
        <f>IFERROR(IF('別紙様式3-2（４・５月）'!Z39="ベア加算","",W37*VLOOKUP(N37,【参考】数式用!$AD$2:$AH$27,MATCH(O37,【参考】数式用!$K$4:$N$4,0)+1,0)),"")</f>
        <v/>
      </c>
      <c r="Z37" s="1055"/>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04"/>
      <c r="Q38" s="1005"/>
      <c r="R38" s="452" t="str">
        <f>IFERROR(IF('別紙様式3-2（４・５月）'!Z40="ベア加算","",P38*VLOOKUP(N38,【参考】数式用!$AD$2:$AH$27,MATCH(O38,【参考】数式用!$K$4:$N$4,0)+1,0)),"")</f>
        <v/>
      </c>
      <c r="S38" s="122"/>
      <c r="T38" s="1006"/>
      <c r="U38" s="1007"/>
      <c r="V38" s="453" t="str">
        <f>IFERROR(P38*VLOOKUP(AF38,【参考】数式用4!$DC$3:$DZ$106,MATCH(N38,【参考】数式用4!$DC$2:$DZ$2,0)),"")</f>
        <v/>
      </c>
      <c r="W38" s="100"/>
      <c r="X38" s="121"/>
      <c r="Y38" s="1055" t="str">
        <f>IFERROR(IF('別紙様式3-2（４・５月）'!Z40="ベア加算","",W38*VLOOKUP(N38,【参考】数式用!$AD$2:$AH$27,MATCH(O38,【参考】数式用!$K$4:$N$4,0)+1,0)),"")</f>
        <v/>
      </c>
      <c r="Z38" s="1055"/>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04"/>
      <c r="Q39" s="1005"/>
      <c r="R39" s="452" t="str">
        <f>IFERROR(IF('別紙様式3-2（４・５月）'!Z41="ベア加算","",P39*VLOOKUP(N39,【参考】数式用!$AD$2:$AH$27,MATCH(O39,【参考】数式用!$K$4:$N$4,0)+1,0)),"")</f>
        <v/>
      </c>
      <c r="S39" s="122"/>
      <c r="T39" s="1006"/>
      <c r="U39" s="1007"/>
      <c r="V39" s="453" t="str">
        <f>IFERROR(P39*VLOOKUP(AF39,【参考】数式用4!$DC$3:$DZ$106,MATCH(N39,【参考】数式用4!$DC$2:$DZ$2,0)),"")</f>
        <v/>
      </c>
      <c r="W39" s="100"/>
      <c r="X39" s="121"/>
      <c r="Y39" s="1055" t="str">
        <f>IFERROR(IF('別紙様式3-2（４・５月）'!Z41="ベア加算","",W39*VLOOKUP(N39,【参考】数式用!$AD$2:$AH$27,MATCH(O39,【参考】数式用!$K$4:$N$4,0)+1,0)),"")</f>
        <v/>
      </c>
      <c r="Z39" s="1055"/>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04"/>
      <c r="Q40" s="1005"/>
      <c r="R40" s="452" t="str">
        <f>IFERROR(IF('別紙様式3-2（４・５月）'!Z42="ベア加算","",P40*VLOOKUP(N40,【参考】数式用!$AD$2:$AH$27,MATCH(O40,【参考】数式用!$K$4:$N$4,0)+1,0)),"")</f>
        <v/>
      </c>
      <c r="S40" s="122"/>
      <c r="T40" s="1006"/>
      <c r="U40" s="1007"/>
      <c r="V40" s="453" t="str">
        <f>IFERROR(P40*VLOOKUP(AF40,【参考】数式用4!$DC$3:$DZ$106,MATCH(N40,【参考】数式用4!$DC$2:$DZ$2,0)),"")</f>
        <v/>
      </c>
      <c r="W40" s="100"/>
      <c r="X40" s="121"/>
      <c r="Y40" s="1055" t="str">
        <f>IFERROR(IF('別紙様式3-2（４・５月）'!Z42="ベア加算","",W40*VLOOKUP(N40,【参考】数式用!$AD$2:$AH$27,MATCH(O40,【参考】数式用!$K$4:$N$4,0)+1,0)),"")</f>
        <v/>
      </c>
      <c r="Z40" s="1055"/>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04"/>
      <c r="Q41" s="1005"/>
      <c r="R41" s="452" t="str">
        <f>IFERROR(IF('別紙様式3-2（４・５月）'!Z43="ベア加算","",P41*VLOOKUP(N41,【参考】数式用!$AD$2:$AH$27,MATCH(O41,【参考】数式用!$K$4:$N$4,0)+1,0)),"")</f>
        <v/>
      </c>
      <c r="S41" s="122"/>
      <c r="T41" s="1006"/>
      <c r="U41" s="1007"/>
      <c r="V41" s="453" t="str">
        <f>IFERROR(P41*VLOOKUP(AF41,【参考】数式用4!$DC$3:$DZ$106,MATCH(N41,【参考】数式用4!$DC$2:$DZ$2,0)),"")</f>
        <v/>
      </c>
      <c r="W41" s="100"/>
      <c r="X41" s="121"/>
      <c r="Y41" s="1055" t="str">
        <f>IFERROR(IF('別紙様式3-2（４・５月）'!Z43="ベア加算","",W41*VLOOKUP(N41,【参考】数式用!$AD$2:$AH$27,MATCH(O41,【参考】数式用!$K$4:$N$4,0)+1,0)),"")</f>
        <v/>
      </c>
      <c r="Z41" s="1055"/>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04"/>
      <c r="Q42" s="1005"/>
      <c r="R42" s="452" t="str">
        <f>IFERROR(IF('別紙様式3-2（４・５月）'!Z44="ベア加算","",P42*VLOOKUP(N42,【参考】数式用!$AD$2:$AH$27,MATCH(O42,【参考】数式用!$K$4:$N$4,0)+1,0)),"")</f>
        <v/>
      </c>
      <c r="S42" s="122"/>
      <c r="T42" s="1006"/>
      <c r="U42" s="1007"/>
      <c r="V42" s="453" t="str">
        <f>IFERROR(P42*VLOOKUP(AF42,【参考】数式用4!$DC$3:$DZ$106,MATCH(N42,【参考】数式用4!$DC$2:$DZ$2,0)),"")</f>
        <v/>
      </c>
      <c r="W42" s="100"/>
      <c r="X42" s="121"/>
      <c r="Y42" s="1055" t="str">
        <f>IFERROR(IF('別紙様式3-2（４・５月）'!Z44="ベア加算","",W42*VLOOKUP(N42,【参考】数式用!$AD$2:$AH$27,MATCH(O42,【参考】数式用!$K$4:$N$4,0)+1,0)),"")</f>
        <v/>
      </c>
      <c r="Z42" s="1055"/>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04"/>
      <c r="Q43" s="1005"/>
      <c r="R43" s="452" t="str">
        <f>IFERROR(IF('別紙様式3-2（４・５月）'!Z45="ベア加算","",P43*VLOOKUP(N43,【参考】数式用!$AD$2:$AH$27,MATCH(O43,【参考】数式用!$K$4:$N$4,0)+1,0)),"")</f>
        <v/>
      </c>
      <c r="S43" s="122"/>
      <c r="T43" s="1006"/>
      <c r="U43" s="1007"/>
      <c r="V43" s="453" t="str">
        <f>IFERROR(P43*VLOOKUP(AF43,【参考】数式用4!$DC$3:$DZ$106,MATCH(N43,【参考】数式用4!$DC$2:$DZ$2,0)),"")</f>
        <v/>
      </c>
      <c r="W43" s="100"/>
      <c r="X43" s="121"/>
      <c r="Y43" s="1055" t="str">
        <f>IFERROR(IF('別紙様式3-2（４・５月）'!Z45="ベア加算","",W43*VLOOKUP(N43,【参考】数式用!$AD$2:$AH$27,MATCH(O43,【参考】数式用!$K$4:$N$4,0)+1,0)),"")</f>
        <v/>
      </c>
      <c r="Z43" s="1055"/>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04"/>
      <c r="Q44" s="1005"/>
      <c r="R44" s="452" t="str">
        <f>IFERROR(IF('別紙様式3-2（４・５月）'!Z46="ベア加算","",P44*VLOOKUP(N44,【参考】数式用!$AD$2:$AH$27,MATCH(O44,【参考】数式用!$K$4:$N$4,0)+1,0)),"")</f>
        <v/>
      </c>
      <c r="S44" s="122"/>
      <c r="T44" s="1006"/>
      <c r="U44" s="1007"/>
      <c r="V44" s="453" t="str">
        <f>IFERROR(P44*VLOOKUP(AF44,【参考】数式用4!$DC$3:$DZ$106,MATCH(N44,【参考】数式用4!$DC$2:$DZ$2,0)),"")</f>
        <v/>
      </c>
      <c r="W44" s="100"/>
      <c r="X44" s="121"/>
      <c r="Y44" s="1055" t="str">
        <f>IFERROR(IF('別紙様式3-2（４・５月）'!Z46="ベア加算","",W44*VLOOKUP(N44,【参考】数式用!$AD$2:$AH$27,MATCH(O44,【参考】数式用!$K$4:$N$4,0)+1,0)),"")</f>
        <v/>
      </c>
      <c r="Z44" s="1055"/>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04"/>
      <c r="Q45" s="1005"/>
      <c r="R45" s="452" t="str">
        <f>IFERROR(IF('別紙様式3-2（４・５月）'!Z47="ベア加算","",P45*VLOOKUP(N45,【参考】数式用!$AD$2:$AH$27,MATCH(O45,【参考】数式用!$K$4:$N$4,0)+1,0)),"")</f>
        <v/>
      </c>
      <c r="S45" s="122"/>
      <c r="T45" s="1006"/>
      <c r="U45" s="1007"/>
      <c r="V45" s="453" t="str">
        <f>IFERROR(P45*VLOOKUP(AF45,【参考】数式用4!$DC$3:$DZ$106,MATCH(N45,【参考】数式用4!$DC$2:$DZ$2,0)),"")</f>
        <v/>
      </c>
      <c r="W45" s="100"/>
      <c r="X45" s="121"/>
      <c r="Y45" s="1055" t="str">
        <f>IFERROR(IF('別紙様式3-2（４・５月）'!Z47="ベア加算","",W45*VLOOKUP(N45,【参考】数式用!$AD$2:$AH$27,MATCH(O45,【参考】数式用!$K$4:$N$4,0)+1,0)),"")</f>
        <v/>
      </c>
      <c r="Z45" s="1055"/>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04"/>
      <c r="Q46" s="1005"/>
      <c r="R46" s="452" t="str">
        <f>IFERROR(IF('別紙様式3-2（４・５月）'!Z48="ベア加算","",P46*VLOOKUP(N46,【参考】数式用!$AD$2:$AH$27,MATCH(O46,【参考】数式用!$K$4:$N$4,0)+1,0)),"")</f>
        <v/>
      </c>
      <c r="S46" s="122"/>
      <c r="T46" s="1006"/>
      <c r="U46" s="1007"/>
      <c r="V46" s="453" t="str">
        <f>IFERROR(P46*VLOOKUP(AF46,【参考】数式用4!$DC$3:$DZ$106,MATCH(N46,【参考】数式用4!$DC$2:$DZ$2,0)),"")</f>
        <v/>
      </c>
      <c r="W46" s="100"/>
      <c r="X46" s="121"/>
      <c r="Y46" s="1055" t="str">
        <f>IFERROR(IF('別紙様式3-2（４・５月）'!Z48="ベア加算","",W46*VLOOKUP(N46,【参考】数式用!$AD$2:$AH$27,MATCH(O46,【参考】数式用!$K$4:$N$4,0)+1,0)),"")</f>
        <v/>
      </c>
      <c r="Z46" s="1055"/>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04"/>
      <c r="Q47" s="1005"/>
      <c r="R47" s="452" t="str">
        <f>IFERROR(IF('別紙様式3-2（４・５月）'!Z49="ベア加算","",P47*VLOOKUP(N47,【参考】数式用!$AD$2:$AH$27,MATCH(O47,【参考】数式用!$K$4:$N$4,0)+1,0)),"")</f>
        <v/>
      </c>
      <c r="S47" s="122"/>
      <c r="T47" s="1006"/>
      <c r="U47" s="1007"/>
      <c r="V47" s="453" t="str">
        <f>IFERROR(P47*VLOOKUP(AF47,【参考】数式用4!$DC$3:$DZ$106,MATCH(N47,【参考】数式用4!$DC$2:$DZ$2,0)),"")</f>
        <v/>
      </c>
      <c r="W47" s="100"/>
      <c r="X47" s="121"/>
      <c r="Y47" s="1055" t="str">
        <f>IFERROR(IF('別紙様式3-2（４・５月）'!Z49="ベア加算","",W47*VLOOKUP(N47,【参考】数式用!$AD$2:$AH$27,MATCH(O47,【参考】数式用!$K$4:$N$4,0)+1,0)),"")</f>
        <v/>
      </c>
      <c r="Z47" s="1055"/>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04"/>
      <c r="Q48" s="1005"/>
      <c r="R48" s="452" t="str">
        <f>IFERROR(IF('別紙様式3-2（４・５月）'!Z50="ベア加算","",P48*VLOOKUP(N48,【参考】数式用!$AD$2:$AH$27,MATCH(O48,【参考】数式用!$K$4:$N$4,0)+1,0)),"")</f>
        <v/>
      </c>
      <c r="S48" s="122"/>
      <c r="T48" s="1006"/>
      <c r="U48" s="1007"/>
      <c r="V48" s="453" t="str">
        <f>IFERROR(P48*VLOOKUP(AF48,【参考】数式用4!$DC$3:$DZ$106,MATCH(N48,【参考】数式用4!$DC$2:$DZ$2,0)),"")</f>
        <v/>
      </c>
      <c r="W48" s="100"/>
      <c r="X48" s="121"/>
      <c r="Y48" s="1055" t="str">
        <f>IFERROR(IF('別紙様式3-2（４・５月）'!Z50="ベア加算","",W48*VLOOKUP(N48,【参考】数式用!$AD$2:$AH$27,MATCH(O48,【参考】数式用!$K$4:$N$4,0)+1,0)),"")</f>
        <v/>
      </c>
      <c r="Z48" s="1055"/>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04"/>
      <c r="Q49" s="1005"/>
      <c r="R49" s="452" t="str">
        <f>IFERROR(IF('別紙様式3-2（４・５月）'!Z51="ベア加算","",P49*VLOOKUP(N49,【参考】数式用!$AD$2:$AH$27,MATCH(O49,【参考】数式用!$K$4:$N$4,0)+1,0)),"")</f>
        <v/>
      </c>
      <c r="S49" s="122"/>
      <c r="T49" s="1006"/>
      <c r="U49" s="1007"/>
      <c r="V49" s="453" t="str">
        <f>IFERROR(P49*VLOOKUP(AF49,【参考】数式用4!$DC$3:$DZ$106,MATCH(N49,【参考】数式用4!$DC$2:$DZ$2,0)),"")</f>
        <v/>
      </c>
      <c r="W49" s="100"/>
      <c r="X49" s="121"/>
      <c r="Y49" s="1055" t="str">
        <f>IFERROR(IF('別紙様式3-2（４・５月）'!Z51="ベア加算","",W49*VLOOKUP(N49,【参考】数式用!$AD$2:$AH$27,MATCH(O49,【参考】数式用!$K$4:$N$4,0)+1,0)),"")</f>
        <v/>
      </c>
      <c r="Z49" s="1055"/>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04"/>
      <c r="Q50" s="1005"/>
      <c r="R50" s="452" t="str">
        <f>IFERROR(IF('別紙様式3-2（４・５月）'!Z52="ベア加算","",P50*VLOOKUP(N50,【参考】数式用!$AD$2:$AH$27,MATCH(O50,【参考】数式用!$K$4:$N$4,0)+1,0)),"")</f>
        <v/>
      </c>
      <c r="S50" s="122"/>
      <c r="T50" s="1006"/>
      <c r="U50" s="1007"/>
      <c r="V50" s="453" t="str">
        <f>IFERROR(P50*VLOOKUP(AF50,【参考】数式用4!$DC$3:$DZ$106,MATCH(N50,【参考】数式用4!$DC$2:$DZ$2,0)),"")</f>
        <v/>
      </c>
      <c r="W50" s="100"/>
      <c r="X50" s="121"/>
      <c r="Y50" s="1055" t="str">
        <f>IFERROR(IF('別紙様式3-2（４・５月）'!Z52="ベア加算","",W50*VLOOKUP(N50,【参考】数式用!$AD$2:$AH$27,MATCH(O50,【参考】数式用!$K$4:$N$4,0)+1,0)),"")</f>
        <v/>
      </c>
      <c r="Z50" s="1055"/>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04"/>
      <c r="Q51" s="1005"/>
      <c r="R51" s="452" t="str">
        <f>IFERROR(IF('別紙様式3-2（４・５月）'!Z53="ベア加算","",P51*VLOOKUP(N51,【参考】数式用!$AD$2:$AH$27,MATCH(O51,【参考】数式用!$K$4:$N$4,0)+1,0)),"")</f>
        <v/>
      </c>
      <c r="S51" s="122"/>
      <c r="T51" s="1006"/>
      <c r="U51" s="1007"/>
      <c r="V51" s="453" t="str">
        <f>IFERROR(P51*VLOOKUP(AF51,【参考】数式用4!$DC$3:$DZ$106,MATCH(N51,【参考】数式用4!$DC$2:$DZ$2,0)),"")</f>
        <v/>
      </c>
      <c r="W51" s="100"/>
      <c r="X51" s="121"/>
      <c r="Y51" s="1055" t="str">
        <f>IFERROR(IF('別紙様式3-2（４・５月）'!Z53="ベア加算","",W51*VLOOKUP(N51,【参考】数式用!$AD$2:$AH$27,MATCH(O51,【参考】数式用!$K$4:$N$4,0)+1,0)),"")</f>
        <v/>
      </c>
      <c r="Z51" s="1055"/>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04"/>
      <c r="Q52" s="1005"/>
      <c r="R52" s="452" t="str">
        <f>IFERROR(IF('別紙様式3-2（４・５月）'!Z54="ベア加算","",P52*VLOOKUP(N52,【参考】数式用!$AD$2:$AH$27,MATCH(O52,【参考】数式用!$K$4:$N$4,0)+1,0)),"")</f>
        <v/>
      </c>
      <c r="S52" s="122"/>
      <c r="T52" s="1006"/>
      <c r="U52" s="1007"/>
      <c r="V52" s="453" t="str">
        <f>IFERROR(P52*VLOOKUP(AF52,【参考】数式用4!$DC$3:$DZ$106,MATCH(N52,【参考】数式用4!$DC$2:$DZ$2,0)),"")</f>
        <v/>
      </c>
      <c r="W52" s="100"/>
      <c r="X52" s="121"/>
      <c r="Y52" s="1055" t="str">
        <f>IFERROR(IF('別紙様式3-2（４・５月）'!Z54="ベア加算","",W52*VLOOKUP(N52,【参考】数式用!$AD$2:$AH$27,MATCH(O52,【参考】数式用!$K$4:$N$4,0)+1,0)),"")</f>
        <v/>
      </c>
      <c r="Z52" s="1055"/>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04"/>
      <c r="Q53" s="1005"/>
      <c r="R53" s="452" t="str">
        <f>IFERROR(IF('別紙様式3-2（４・５月）'!Z55="ベア加算","",P53*VLOOKUP(N53,【参考】数式用!$AD$2:$AH$27,MATCH(O53,【参考】数式用!$K$4:$N$4,0)+1,0)),"")</f>
        <v/>
      </c>
      <c r="S53" s="122"/>
      <c r="T53" s="1006"/>
      <c r="U53" s="1007"/>
      <c r="V53" s="453" t="str">
        <f>IFERROR(P53*VLOOKUP(AF53,【参考】数式用4!$DC$3:$DZ$106,MATCH(N53,【参考】数式用4!$DC$2:$DZ$2,0)),"")</f>
        <v/>
      </c>
      <c r="W53" s="100"/>
      <c r="X53" s="121"/>
      <c r="Y53" s="1055" t="str">
        <f>IFERROR(IF('別紙様式3-2（４・５月）'!Z55="ベア加算","",W53*VLOOKUP(N53,【参考】数式用!$AD$2:$AH$27,MATCH(O53,【参考】数式用!$K$4:$N$4,0)+1,0)),"")</f>
        <v/>
      </c>
      <c r="Z53" s="1055"/>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04"/>
      <c r="Q54" s="1005"/>
      <c r="R54" s="452" t="str">
        <f>IFERROR(IF('別紙様式3-2（４・５月）'!Z56="ベア加算","",P54*VLOOKUP(N54,【参考】数式用!$AD$2:$AH$27,MATCH(O54,【参考】数式用!$K$4:$N$4,0)+1,0)),"")</f>
        <v/>
      </c>
      <c r="S54" s="122"/>
      <c r="T54" s="1006"/>
      <c r="U54" s="1007"/>
      <c r="V54" s="453" t="str">
        <f>IFERROR(P54*VLOOKUP(AF54,【参考】数式用4!$DC$3:$DZ$106,MATCH(N54,【参考】数式用4!$DC$2:$DZ$2,0)),"")</f>
        <v/>
      </c>
      <c r="W54" s="100"/>
      <c r="X54" s="121"/>
      <c r="Y54" s="1055" t="str">
        <f>IFERROR(IF('別紙様式3-2（４・５月）'!Z56="ベア加算","",W54*VLOOKUP(N54,【参考】数式用!$AD$2:$AH$27,MATCH(O54,【参考】数式用!$K$4:$N$4,0)+1,0)),"")</f>
        <v/>
      </c>
      <c r="Z54" s="1055"/>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04"/>
      <c r="Q55" s="1005"/>
      <c r="R55" s="452" t="str">
        <f>IFERROR(IF('別紙様式3-2（４・５月）'!Z57="ベア加算","",P55*VLOOKUP(N55,【参考】数式用!$AD$2:$AH$27,MATCH(O55,【参考】数式用!$K$4:$N$4,0)+1,0)),"")</f>
        <v/>
      </c>
      <c r="S55" s="122"/>
      <c r="T55" s="1006"/>
      <c r="U55" s="1007"/>
      <c r="V55" s="453" t="str">
        <f>IFERROR(P55*VLOOKUP(AF55,【参考】数式用4!$DC$3:$DZ$106,MATCH(N55,【参考】数式用4!$DC$2:$DZ$2,0)),"")</f>
        <v/>
      </c>
      <c r="W55" s="100"/>
      <c r="X55" s="121"/>
      <c r="Y55" s="1055" t="str">
        <f>IFERROR(IF('別紙様式3-2（４・５月）'!Z57="ベア加算","",W55*VLOOKUP(N55,【参考】数式用!$AD$2:$AH$27,MATCH(O55,【参考】数式用!$K$4:$N$4,0)+1,0)),"")</f>
        <v/>
      </c>
      <c r="Z55" s="1055"/>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04"/>
      <c r="Q56" s="1005"/>
      <c r="R56" s="452" t="str">
        <f>IFERROR(IF('別紙様式3-2（４・５月）'!Z58="ベア加算","",P56*VLOOKUP(N56,【参考】数式用!$AD$2:$AH$27,MATCH(O56,【参考】数式用!$K$4:$N$4,0)+1,0)),"")</f>
        <v/>
      </c>
      <c r="S56" s="122"/>
      <c r="T56" s="1006"/>
      <c r="U56" s="1007"/>
      <c r="V56" s="453" t="str">
        <f>IFERROR(P56*VLOOKUP(AF56,【参考】数式用4!$DC$3:$DZ$106,MATCH(N56,【参考】数式用4!$DC$2:$DZ$2,0)),"")</f>
        <v/>
      </c>
      <c r="W56" s="100"/>
      <c r="X56" s="121"/>
      <c r="Y56" s="1055" t="str">
        <f>IFERROR(IF('別紙様式3-2（４・５月）'!Z58="ベア加算","",W56*VLOOKUP(N56,【参考】数式用!$AD$2:$AH$27,MATCH(O56,【参考】数式用!$K$4:$N$4,0)+1,0)),"")</f>
        <v/>
      </c>
      <c r="Z56" s="1055"/>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04"/>
      <c r="Q57" s="1005"/>
      <c r="R57" s="452" t="str">
        <f>IFERROR(IF('別紙様式3-2（４・５月）'!Z59="ベア加算","",P57*VLOOKUP(N57,【参考】数式用!$AD$2:$AH$27,MATCH(O57,【参考】数式用!$K$4:$N$4,0)+1,0)),"")</f>
        <v/>
      </c>
      <c r="S57" s="122"/>
      <c r="T57" s="1006"/>
      <c r="U57" s="1007"/>
      <c r="V57" s="453" t="str">
        <f>IFERROR(P57*VLOOKUP(AF57,【参考】数式用4!$DC$3:$DZ$106,MATCH(N57,【参考】数式用4!$DC$2:$DZ$2,0)),"")</f>
        <v/>
      </c>
      <c r="W57" s="100"/>
      <c r="X57" s="121"/>
      <c r="Y57" s="1055" t="str">
        <f>IFERROR(IF('別紙様式3-2（４・５月）'!Z59="ベア加算","",W57*VLOOKUP(N57,【参考】数式用!$AD$2:$AH$27,MATCH(O57,【参考】数式用!$K$4:$N$4,0)+1,0)),"")</f>
        <v/>
      </c>
      <c r="Z57" s="1055"/>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04"/>
      <c r="Q58" s="1005"/>
      <c r="R58" s="452" t="str">
        <f>IFERROR(IF('別紙様式3-2（４・５月）'!Z60="ベア加算","",P58*VLOOKUP(N58,【参考】数式用!$AD$2:$AH$27,MATCH(O58,【参考】数式用!$K$4:$N$4,0)+1,0)),"")</f>
        <v/>
      </c>
      <c r="S58" s="122"/>
      <c r="T58" s="1006"/>
      <c r="U58" s="1007"/>
      <c r="V58" s="453" t="str">
        <f>IFERROR(P58*VLOOKUP(AF58,【参考】数式用4!$DC$3:$DZ$106,MATCH(N58,【参考】数式用4!$DC$2:$DZ$2,0)),"")</f>
        <v/>
      </c>
      <c r="W58" s="100"/>
      <c r="X58" s="121"/>
      <c r="Y58" s="1055" t="str">
        <f>IFERROR(IF('別紙様式3-2（４・５月）'!Z60="ベア加算","",W58*VLOOKUP(N58,【参考】数式用!$AD$2:$AH$27,MATCH(O58,【参考】数式用!$K$4:$N$4,0)+1,0)),"")</f>
        <v/>
      </c>
      <c r="Z58" s="1055"/>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04"/>
      <c r="Q59" s="1005"/>
      <c r="R59" s="452" t="str">
        <f>IFERROR(IF('別紙様式3-2（４・５月）'!Z61="ベア加算","",P59*VLOOKUP(N59,【参考】数式用!$AD$2:$AH$27,MATCH(O59,【参考】数式用!$K$4:$N$4,0)+1,0)),"")</f>
        <v/>
      </c>
      <c r="S59" s="122"/>
      <c r="T59" s="1006"/>
      <c r="U59" s="1007"/>
      <c r="V59" s="453" t="str">
        <f>IFERROR(P59*VLOOKUP(AF59,【参考】数式用4!$DC$3:$DZ$106,MATCH(N59,【参考】数式用4!$DC$2:$DZ$2,0)),"")</f>
        <v/>
      </c>
      <c r="W59" s="100"/>
      <c r="X59" s="121"/>
      <c r="Y59" s="1055" t="str">
        <f>IFERROR(IF('別紙様式3-2（４・５月）'!Z61="ベア加算","",W59*VLOOKUP(N59,【参考】数式用!$AD$2:$AH$27,MATCH(O59,【参考】数式用!$K$4:$N$4,0)+1,0)),"")</f>
        <v/>
      </c>
      <c r="Z59" s="1055"/>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04"/>
      <c r="Q60" s="1005"/>
      <c r="R60" s="452" t="str">
        <f>IFERROR(IF('別紙様式3-2（４・５月）'!Z62="ベア加算","",P60*VLOOKUP(N60,【参考】数式用!$AD$2:$AH$27,MATCH(O60,【参考】数式用!$K$4:$N$4,0)+1,0)),"")</f>
        <v/>
      </c>
      <c r="S60" s="122"/>
      <c r="T60" s="1006"/>
      <c r="U60" s="1007"/>
      <c r="V60" s="453" t="str">
        <f>IFERROR(P60*VLOOKUP(AF60,【参考】数式用4!$DC$3:$DZ$106,MATCH(N60,【参考】数式用4!$DC$2:$DZ$2,0)),"")</f>
        <v/>
      </c>
      <c r="W60" s="100"/>
      <c r="X60" s="121"/>
      <c r="Y60" s="1055" t="str">
        <f>IFERROR(IF('別紙様式3-2（４・５月）'!Z62="ベア加算","",W60*VLOOKUP(N60,【参考】数式用!$AD$2:$AH$27,MATCH(O60,【参考】数式用!$K$4:$N$4,0)+1,0)),"")</f>
        <v/>
      </c>
      <c r="Z60" s="1055"/>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04"/>
      <c r="Q61" s="1005"/>
      <c r="R61" s="452" t="str">
        <f>IFERROR(IF('別紙様式3-2（４・５月）'!Z63="ベア加算","",P61*VLOOKUP(N61,【参考】数式用!$AD$2:$AH$27,MATCH(O61,【参考】数式用!$K$4:$N$4,0)+1,0)),"")</f>
        <v/>
      </c>
      <c r="S61" s="122"/>
      <c r="T61" s="1006"/>
      <c r="U61" s="1007"/>
      <c r="V61" s="453" t="str">
        <f>IFERROR(P61*VLOOKUP(AF61,【参考】数式用4!$DC$3:$DZ$106,MATCH(N61,【参考】数式用4!$DC$2:$DZ$2,0)),"")</f>
        <v/>
      </c>
      <c r="W61" s="100"/>
      <c r="X61" s="121"/>
      <c r="Y61" s="1055" t="str">
        <f>IFERROR(IF('別紙様式3-2（４・５月）'!Z63="ベア加算","",W61*VLOOKUP(N61,【参考】数式用!$AD$2:$AH$27,MATCH(O61,【参考】数式用!$K$4:$N$4,0)+1,0)),"")</f>
        <v/>
      </c>
      <c r="Z61" s="1055"/>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04"/>
      <c r="Q62" s="1005"/>
      <c r="R62" s="452" t="str">
        <f>IFERROR(IF('別紙様式3-2（４・５月）'!Z64="ベア加算","",P62*VLOOKUP(N62,【参考】数式用!$AD$2:$AH$27,MATCH(O62,【参考】数式用!$K$4:$N$4,0)+1,0)),"")</f>
        <v/>
      </c>
      <c r="S62" s="122"/>
      <c r="T62" s="1006"/>
      <c r="U62" s="1007"/>
      <c r="V62" s="453" t="str">
        <f>IFERROR(P62*VLOOKUP(AF62,【参考】数式用4!$DC$3:$DZ$106,MATCH(N62,【参考】数式用4!$DC$2:$DZ$2,0)),"")</f>
        <v/>
      </c>
      <c r="W62" s="100"/>
      <c r="X62" s="121"/>
      <c r="Y62" s="1055" t="str">
        <f>IFERROR(IF('別紙様式3-2（４・５月）'!Z64="ベア加算","",W62*VLOOKUP(N62,【参考】数式用!$AD$2:$AH$27,MATCH(O62,【参考】数式用!$K$4:$N$4,0)+1,0)),"")</f>
        <v/>
      </c>
      <c r="Z62" s="1055"/>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04"/>
      <c r="Q63" s="1005"/>
      <c r="R63" s="452" t="str">
        <f>IFERROR(IF('別紙様式3-2（４・５月）'!Z65="ベア加算","",P63*VLOOKUP(N63,【参考】数式用!$AD$2:$AH$27,MATCH(O63,【参考】数式用!$K$4:$N$4,0)+1,0)),"")</f>
        <v/>
      </c>
      <c r="S63" s="122"/>
      <c r="T63" s="1006"/>
      <c r="U63" s="1007"/>
      <c r="V63" s="453" t="str">
        <f>IFERROR(P63*VLOOKUP(AF63,【参考】数式用4!$DC$3:$DZ$106,MATCH(N63,【参考】数式用4!$DC$2:$DZ$2,0)),"")</f>
        <v/>
      </c>
      <c r="W63" s="100"/>
      <c r="X63" s="121"/>
      <c r="Y63" s="1055" t="str">
        <f>IFERROR(IF('別紙様式3-2（４・５月）'!Z65="ベア加算","",W63*VLOOKUP(N63,【参考】数式用!$AD$2:$AH$27,MATCH(O63,【参考】数式用!$K$4:$N$4,0)+1,0)),"")</f>
        <v/>
      </c>
      <c r="Z63" s="1055"/>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04"/>
      <c r="Q64" s="1005"/>
      <c r="R64" s="452" t="str">
        <f>IFERROR(IF('別紙様式3-2（４・５月）'!Z66="ベア加算","",P64*VLOOKUP(N64,【参考】数式用!$AD$2:$AH$27,MATCH(O64,【参考】数式用!$K$4:$N$4,0)+1,0)),"")</f>
        <v/>
      </c>
      <c r="S64" s="122"/>
      <c r="T64" s="1006"/>
      <c r="U64" s="1007"/>
      <c r="V64" s="453" t="str">
        <f>IFERROR(P64*VLOOKUP(AF64,【参考】数式用4!$DC$3:$DZ$106,MATCH(N64,【参考】数式用4!$DC$2:$DZ$2,0)),"")</f>
        <v/>
      </c>
      <c r="W64" s="100"/>
      <c r="X64" s="121"/>
      <c r="Y64" s="1055" t="str">
        <f>IFERROR(IF('別紙様式3-2（４・５月）'!Z66="ベア加算","",W64*VLOOKUP(N64,【参考】数式用!$AD$2:$AH$27,MATCH(O64,【参考】数式用!$K$4:$N$4,0)+1,0)),"")</f>
        <v/>
      </c>
      <c r="Z64" s="1055"/>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04"/>
      <c r="Q65" s="1005"/>
      <c r="R65" s="452" t="str">
        <f>IFERROR(IF('別紙様式3-2（４・５月）'!Z67="ベア加算","",P65*VLOOKUP(N65,【参考】数式用!$AD$2:$AH$27,MATCH(O65,【参考】数式用!$K$4:$N$4,0)+1,0)),"")</f>
        <v/>
      </c>
      <c r="S65" s="122"/>
      <c r="T65" s="1006"/>
      <c r="U65" s="1007"/>
      <c r="V65" s="453" t="str">
        <f>IFERROR(P65*VLOOKUP(AF65,【参考】数式用4!$DC$3:$DZ$106,MATCH(N65,【参考】数式用4!$DC$2:$DZ$2,0)),"")</f>
        <v/>
      </c>
      <c r="W65" s="100"/>
      <c r="X65" s="121"/>
      <c r="Y65" s="1055" t="str">
        <f>IFERROR(IF('別紙様式3-2（４・５月）'!Z67="ベア加算","",W65*VLOOKUP(N65,【参考】数式用!$AD$2:$AH$27,MATCH(O65,【参考】数式用!$K$4:$N$4,0)+1,0)),"")</f>
        <v/>
      </c>
      <c r="Z65" s="1055"/>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04"/>
      <c r="Q66" s="1005"/>
      <c r="R66" s="452" t="str">
        <f>IFERROR(IF('別紙様式3-2（４・５月）'!Z68="ベア加算","",P66*VLOOKUP(N66,【参考】数式用!$AD$2:$AH$27,MATCH(O66,【参考】数式用!$K$4:$N$4,0)+1,0)),"")</f>
        <v/>
      </c>
      <c r="S66" s="122"/>
      <c r="T66" s="1006"/>
      <c r="U66" s="1007"/>
      <c r="V66" s="453" t="str">
        <f>IFERROR(P66*VLOOKUP(AF66,【参考】数式用4!$DC$3:$DZ$106,MATCH(N66,【参考】数式用4!$DC$2:$DZ$2,0)),"")</f>
        <v/>
      </c>
      <c r="W66" s="100"/>
      <c r="X66" s="121"/>
      <c r="Y66" s="1055" t="str">
        <f>IFERROR(IF('別紙様式3-2（４・５月）'!Z68="ベア加算","",W66*VLOOKUP(N66,【参考】数式用!$AD$2:$AH$27,MATCH(O66,【参考】数式用!$K$4:$N$4,0)+1,0)),"")</f>
        <v/>
      </c>
      <c r="Z66" s="1055"/>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04"/>
      <c r="Q67" s="1005"/>
      <c r="R67" s="452" t="str">
        <f>IFERROR(IF('別紙様式3-2（４・５月）'!Z69="ベア加算","",P67*VLOOKUP(N67,【参考】数式用!$AD$2:$AH$27,MATCH(O67,【参考】数式用!$K$4:$N$4,0)+1,0)),"")</f>
        <v/>
      </c>
      <c r="S67" s="122"/>
      <c r="T67" s="1006"/>
      <c r="U67" s="1007"/>
      <c r="V67" s="453" t="str">
        <f>IFERROR(P67*VLOOKUP(AF67,【参考】数式用4!$DC$3:$DZ$106,MATCH(N67,【参考】数式用4!$DC$2:$DZ$2,0)),"")</f>
        <v/>
      </c>
      <c r="W67" s="100"/>
      <c r="X67" s="121"/>
      <c r="Y67" s="1055" t="str">
        <f>IFERROR(IF('別紙様式3-2（４・５月）'!Z69="ベア加算","",W67*VLOOKUP(N67,【参考】数式用!$AD$2:$AH$27,MATCH(O67,【参考】数式用!$K$4:$N$4,0)+1,0)),"")</f>
        <v/>
      </c>
      <c r="Z67" s="1055"/>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04"/>
      <c r="Q68" s="1005"/>
      <c r="R68" s="452" t="str">
        <f>IFERROR(IF('別紙様式3-2（４・５月）'!Z70="ベア加算","",P68*VLOOKUP(N68,【参考】数式用!$AD$2:$AH$27,MATCH(O68,【参考】数式用!$K$4:$N$4,0)+1,0)),"")</f>
        <v/>
      </c>
      <c r="S68" s="122"/>
      <c r="T68" s="1006"/>
      <c r="U68" s="1007"/>
      <c r="V68" s="453" t="str">
        <f>IFERROR(P68*VLOOKUP(AF68,【参考】数式用4!$DC$3:$DZ$106,MATCH(N68,【参考】数式用4!$DC$2:$DZ$2,0)),"")</f>
        <v/>
      </c>
      <c r="W68" s="100"/>
      <c r="X68" s="121"/>
      <c r="Y68" s="1055" t="str">
        <f>IFERROR(IF('別紙様式3-2（４・５月）'!Z70="ベア加算","",W68*VLOOKUP(N68,【参考】数式用!$AD$2:$AH$27,MATCH(O68,【参考】数式用!$K$4:$N$4,0)+1,0)),"")</f>
        <v/>
      </c>
      <c r="Z68" s="1055"/>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04"/>
      <c r="Q69" s="1005"/>
      <c r="R69" s="452" t="str">
        <f>IFERROR(IF('別紙様式3-2（４・５月）'!Z71="ベア加算","",P69*VLOOKUP(N69,【参考】数式用!$AD$2:$AH$27,MATCH(O69,【参考】数式用!$K$4:$N$4,0)+1,0)),"")</f>
        <v/>
      </c>
      <c r="S69" s="122"/>
      <c r="T69" s="1006"/>
      <c r="U69" s="1007"/>
      <c r="V69" s="453" t="str">
        <f>IFERROR(P69*VLOOKUP(AF69,【参考】数式用4!$DC$3:$DZ$106,MATCH(N69,【参考】数式用4!$DC$2:$DZ$2,0)),"")</f>
        <v/>
      </c>
      <c r="W69" s="100"/>
      <c r="X69" s="121"/>
      <c r="Y69" s="1055" t="str">
        <f>IFERROR(IF('別紙様式3-2（４・５月）'!Z71="ベア加算","",W69*VLOOKUP(N69,【参考】数式用!$AD$2:$AH$27,MATCH(O69,【参考】数式用!$K$4:$N$4,0)+1,0)),"")</f>
        <v/>
      </c>
      <c r="Z69" s="1055"/>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04"/>
      <c r="Q70" s="1005"/>
      <c r="R70" s="452" t="str">
        <f>IFERROR(IF('別紙様式3-2（４・５月）'!Z72="ベア加算","",P70*VLOOKUP(N70,【参考】数式用!$AD$2:$AH$27,MATCH(O70,【参考】数式用!$K$4:$N$4,0)+1,0)),"")</f>
        <v/>
      </c>
      <c r="S70" s="122"/>
      <c r="T70" s="1006"/>
      <c r="U70" s="1007"/>
      <c r="V70" s="453" t="str">
        <f>IFERROR(P70*VLOOKUP(AF70,【参考】数式用4!$DC$3:$DZ$106,MATCH(N70,【参考】数式用4!$DC$2:$DZ$2,0)),"")</f>
        <v/>
      </c>
      <c r="W70" s="100"/>
      <c r="X70" s="121"/>
      <c r="Y70" s="1055" t="str">
        <f>IFERROR(IF('別紙様式3-2（４・５月）'!Z72="ベア加算","",W70*VLOOKUP(N70,【参考】数式用!$AD$2:$AH$27,MATCH(O70,【参考】数式用!$K$4:$N$4,0)+1,0)),"")</f>
        <v/>
      </c>
      <c r="Z70" s="1055"/>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04"/>
      <c r="Q71" s="1005"/>
      <c r="R71" s="452" t="str">
        <f>IFERROR(IF('別紙様式3-2（４・５月）'!Z73="ベア加算","",P71*VLOOKUP(N71,【参考】数式用!$AD$2:$AH$27,MATCH(O71,【参考】数式用!$K$4:$N$4,0)+1,0)),"")</f>
        <v/>
      </c>
      <c r="S71" s="122"/>
      <c r="T71" s="1006"/>
      <c r="U71" s="1007"/>
      <c r="V71" s="453" t="str">
        <f>IFERROR(P71*VLOOKUP(AF71,【参考】数式用4!$DC$3:$DZ$106,MATCH(N71,【参考】数式用4!$DC$2:$DZ$2,0)),"")</f>
        <v/>
      </c>
      <c r="W71" s="100"/>
      <c r="X71" s="121"/>
      <c r="Y71" s="1055" t="str">
        <f>IFERROR(IF('別紙様式3-2（４・５月）'!Z73="ベア加算","",W71*VLOOKUP(N71,【参考】数式用!$AD$2:$AH$27,MATCH(O71,【参考】数式用!$K$4:$N$4,0)+1,0)),"")</f>
        <v/>
      </c>
      <c r="Z71" s="1055"/>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04"/>
      <c r="Q72" s="1005"/>
      <c r="R72" s="452" t="str">
        <f>IFERROR(IF('別紙様式3-2（４・５月）'!Z74="ベア加算","",P72*VLOOKUP(N72,【参考】数式用!$AD$2:$AH$27,MATCH(O72,【参考】数式用!$K$4:$N$4,0)+1,0)),"")</f>
        <v/>
      </c>
      <c r="S72" s="122"/>
      <c r="T72" s="1006"/>
      <c r="U72" s="1007"/>
      <c r="V72" s="453" t="str">
        <f>IFERROR(P72*VLOOKUP(AF72,【参考】数式用4!$DC$3:$DZ$106,MATCH(N72,【参考】数式用4!$DC$2:$DZ$2,0)),"")</f>
        <v/>
      </c>
      <c r="W72" s="100"/>
      <c r="X72" s="121"/>
      <c r="Y72" s="1055" t="str">
        <f>IFERROR(IF('別紙様式3-2（４・５月）'!Z74="ベア加算","",W72*VLOOKUP(N72,【参考】数式用!$AD$2:$AH$27,MATCH(O72,【参考】数式用!$K$4:$N$4,0)+1,0)),"")</f>
        <v/>
      </c>
      <c r="Z72" s="1055"/>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04"/>
      <c r="Q73" s="1005"/>
      <c r="R73" s="452" t="str">
        <f>IFERROR(IF('別紙様式3-2（４・５月）'!Z75="ベア加算","",P73*VLOOKUP(N73,【参考】数式用!$AD$2:$AH$27,MATCH(O73,【参考】数式用!$K$4:$N$4,0)+1,0)),"")</f>
        <v/>
      </c>
      <c r="S73" s="122"/>
      <c r="T73" s="1006"/>
      <c r="U73" s="1007"/>
      <c r="V73" s="453" t="str">
        <f>IFERROR(P73*VLOOKUP(AF73,【参考】数式用4!$DC$3:$DZ$106,MATCH(N73,【参考】数式用4!$DC$2:$DZ$2,0)),"")</f>
        <v/>
      </c>
      <c r="W73" s="100"/>
      <c r="X73" s="121"/>
      <c r="Y73" s="1055" t="str">
        <f>IFERROR(IF('別紙様式3-2（４・５月）'!Z75="ベア加算","",W73*VLOOKUP(N73,【参考】数式用!$AD$2:$AH$27,MATCH(O73,【参考】数式用!$K$4:$N$4,0)+1,0)),"")</f>
        <v/>
      </c>
      <c r="Z73" s="1055"/>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04"/>
      <c r="Q74" s="1005"/>
      <c r="R74" s="452" t="str">
        <f>IFERROR(IF('別紙様式3-2（４・５月）'!Z76="ベア加算","",P74*VLOOKUP(N74,【参考】数式用!$AD$2:$AH$27,MATCH(O74,【参考】数式用!$K$4:$N$4,0)+1,0)),"")</f>
        <v/>
      </c>
      <c r="S74" s="122"/>
      <c r="T74" s="1006"/>
      <c r="U74" s="1007"/>
      <c r="V74" s="453" t="str">
        <f>IFERROR(P74*VLOOKUP(AF74,【参考】数式用4!$DC$3:$DZ$106,MATCH(N74,【参考】数式用4!$DC$2:$DZ$2,0)),"")</f>
        <v/>
      </c>
      <c r="W74" s="100"/>
      <c r="X74" s="121"/>
      <c r="Y74" s="1055" t="str">
        <f>IFERROR(IF('別紙様式3-2（４・５月）'!Z76="ベア加算","",W74*VLOOKUP(N74,【参考】数式用!$AD$2:$AH$27,MATCH(O74,【参考】数式用!$K$4:$N$4,0)+1,0)),"")</f>
        <v/>
      </c>
      <c r="Z74" s="1055"/>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04"/>
      <c r="Q75" s="1005"/>
      <c r="R75" s="452" t="str">
        <f>IFERROR(IF('別紙様式3-2（４・５月）'!Z77="ベア加算","",P75*VLOOKUP(N75,【参考】数式用!$AD$2:$AH$27,MATCH(O75,【参考】数式用!$K$4:$N$4,0)+1,0)),"")</f>
        <v/>
      </c>
      <c r="S75" s="122"/>
      <c r="T75" s="1006"/>
      <c r="U75" s="1007"/>
      <c r="V75" s="453" t="str">
        <f>IFERROR(P75*VLOOKUP(AF75,【参考】数式用4!$DC$3:$DZ$106,MATCH(N75,【参考】数式用4!$DC$2:$DZ$2,0)),"")</f>
        <v/>
      </c>
      <c r="W75" s="100"/>
      <c r="X75" s="121"/>
      <c r="Y75" s="1055" t="str">
        <f>IFERROR(IF('別紙様式3-2（４・５月）'!Z77="ベア加算","",W75*VLOOKUP(N75,【参考】数式用!$AD$2:$AH$27,MATCH(O75,【参考】数式用!$K$4:$N$4,0)+1,0)),"")</f>
        <v/>
      </c>
      <c r="Z75" s="1055"/>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04"/>
      <c r="Q76" s="1005"/>
      <c r="R76" s="452" t="str">
        <f>IFERROR(IF('別紙様式3-2（４・５月）'!Z78="ベア加算","",P76*VLOOKUP(N76,【参考】数式用!$AD$2:$AH$27,MATCH(O76,【参考】数式用!$K$4:$N$4,0)+1,0)),"")</f>
        <v/>
      </c>
      <c r="S76" s="122"/>
      <c r="T76" s="1006"/>
      <c r="U76" s="1007"/>
      <c r="V76" s="453" t="str">
        <f>IFERROR(P76*VLOOKUP(AF76,【参考】数式用4!$DC$3:$DZ$106,MATCH(N76,【参考】数式用4!$DC$2:$DZ$2,0)),"")</f>
        <v/>
      </c>
      <c r="W76" s="100"/>
      <c r="X76" s="121"/>
      <c r="Y76" s="1055" t="str">
        <f>IFERROR(IF('別紙様式3-2（４・５月）'!Z78="ベア加算","",W76*VLOOKUP(N76,【参考】数式用!$AD$2:$AH$27,MATCH(O76,【参考】数式用!$K$4:$N$4,0)+1,0)),"")</f>
        <v/>
      </c>
      <c r="Z76" s="1055"/>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04"/>
      <c r="Q77" s="1005"/>
      <c r="R77" s="452" t="str">
        <f>IFERROR(IF('別紙様式3-2（４・５月）'!Z79="ベア加算","",P77*VLOOKUP(N77,【参考】数式用!$AD$2:$AH$27,MATCH(O77,【参考】数式用!$K$4:$N$4,0)+1,0)),"")</f>
        <v/>
      </c>
      <c r="S77" s="122"/>
      <c r="T77" s="1006"/>
      <c r="U77" s="1007"/>
      <c r="V77" s="453" t="str">
        <f>IFERROR(P77*VLOOKUP(AF77,【参考】数式用4!$DC$3:$DZ$106,MATCH(N77,【参考】数式用4!$DC$2:$DZ$2,0)),"")</f>
        <v/>
      </c>
      <c r="W77" s="100"/>
      <c r="X77" s="121"/>
      <c r="Y77" s="1055" t="str">
        <f>IFERROR(IF('別紙様式3-2（４・５月）'!Z79="ベア加算","",W77*VLOOKUP(N77,【参考】数式用!$AD$2:$AH$27,MATCH(O77,【参考】数式用!$K$4:$N$4,0)+1,0)),"")</f>
        <v/>
      </c>
      <c r="Z77" s="1055"/>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04"/>
      <c r="Q78" s="1005"/>
      <c r="R78" s="452" t="str">
        <f>IFERROR(IF('別紙様式3-2（４・５月）'!Z80="ベア加算","",P78*VLOOKUP(N78,【参考】数式用!$AD$2:$AH$27,MATCH(O78,【参考】数式用!$K$4:$N$4,0)+1,0)),"")</f>
        <v/>
      </c>
      <c r="S78" s="122"/>
      <c r="T78" s="1006"/>
      <c r="U78" s="1007"/>
      <c r="V78" s="453" t="str">
        <f>IFERROR(P78*VLOOKUP(AF78,【参考】数式用4!$DC$3:$DZ$106,MATCH(N78,【参考】数式用4!$DC$2:$DZ$2,0)),"")</f>
        <v/>
      </c>
      <c r="W78" s="100"/>
      <c r="X78" s="121"/>
      <c r="Y78" s="1055" t="str">
        <f>IFERROR(IF('別紙様式3-2（４・５月）'!Z80="ベア加算","",W78*VLOOKUP(N78,【参考】数式用!$AD$2:$AH$27,MATCH(O78,【参考】数式用!$K$4:$N$4,0)+1,0)),"")</f>
        <v/>
      </c>
      <c r="Z78" s="1055"/>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04"/>
      <c r="Q79" s="1005"/>
      <c r="R79" s="452" t="str">
        <f>IFERROR(IF('別紙様式3-2（４・５月）'!Z81="ベア加算","",P79*VLOOKUP(N79,【参考】数式用!$AD$2:$AH$27,MATCH(O79,【参考】数式用!$K$4:$N$4,0)+1,0)),"")</f>
        <v/>
      </c>
      <c r="S79" s="122"/>
      <c r="T79" s="1006"/>
      <c r="U79" s="1007"/>
      <c r="V79" s="453" t="str">
        <f>IFERROR(P79*VLOOKUP(AF79,【参考】数式用4!$DC$3:$DZ$106,MATCH(N79,【参考】数式用4!$DC$2:$DZ$2,0)),"")</f>
        <v/>
      </c>
      <c r="W79" s="100"/>
      <c r="X79" s="121"/>
      <c r="Y79" s="1055" t="str">
        <f>IFERROR(IF('別紙様式3-2（４・５月）'!Z81="ベア加算","",W79*VLOOKUP(N79,【参考】数式用!$AD$2:$AH$27,MATCH(O79,【参考】数式用!$K$4:$N$4,0)+1,0)),"")</f>
        <v/>
      </c>
      <c r="Z79" s="1055"/>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04"/>
      <c r="Q80" s="1005"/>
      <c r="R80" s="452" t="str">
        <f>IFERROR(IF('別紙様式3-2（４・５月）'!Z82="ベア加算","",P80*VLOOKUP(N80,【参考】数式用!$AD$2:$AH$27,MATCH(O80,【参考】数式用!$K$4:$N$4,0)+1,0)),"")</f>
        <v/>
      </c>
      <c r="S80" s="122"/>
      <c r="T80" s="1006"/>
      <c r="U80" s="1007"/>
      <c r="V80" s="453" t="str">
        <f>IFERROR(P80*VLOOKUP(AF80,【参考】数式用4!$DC$3:$DZ$106,MATCH(N80,【参考】数式用4!$DC$2:$DZ$2,0)),"")</f>
        <v/>
      </c>
      <c r="W80" s="100"/>
      <c r="X80" s="121"/>
      <c r="Y80" s="1055" t="str">
        <f>IFERROR(IF('別紙様式3-2（４・５月）'!Z82="ベア加算","",W80*VLOOKUP(N80,【参考】数式用!$AD$2:$AH$27,MATCH(O80,【参考】数式用!$K$4:$N$4,0)+1,0)),"")</f>
        <v/>
      </c>
      <c r="Z80" s="1055"/>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04"/>
      <c r="Q81" s="1005"/>
      <c r="R81" s="452" t="str">
        <f>IFERROR(IF('別紙様式3-2（４・５月）'!Z83="ベア加算","",P81*VLOOKUP(N81,【参考】数式用!$AD$2:$AH$27,MATCH(O81,【参考】数式用!$K$4:$N$4,0)+1,0)),"")</f>
        <v/>
      </c>
      <c r="S81" s="122"/>
      <c r="T81" s="1006"/>
      <c r="U81" s="1007"/>
      <c r="V81" s="453" t="str">
        <f>IFERROR(P81*VLOOKUP(AF81,【参考】数式用4!$DC$3:$DZ$106,MATCH(N81,【参考】数式用4!$DC$2:$DZ$2,0)),"")</f>
        <v/>
      </c>
      <c r="W81" s="100"/>
      <c r="X81" s="121"/>
      <c r="Y81" s="1055" t="str">
        <f>IFERROR(IF('別紙様式3-2（４・５月）'!Z83="ベア加算","",W81*VLOOKUP(N81,【参考】数式用!$AD$2:$AH$27,MATCH(O81,【参考】数式用!$K$4:$N$4,0)+1,0)),"")</f>
        <v/>
      </c>
      <c r="Z81" s="1055"/>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04"/>
      <c r="Q82" s="1005"/>
      <c r="R82" s="452" t="str">
        <f>IFERROR(IF('別紙様式3-2（４・５月）'!Z84="ベア加算","",P82*VLOOKUP(N82,【参考】数式用!$AD$2:$AH$27,MATCH(O82,【参考】数式用!$K$4:$N$4,0)+1,0)),"")</f>
        <v/>
      </c>
      <c r="S82" s="122"/>
      <c r="T82" s="1006"/>
      <c r="U82" s="1007"/>
      <c r="V82" s="453" t="str">
        <f>IFERROR(P82*VLOOKUP(AF82,【参考】数式用4!$DC$3:$DZ$106,MATCH(N82,【参考】数式用4!$DC$2:$DZ$2,0)),"")</f>
        <v/>
      </c>
      <c r="W82" s="100"/>
      <c r="X82" s="121"/>
      <c r="Y82" s="1055" t="str">
        <f>IFERROR(IF('別紙様式3-2（４・５月）'!Z84="ベア加算","",W82*VLOOKUP(N82,【参考】数式用!$AD$2:$AH$27,MATCH(O82,【参考】数式用!$K$4:$N$4,0)+1,0)),"")</f>
        <v/>
      </c>
      <c r="Z82" s="1055"/>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04"/>
      <c r="Q83" s="1005"/>
      <c r="R83" s="452" t="str">
        <f>IFERROR(IF('別紙様式3-2（４・５月）'!Z85="ベア加算","",P83*VLOOKUP(N83,【参考】数式用!$AD$2:$AH$27,MATCH(O83,【参考】数式用!$K$4:$N$4,0)+1,0)),"")</f>
        <v/>
      </c>
      <c r="S83" s="122"/>
      <c r="T83" s="1006"/>
      <c r="U83" s="1007"/>
      <c r="V83" s="453" t="str">
        <f>IFERROR(P83*VLOOKUP(AF83,【参考】数式用4!$DC$3:$DZ$106,MATCH(N83,【参考】数式用4!$DC$2:$DZ$2,0)),"")</f>
        <v/>
      </c>
      <c r="W83" s="100"/>
      <c r="X83" s="121"/>
      <c r="Y83" s="1055" t="str">
        <f>IFERROR(IF('別紙様式3-2（４・５月）'!Z85="ベア加算","",W83*VLOOKUP(N83,【参考】数式用!$AD$2:$AH$27,MATCH(O83,【参考】数式用!$K$4:$N$4,0)+1,0)),"")</f>
        <v/>
      </c>
      <c r="Z83" s="1055"/>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04"/>
      <c r="Q84" s="1005"/>
      <c r="R84" s="452" t="str">
        <f>IFERROR(IF('別紙様式3-2（４・５月）'!Z86="ベア加算","",P84*VLOOKUP(N84,【参考】数式用!$AD$2:$AH$27,MATCH(O84,【参考】数式用!$K$4:$N$4,0)+1,0)),"")</f>
        <v/>
      </c>
      <c r="S84" s="122"/>
      <c r="T84" s="1006"/>
      <c r="U84" s="1007"/>
      <c r="V84" s="453" t="str">
        <f>IFERROR(P84*VLOOKUP(AF84,【参考】数式用4!$DC$3:$DZ$106,MATCH(N84,【参考】数式用4!$DC$2:$DZ$2,0)),"")</f>
        <v/>
      </c>
      <c r="W84" s="100"/>
      <c r="X84" s="121"/>
      <c r="Y84" s="1055" t="str">
        <f>IFERROR(IF('別紙様式3-2（４・５月）'!Z86="ベア加算","",W84*VLOOKUP(N84,【参考】数式用!$AD$2:$AH$27,MATCH(O84,【参考】数式用!$K$4:$N$4,0)+1,0)),"")</f>
        <v/>
      </c>
      <c r="Z84" s="1055"/>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04"/>
      <c r="Q85" s="1005"/>
      <c r="R85" s="452" t="str">
        <f>IFERROR(IF('別紙様式3-2（４・５月）'!Z87="ベア加算","",P85*VLOOKUP(N85,【参考】数式用!$AD$2:$AH$27,MATCH(O85,【参考】数式用!$K$4:$N$4,0)+1,0)),"")</f>
        <v/>
      </c>
      <c r="S85" s="122"/>
      <c r="T85" s="1006"/>
      <c r="U85" s="1007"/>
      <c r="V85" s="453" t="str">
        <f>IFERROR(P85*VLOOKUP(AF85,【参考】数式用4!$DC$3:$DZ$106,MATCH(N85,【参考】数式用4!$DC$2:$DZ$2,0)),"")</f>
        <v/>
      </c>
      <c r="W85" s="100"/>
      <c r="X85" s="121"/>
      <c r="Y85" s="1055" t="str">
        <f>IFERROR(IF('別紙様式3-2（４・５月）'!Z87="ベア加算","",W85*VLOOKUP(N85,【参考】数式用!$AD$2:$AH$27,MATCH(O85,【参考】数式用!$K$4:$N$4,0)+1,0)),"")</f>
        <v/>
      </c>
      <c r="Z85" s="1055"/>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04"/>
      <c r="Q86" s="1005"/>
      <c r="R86" s="452" t="str">
        <f>IFERROR(IF('別紙様式3-2（４・５月）'!Z88="ベア加算","",P86*VLOOKUP(N86,【参考】数式用!$AD$2:$AH$27,MATCH(O86,【参考】数式用!$K$4:$N$4,0)+1,0)),"")</f>
        <v/>
      </c>
      <c r="S86" s="122"/>
      <c r="T86" s="1006"/>
      <c r="U86" s="1007"/>
      <c r="V86" s="453" t="str">
        <f>IFERROR(P86*VLOOKUP(AF86,【参考】数式用4!$DC$3:$DZ$106,MATCH(N86,【参考】数式用4!$DC$2:$DZ$2,0)),"")</f>
        <v/>
      </c>
      <c r="W86" s="100"/>
      <c r="X86" s="121"/>
      <c r="Y86" s="1055" t="str">
        <f>IFERROR(IF('別紙様式3-2（４・５月）'!Z88="ベア加算","",W86*VLOOKUP(N86,【参考】数式用!$AD$2:$AH$27,MATCH(O86,【参考】数式用!$K$4:$N$4,0)+1,0)),"")</f>
        <v/>
      </c>
      <c r="Z86" s="1055"/>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04"/>
      <c r="Q87" s="1005"/>
      <c r="R87" s="452" t="str">
        <f>IFERROR(IF('別紙様式3-2（４・５月）'!Z89="ベア加算","",P87*VLOOKUP(N87,【参考】数式用!$AD$2:$AH$27,MATCH(O87,【参考】数式用!$K$4:$N$4,0)+1,0)),"")</f>
        <v/>
      </c>
      <c r="S87" s="122"/>
      <c r="T87" s="1006"/>
      <c r="U87" s="1007"/>
      <c r="V87" s="453" t="str">
        <f>IFERROR(P87*VLOOKUP(AF87,【参考】数式用4!$DC$3:$DZ$106,MATCH(N87,【参考】数式用4!$DC$2:$DZ$2,0)),"")</f>
        <v/>
      </c>
      <c r="W87" s="100"/>
      <c r="X87" s="121"/>
      <c r="Y87" s="1055" t="str">
        <f>IFERROR(IF('別紙様式3-2（４・５月）'!Z89="ベア加算","",W87*VLOOKUP(N87,【参考】数式用!$AD$2:$AH$27,MATCH(O87,【参考】数式用!$K$4:$N$4,0)+1,0)),"")</f>
        <v/>
      </c>
      <c r="Z87" s="1055"/>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04"/>
      <c r="Q88" s="1005"/>
      <c r="R88" s="452" t="str">
        <f>IFERROR(IF('別紙様式3-2（４・５月）'!Z90="ベア加算","",P88*VLOOKUP(N88,【参考】数式用!$AD$2:$AH$27,MATCH(O88,【参考】数式用!$K$4:$N$4,0)+1,0)),"")</f>
        <v/>
      </c>
      <c r="S88" s="122"/>
      <c r="T88" s="1006"/>
      <c r="U88" s="1007"/>
      <c r="V88" s="453" t="str">
        <f>IFERROR(P88*VLOOKUP(AF88,【参考】数式用4!$DC$3:$DZ$106,MATCH(N88,【参考】数式用4!$DC$2:$DZ$2,0)),"")</f>
        <v/>
      </c>
      <c r="W88" s="100"/>
      <c r="X88" s="121"/>
      <c r="Y88" s="1055" t="str">
        <f>IFERROR(IF('別紙様式3-2（４・５月）'!Z90="ベア加算","",W88*VLOOKUP(N88,【参考】数式用!$AD$2:$AH$27,MATCH(O88,【参考】数式用!$K$4:$N$4,0)+1,0)),"")</f>
        <v/>
      </c>
      <c r="Z88" s="1055"/>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04"/>
      <c r="Q89" s="1005"/>
      <c r="R89" s="452" t="str">
        <f>IFERROR(IF('別紙様式3-2（４・５月）'!Z91="ベア加算","",P89*VLOOKUP(N89,【参考】数式用!$AD$2:$AH$27,MATCH(O89,【参考】数式用!$K$4:$N$4,0)+1,0)),"")</f>
        <v/>
      </c>
      <c r="S89" s="122"/>
      <c r="T89" s="1006"/>
      <c r="U89" s="1007"/>
      <c r="V89" s="453" t="str">
        <f>IFERROR(P89*VLOOKUP(AF89,【参考】数式用4!$DC$3:$DZ$106,MATCH(N89,【参考】数式用4!$DC$2:$DZ$2,0)),"")</f>
        <v/>
      </c>
      <c r="W89" s="100"/>
      <c r="X89" s="121"/>
      <c r="Y89" s="1055" t="str">
        <f>IFERROR(IF('別紙様式3-2（４・５月）'!Z91="ベア加算","",W89*VLOOKUP(N89,【参考】数式用!$AD$2:$AH$27,MATCH(O89,【参考】数式用!$K$4:$N$4,0)+1,0)),"")</f>
        <v/>
      </c>
      <c r="Z89" s="1055"/>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04"/>
      <c r="Q90" s="1005"/>
      <c r="R90" s="452" t="str">
        <f>IFERROR(IF('別紙様式3-2（４・５月）'!Z92="ベア加算","",P90*VLOOKUP(N90,【参考】数式用!$AD$2:$AH$27,MATCH(O90,【参考】数式用!$K$4:$N$4,0)+1,0)),"")</f>
        <v/>
      </c>
      <c r="S90" s="122"/>
      <c r="T90" s="1006"/>
      <c r="U90" s="1007"/>
      <c r="V90" s="453" t="str">
        <f>IFERROR(P90*VLOOKUP(AF90,【参考】数式用4!$DC$3:$DZ$106,MATCH(N90,【参考】数式用4!$DC$2:$DZ$2,0)),"")</f>
        <v/>
      </c>
      <c r="W90" s="100"/>
      <c r="X90" s="121"/>
      <c r="Y90" s="1055" t="str">
        <f>IFERROR(IF('別紙様式3-2（４・５月）'!Z92="ベア加算","",W90*VLOOKUP(N90,【参考】数式用!$AD$2:$AH$27,MATCH(O90,【参考】数式用!$K$4:$N$4,0)+1,0)),"")</f>
        <v/>
      </c>
      <c r="Z90" s="1055"/>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04"/>
      <c r="Q91" s="1005"/>
      <c r="R91" s="452" t="str">
        <f>IFERROR(IF('別紙様式3-2（４・５月）'!Z93="ベア加算","",P91*VLOOKUP(N91,【参考】数式用!$AD$2:$AH$27,MATCH(O91,【参考】数式用!$K$4:$N$4,0)+1,0)),"")</f>
        <v/>
      </c>
      <c r="S91" s="122"/>
      <c r="T91" s="1006"/>
      <c r="U91" s="1007"/>
      <c r="V91" s="453" t="str">
        <f>IFERROR(P91*VLOOKUP(AF91,【参考】数式用4!$DC$3:$DZ$106,MATCH(N91,【参考】数式用4!$DC$2:$DZ$2,0)),"")</f>
        <v/>
      </c>
      <c r="W91" s="100"/>
      <c r="X91" s="121"/>
      <c r="Y91" s="1055" t="str">
        <f>IFERROR(IF('別紙様式3-2（４・５月）'!Z93="ベア加算","",W91*VLOOKUP(N91,【参考】数式用!$AD$2:$AH$27,MATCH(O91,【参考】数式用!$K$4:$N$4,0)+1,0)),"")</f>
        <v/>
      </c>
      <c r="Z91" s="1055"/>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04"/>
      <c r="Q92" s="1005"/>
      <c r="R92" s="452" t="str">
        <f>IFERROR(IF('別紙様式3-2（４・５月）'!Z94="ベア加算","",P92*VLOOKUP(N92,【参考】数式用!$AD$2:$AH$27,MATCH(O92,【参考】数式用!$K$4:$N$4,0)+1,0)),"")</f>
        <v/>
      </c>
      <c r="S92" s="122"/>
      <c r="T92" s="1006"/>
      <c r="U92" s="1007"/>
      <c r="V92" s="453" t="str">
        <f>IFERROR(P92*VLOOKUP(AF92,【参考】数式用4!$DC$3:$DZ$106,MATCH(N92,【参考】数式用4!$DC$2:$DZ$2,0)),"")</f>
        <v/>
      </c>
      <c r="W92" s="100"/>
      <c r="X92" s="121"/>
      <c r="Y92" s="1055" t="str">
        <f>IFERROR(IF('別紙様式3-2（４・５月）'!Z94="ベア加算","",W92*VLOOKUP(N92,【参考】数式用!$AD$2:$AH$27,MATCH(O92,【参考】数式用!$K$4:$N$4,0)+1,0)),"")</f>
        <v/>
      </c>
      <c r="Z92" s="1055"/>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04"/>
      <c r="Q93" s="1005"/>
      <c r="R93" s="452" t="str">
        <f>IFERROR(IF('別紙様式3-2（４・５月）'!Z95="ベア加算","",P93*VLOOKUP(N93,【参考】数式用!$AD$2:$AH$27,MATCH(O93,【参考】数式用!$K$4:$N$4,0)+1,0)),"")</f>
        <v/>
      </c>
      <c r="S93" s="122"/>
      <c r="T93" s="1006"/>
      <c r="U93" s="1007"/>
      <c r="V93" s="453" t="str">
        <f>IFERROR(P93*VLOOKUP(AF93,【参考】数式用4!$DC$3:$DZ$106,MATCH(N93,【参考】数式用4!$DC$2:$DZ$2,0)),"")</f>
        <v/>
      </c>
      <c r="W93" s="100"/>
      <c r="X93" s="121"/>
      <c r="Y93" s="1055" t="str">
        <f>IFERROR(IF('別紙様式3-2（４・５月）'!Z95="ベア加算","",W93*VLOOKUP(N93,【参考】数式用!$AD$2:$AH$27,MATCH(O93,【参考】数式用!$K$4:$N$4,0)+1,0)),"")</f>
        <v/>
      </c>
      <c r="Z93" s="1055"/>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04"/>
      <c r="Q94" s="1005"/>
      <c r="R94" s="452" t="str">
        <f>IFERROR(IF('別紙様式3-2（４・５月）'!Z96="ベア加算","",P94*VLOOKUP(N94,【参考】数式用!$AD$2:$AH$27,MATCH(O94,【参考】数式用!$K$4:$N$4,0)+1,0)),"")</f>
        <v/>
      </c>
      <c r="S94" s="122"/>
      <c r="T94" s="1006"/>
      <c r="U94" s="1007"/>
      <c r="V94" s="453" t="str">
        <f>IFERROR(P94*VLOOKUP(AF94,【参考】数式用4!$DC$3:$DZ$106,MATCH(N94,【参考】数式用4!$DC$2:$DZ$2,0)),"")</f>
        <v/>
      </c>
      <c r="W94" s="100"/>
      <c r="X94" s="121"/>
      <c r="Y94" s="1055" t="str">
        <f>IFERROR(IF('別紙様式3-2（４・５月）'!Z96="ベア加算","",W94*VLOOKUP(N94,【参考】数式用!$AD$2:$AH$27,MATCH(O94,【参考】数式用!$K$4:$N$4,0)+1,0)),"")</f>
        <v/>
      </c>
      <c r="Z94" s="1055"/>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04"/>
      <c r="Q95" s="1005"/>
      <c r="R95" s="452" t="str">
        <f>IFERROR(IF('別紙様式3-2（４・５月）'!Z97="ベア加算","",P95*VLOOKUP(N95,【参考】数式用!$AD$2:$AH$27,MATCH(O95,【参考】数式用!$K$4:$N$4,0)+1,0)),"")</f>
        <v/>
      </c>
      <c r="S95" s="122"/>
      <c r="T95" s="1006"/>
      <c r="U95" s="1007"/>
      <c r="V95" s="453" t="str">
        <f>IFERROR(P95*VLOOKUP(AF95,【参考】数式用4!$DC$3:$DZ$106,MATCH(N95,【参考】数式用4!$DC$2:$DZ$2,0)),"")</f>
        <v/>
      </c>
      <c r="W95" s="100"/>
      <c r="X95" s="121"/>
      <c r="Y95" s="1055" t="str">
        <f>IFERROR(IF('別紙様式3-2（４・５月）'!Z97="ベア加算","",W95*VLOOKUP(N95,【参考】数式用!$AD$2:$AH$27,MATCH(O95,【参考】数式用!$K$4:$N$4,0)+1,0)),"")</f>
        <v/>
      </c>
      <c r="Z95" s="1055"/>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04"/>
      <c r="Q96" s="1005"/>
      <c r="R96" s="452" t="str">
        <f>IFERROR(IF('別紙様式3-2（４・５月）'!Z98="ベア加算","",P96*VLOOKUP(N96,【参考】数式用!$AD$2:$AH$27,MATCH(O96,【参考】数式用!$K$4:$N$4,0)+1,0)),"")</f>
        <v/>
      </c>
      <c r="S96" s="122"/>
      <c r="T96" s="1006"/>
      <c r="U96" s="1007"/>
      <c r="V96" s="453" t="str">
        <f>IFERROR(P96*VLOOKUP(AF96,【参考】数式用4!$DC$3:$DZ$106,MATCH(N96,【参考】数式用4!$DC$2:$DZ$2,0)),"")</f>
        <v/>
      </c>
      <c r="W96" s="100"/>
      <c r="X96" s="121"/>
      <c r="Y96" s="1055" t="str">
        <f>IFERROR(IF('別紙様式3-2（４・５月）'!Z98="ベア加算","",W96*VLOOKUP(N96,【参考】数式用!$AD$2:$AH$27,MATCH(O96,【参考】数式用!$K$4:$N$4,0)+1,0)),"")</f>
        <v/>
      </c>
      <c r="Z96" s="1055"/>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04"/>
      <c r="Q97" s="1005"/>
      <c r="R97" s="452" t="str">
        <f>IFERROR(IF('別紙様式3-2（４・５月）'!Z99="ベア加算","",P97*VLOOKUP(N97,【参考】数式用!$AD$2:$AH$27,MATCH(O97,【参考】数式用!$K$4:$N$4,0)+1,0)),"")</f>
        <v/>
      </c>
      <c r="S97" s="122"/>
      <c r="T97" s="1006"/>
      <c r="U97" s="1007"/>
      <c r="V97" s="453" t="str">
        <f>IFERROR(P97*VLOOKUP(AF97,【参考】数式用4!$DC$3:$DZ$106,MATCH(N97,【参考】数式用4!$DC$2:$DZ$2,0)),"")</f>
        <v/>
      </c>
      <c r="W97" s="100"/>
      <c r="X97" s="121"/>
      <c r="Y97" s="1055" t="str">
        <f>IFERROR(IF('別紙様式3-2（４・５月）'!Z99="ベア加算","",W97*VLOOKUP(N97,【参考】数式用!$AD$2:$AH$27,MATCH(O97,【参考】数式用!$K$4:$N$4,0)+1,0)),"")</f>
        <v/>
      </c>
      <c r="Z97" s="1055"/>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04"/>
      <c r="Q98" s="1005"/>
      <c r="R98" s="452" t="str">
        <f>IFERROR(IF('別紙様式3-2（４・５月）'!Z100="ベア加算","",P98*VLOOKUP(N98,【参考】数式用!$AD$2:$AH$27,MATCH(O98,【参考】数式用!$K$4:$N$4,0)+1,0)),"")</f>
        <v/>
      </c>
      <c r="S98" s="122"/>
      <c r="T98" s="1006"/>
      <c r="U98" s="1007"/>
      <c r="V98" s="453" t="str">
        <f>IFERROR(P98*VLOOKUP(AF98,【参考】数式用4!$DC$3:$DZ$106,MATCH(N98,【参考】数式用4!$DC$2:$DZ$2,0)),"")</f>
        <v/>
      </c>
      <c r="W98" s="100"/>
      <c r="X98" s="121"/>
      <c r="Y98" s="1055" t="str">
        <f>IFERROR(IF('別紙様式3-2（４・５月）'!Z100="ベア加算","",W98*VLOOKUP(N98,【参考】数式用!$AD$2:$AH$27,MATCH(O98,【参考】数式用!$K$4:$N$4,0)+1,0)),"")</f>
        <v/>
      </c>
      <c r="Z98" s="1055"/>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04"/>
      <c r="Q99" s="1005"/>
      <c r="R99" s="452" t="str">
        <f>IFERROR(IF('別紙様式3-2（４・５月）'!Z101="ベア加算","",P99*VLOOKUP(N99,【参考】数式用!$AD$2:$AH$27,MATCH(O99,【参考】数式用!$K$4:$N$4,0)+1,0)),"")</f>
        <v/>
      </c>
      <c r="S99" s="122"/>
      <c r="T99" s="1006"/>
      <c r="U99" s="1007"/>
      <c r="V99" s="453" t="str">
        <f>IFERROR(P99*VLOOKUP(AF99,【参考】数式用4!$DC$3:$DZ$106,MATCH(N99,【参考】数式用4!$DC$2:$DZ$2,0)),"")</f>
        <v/>
      </c>
      <c r="W99" s="100"/>
      <c r="X99" s="121"/>
      <c r="Y99" s="1055" t="str">
        <f>IFERROR(IF('別紙様式3-2（４・５月）'!Z101="ベア加算","",W99*VLOOKUP(N99,【参考】数式用!$AD$2:$AH$27,MATCH(O99,【参考】数式用!$K$4:$N$4,0)+1,0)),"")</f>
        <v/>
      </c>
      <c r="Z99" s="1055"/>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04"/>
      <c r="Q100" s="1005"/>
      <c r="R100" s="452" t="str">
        <f>IFERROR(IF('別紙様式3-2（４・５月）'!Z102="ベア加算","",P100*VLOOKUP(N100,【参考】数式用!$AD$2:$AH$27,MATCH(O100,【参考】数式用!$K$4:$N$4,0)+1,0)),"")</f>
        <v/>
      </c>
      <c r="S100" s="122"/>
      <c r="T100" s="1006"/>
      <c r="U100" s="1007"/>
      <c r="V100" s="453" t="str">
        <f>IFERROR(P100*VLOOKUP(AF100,【参考】数式用4!$DC$3:$DZ$106,MATCH(N100,【参考】数式用4!$DC$2:$DZ$2,0)),"")</f>
        <v/>
      </c>
      <c r="W100" s="100"/>
      <c r="X100" s="121"/>
      <c r="Y100" s="1055" t="str">
        <f>IFERROR(IF('別紙様式3-2（４・５月）'!Z102="ベア加算","",W100*VLOOKUP(N100,【参考】数式用!$AD$2:$AH$27,MATCH(O100,【参考】数式用!$K$4:$N$4,0)+1,0)),"")</f>
        <v/>
      </c>
      <c r="Z100" s="1055"/>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04"/>
      <c r="Q101" s="1005"/>
      <c r="R101" s="452" t="str">
        <f>IFERROR(IF('別紙様式3-2（４・５月）'!Z103="ベア加算","",P101*VLOOKUP(N101,【参考】数式用!$AD$2:$AH$27,MATCH(O101,【参考】数式用!$K$4:$N$4,0)+1,0)),"")</f>
        <v/>
      </c>
      <c r="S101" s="122"/>
      <c r="T101" s="1006"/>
      <c r="U101" s="1007"/>
      <c r="V101" s="453" t="str">
        <f>IFERROR(P101*VLOOKUP(AF101,【参考】数式用4!$DC$3:$DZ$106,MATCH(N101,【参考】数式用4!$DC$2:$DZ$2,0)),"")</f>
        <v/>
      </c>
      <c r="W101" s="100"/>
      <c r="X101" s="121"/>
      <c r="Y101" s="1055" t="str">
        <f>IFERROR(IF('別紙様式3-2（４・５月）'!Z103="ベア加算","",W101*VLOOKUP(N101,【参考】数式用!$AD$2:$AH$27,MATCH(O101,【参考】数式用!$K$4:$N$4,0)+1,0)),"")</f>
        <v/>
      </c>
      <c r="Z101" s="1055"/>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04"/>
      <c r="Q102" s="1005"/>
      <c r="R102" s="452" t="str">
        <f>IFERROR(IF('別紙様式3-2（４・５月）'!Z104="ベア加算","",P102*VLOOKUP(N102,【参考】数式用!$AD$2:$AH$27,MATCH(O102,【参考】数式用!$K$4:$N$4,0)+1,0)),"")</f>
        <v/>
      </c>
      <c r="S102" s="122"/>
      <c r="T102" s="1006"/>
      <c r="U102" s="1007"/>
      <c r="V102" s="453" t="str">
        <f>IFERROR(P102*VLOOKUP(AF102,【参考】数式用4!$DC$3:$DZ$106,MATCH(N102,【参考】数式用4!$DC$2:$DZ$2,0)),"")</f>
        <v/>
      </c>
      <c r="W102" s="100"/>
      <c r="X102" s="121"/>
      <c r="Y102" s="1055" t="str">
        <f>IFERROR(IF('別紙様式3-2（４・５月）'!Z104="ベア加算","",W102*VLOOKUP(N102,【参考】数式用!$AD$2:$AH$27,MATCH(O102,【参考】数式用!$K$4:$N$4,0)+1,0)),"")</f>
        <v/>
      </c>
      <c r="Z102" s="1055"/>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04"/>
      <c r="Q103" s="1005"/>
      <c r="R103" s="452" t="str">
        <f>IFERROR(IF('別紙様式3-2（４・５月）'!Z105="ベア加算","",P103*VLOOKUP(N103,【参考】数式用!$AD$2:$AH$27,MATCH(O103,【参考】数式用!$K$4:$N$4,0)+1,0)),"")</f>
        <v/>
      </c>
      <c r="S103" s="122"/>
      <c r="T103" s="1006"/>
      <c r="U103" s="1007"/>
      <c r="V103" s="453" t="str">
        <f>IFERROR(P103*VLOOKUP(AF103,【参考】数式用4!$DC$3:$DZ$106,MATCH(N103,【参考】数式用4!$DC$2:$DZ$2,0)),"")</f>
        <v/>
      </c>
      <c r="W103" s="100"/>
      <c r="X103" s="121"/>
      <c r="Y103" s="1055" t="str">
        <f>IFERROR(IF('別紙様式3-2（４・５月）'!Z105="ベア加算","",W103*VLOOKUP(N103,【参考】数式用!$AD$2:$AH$27,MATCH(O103,【参考】数式用!$K$4:$N$4,0)+1,0)),"")</f>
        <v/>
      </c>
      <c r="Z103" s="1055"/>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04"/>
      <c r="Q104" s="1005"/>
      <c r="R104" s="452" t="str">
        <f>IFERROR(IF('別紙様式3-2（４・５月）'!Z106="ベア加算","",P104*VLOOKUP(N104,【参考】数式用!$AD$2:$AH$27,MATCH(O104,【参考】数式用!$K$4:$N$4,0)+1,0)),"")</f>
        <v/>
      </c>
      <c r="S104" s="122"/>
      <c r="T104" s="1006"/>
      <c r="U104" s="1007"/>
      <c r="V104" s="453" t="str">
        <f>IFERROR(P104*VLOOKUP(AF104,【参考】数式用4!$DC$3:$DZ$106,MATCH(N104,【参考】数式用4!$DC$2:$DZ$2,0)),"")</f>
        <v/>
      </c>
      <c r="W104" s="100"/>
      <c r="X104" s="121"/>
      <c r="Y104" s="1055" t="str">
        <f>IFERROR(IF('別紙様式3-2（４・５月）'!Z106="ベア加算","",W104*VLOOKUP(N104,【参考】数式用!$AD$2:$AH$27,MATCH(O104,【参考】数式用!$K$4:$N$4,0)+1,0)),"")</f>
        <v/>
      </c>
      <c r="Z104" s="1055"/>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04"/>
      <c r="Q105" s="1005"/>
      <c r="R105" s="452" t="str">
        <f>IFERROR(IF('別紙様式3-2（４・５月）'!Z107="ベア加算","",P105*VLOOKUP(N105,【参考】数式用!$AD$2:$AH$27,MATCH(O105,【参考】数式用!$K$4:$N$4,0)+1,0)),"")</f>
        <v/>
      </c>
      <c r="S105" s="122"/>
      <c r="T105" s="1006"/>
      <c r="U105" s="1007"/>
      <c r="V105" s="453" t="str">
        <f>IFERROR(P105*VLOOKUP(AF105,【参考】数式用4!$DC$3:$DZ$106,MATCH(N105,【参考】数式用4!$DC$2:$DZ$2,0)),"")</f>
        <v/>
      </c>
      <c r="W105" s="100"/>
      <c r="X105" s="121"/>
      <c r="Y105" s="1055" t="str">
        <f>IFERROR(IF('別紙様式3-2（４・５月）'!Z107="ベア加算","",W105*VLOOKUP(N105,【参考】数式用!$AD$2:$AH$27,MATCH(O105,【参考】数式用!$K$4:$N$4,0)+1,0)),"")</f>
        <v/>
      </c>
      <c r="Z105" s="1055"/>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04"/>
      <c r="Q106" s="1005"/>
      <c r="R106" s="452" t="str">
        <f>IFERROR(IF('別紙様式3-2（４・５月）'!Z108="ベア加算","",P106*VLOOKUP(N106,【参考】数式用!$AD$2:$AH$27,MATCH(O106,【参考】数式用!$K$4:$N$4,0)+1,0)),"")</f>
        <v/>
      </c>
      <c r="S106" s="122"/>
      <c r="T106" s="1006"/>
      <c r="U106" s="1007"/>
      <c r="V106" s="453" t="str">
        <f>IFERROR(P106*VLOOKUP(AF106,【参考】数式用4!$DC$3:$DZ$106,MATCH(N106,【参考】数式用4!$DC$2:$DZ$2,0)),"")</f>
        <v/>
      </c>
      <c r="W106" s="100"/>
      <c r="X106" s="121"/>
      <c r="Y106" s="1055" t="str">
        <f>IFERROR(IF('別紙様式3-2（４・５月）'!Z108="ベア加算","",W106*VLOOKUP(N106,【参考】数式用!$AD$2:$AH$27,MATCH(O106,【参考】数式用!$K$4:$N$4,0)+1,0)),"")</f>
        <v/>
      </c>
      <c r="Z106" s="1055"/>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04"/>
      <c r="Q107" s="1005"/>
      <c r="R107" s="452" t="str">
        <f>IFERROR(IF('別紙様式3-2（４・５月）'!Z109="ベア加算","",P107*VLOOKUP(N107,【参考】数式用!$AD$2:$AH$27,MATCH(O107,【参考】数式用!$K$4:$N$4,0)+1,0)),"")</f>
        <v/>
      </c>
      <c r="S107" s="122"/>
      <c r="T107" s="1006"/>
      <c r="U107" s="1007"/>
      <c r="V107" s="453" t="str">
        <f>IFERROR(P107*VLOOKUP(AF107,【参考】数式用4!$DC$3:$DZ$106,MATCH(N107,【参考】数式用4!$DC$2:$DZ$2,0)),"")</f>
        <v/>
      </c>
      <c r="W107" s="100"/>
      <c r="X107" s="121"/>
      <c r="Y107" s="1055" t="str">
        <f>IFERROR(IF('別紙様式3-2（４・５月）'!Z109="ベア加算","",W107*VLOOKUP(N107,【参考】数式用!$AD$2:$AH$27,MATCH(O107,【参考】数式用!$K$4:$N$4,0)+1,0)),"")</f>
        <v/>
      </c>
      <c r="Z107" s="1055"/>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04"/>
      <c r="Q108" s="1005"/>
      <c r="R108" s="452" t="str">
        <f>IFERROR(IF('別紙様式3-2（４・５月）'!Z110="ベア加算","",P108*VLOOKUP(N108,【参考】数式用!$AD$2:$AH$27,MATCH(O108,【参考】数式用!$K$4:$N$4,0)+1,0)),"")</f>
        <v/>
      </c>
      <c r="S108" s="122"/>
      <c r="T108" s="1006"/>
      <c r="U108" s="1007"/>
      <c r="V108" s="453" t="str">
        <f>IFERROR(P108*VLOOKUP(AF108,【参考】数式用4!$DC$3:$DZ$106,MATCH(N108,【参考】数式用4!$DC$2:$DZ$2,0)),"")</f>
        <v/>
      </c>
      <c r="W108" s="100"/>
      <c r="X108" s="121"/>
      <c r="Y108" s="1055" t="str">
        <f>IFERROR(IF('別紙様式3-2（４・５月）'!Z110="ベア加算","",W108*VLOOKUP(N108,【参考】数式用!$AD$2:$AH$27,MATCH(O108,【参考】数式用!$K$4:$N$4,0)+1,0)),"")</f>
        <v/>
      </c>
      <c r="Z108" s="1055"/>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04"/>
      <c r="Q109" s="1005"/>
      <c r="R109" s="452" t="str">
        <f>IFERROR(IF('別紙様式3-2（４・５月）'!Z111="ベア加算","",P109*VLOOKUP(N109,【参考】数式用!$AD$2:$AH$27,MATCH(O109,【参考】数式用!$K$4:$N$4,0)+1,0)),"")</f>
        <v/>
      </c>
      <c r="S109" s="122"/>
      <c r="T109" s="1006"/>
      <c r="U109" s="1007"/>
      <c r="V109" s="453" t="str">
        <f>IFERROR(P109*VLOOKUP(AF109,【参考】数式用4!$DC$3:$DZ$106,MATCH(N109,【参考】数式用4!$DC$2:$DZ$2,0)),"")</f>
        <v/>
      </c>
      <c r="W109" s="100"/>
      <c r="X109" s="121"/>
      <c r="Y109" s="1055" t="str">
        <f>IFERROR(IF('別紙様式3-2（４・５月）'!Z111="ベア加算","",W109*VLOOKUP(N109,【参考】数式用!$AD$2:$AH$27,MATCH(O109,【参考】数式用!$K$4:$N$4,0)+1,0)),"")</f>
        <v/>
      </c>
      <c r="Z109" s="1055"/>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04"/>
      <c r="Q110" s="1005"/>
      <c r="R110" s="452" t="str">
        <f>IFERROR(IF('別紙様式3-2（４・５月）'!Z112="ベア加算","",P110*VLOOKUP(N110,【参考】数式用!$AD$2:$AH$27,MATCH(O110,【参考】数式用!$K$4:$N$4,0)+1,0)),"")</f>
        <v/>
      </c>
      <c r="S110" s="122"/>
      <c r="T110" s="1006"/>
      <c r="U110" s="1007"/>
      <c r="V110" s="453" t="str">
        <f>IFERROR(P110*VLOOKUP(AF110,【参考】数式用4!$DC$3:$DZ$106,MATCH(N110,【参考】数式用4!$DC$2:$DZ$2,0)),"")</f>
        <v/>
      </c>
      <c r="W110" s="100"/>
      <c r="X110" s="121"/>
      <c r="Y110" s="1055" t="str">
        <f>IFERROR(IF('別紙様式3-2（４・５月）'!Z112="ベア加算","",W110*VLOOKUP(N110,【参考】数式用!$AD$2:$AH$27,MATCH(O110,【参考】数式用!$K$4:$N$4,0)+1,0)),"")</f>
        <v/>
      </c>
      <c r="Z110" s="1055"/>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04"/>
      <c r="Q111" s="1005"/>
      <c r="R111" s="452" t="str">
        <f>IFERROR(IF('別紙様式3-2（４・５月）'!Z113="ベア加算","",P111*VLOOKUP(N111,【参考】数式用!$AD$2:$AH$27,MATCH(O111,【参考】数式用!$K$4:$N$4,0)+1,0)),"")</f>
        <v/>
      </c>
      <c r="S111" s="122"/>
      <c r="T111" s="1006"/>
      <c r="U111" s="1007"/>
      <c r="V111" s="453" t="str">
        <f>IFERROR(P111*VLOOKUP(AF111,【参考】数式用4!$DC$3:$DZ$106,MATCH(N111,【参考】数式用4!$DC$2:$DZ$2,0)),"")</f>
        <v/>
      </c>
      <c r="W111" s="100"/>
      <c r="X111" s="121"/>
      <c r="Y111" s="1055" t="str">
        <f>IFERROR(IF('別紙様式3-2（４・５月）'!Z113="ベア加算","",W111*VLOOKUP(N111,【参考】数式用!$AD$2:$AH$27,MATCH(O111,【参考】数式用!$K$4:$N$4,0)+1,0)),"")</f>
        <v/>
      </c>
      <c r="Z111" s="1055"/>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04"/>
      <c r="Q112" s="1005"/>
      <c r="R112" s="452" t="str">
        <f>IFERROR(IF('別紙様式3-2（４・５月）'!Z114="ベア加算","",P112*VLOOKUP(N112,【参考】数式用!$AD$2:$AH$27,MATCH(O112,【参考】数式用!$K$4:$N$4,0)+1,0)),"")</f>
        <v/>
      </c>
      <c r="S112" s="122"/>
      <c r="T112" s="1006"/>
      <c r="U112" s="1007"/>
      <c r="V112" s="453" t="str">
        <f>IFERROR(P112*VLOOKUP(AF112,【参考】数式用4!$DC$3:$DZ$106,MATCH(N112,【参考】数式用4!$DC$2:$DZ$2,0)),"")</f>
        <v/>
      </c>
      <c r="W112" s="100"/>
      <c r="X112" s="121"/>
      <c r="Y112" s="1055" t="str">
        <f>IFERROR(IF('別紙様式3-2（４・５月）'!Z114="ベア加算","",W112*VLOOKUP(N112,【参考】数式用!$AD$2:$AH$27,MATCH(O112,【参考】数式用!$K$4:$N$4,0)+1,0)),"")</f>
        <v/>
      </c>
      <c r="Z112" s="1055"/>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04"/>
      <c r="Q113" s="1005"/>
      <c r="R113" s="452" t="str">
        <f>IFERROR(IF('別紙様式3-2（４・５月）'!Z115="ベア加算","",P113*VLOOKUP(N113,【参考】数式用!$AD$2:$AH$27,MATCH(O113,【参考】数式用!$K$4:$N$4,0)+1,0)),"")</f>
        <v/>
      </c>
      <c r="S113" s="122"/>
      <c r="T113" s="1006"/>
      <c r="U113" s="1007"/>
      <c r="V113" s="453" t="str">
        <f>IFERROR(P113*VLOOKUP(AF113,【参考】数式用4!$DC$3:$DZ$106,MATCH(N113,【参考】数式用4!$DC$2:$DZ$2,0)),"")</f>
        <v/>
      </c>
      <c r="W113" s="101"/>
      <c r="X113" s="121"/>
      <c r="Y113" s="1055" t="str">
        <f>IFERROR(IF('別紙様式3-2（４・５月）'!Z115="ベア加算","",W113*VLOOKUP(N113,【参考】数式用!$AD$2:$AH$27,MATCH(O113,【参考】数式用!$K$4:$N$4,0)+1,0)),"")</f>
        <v/>
      </c>
      <c r="Z113" s="1055"/>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130</v>
      </c>
      <c r="B1" s="6"/>
      <c r="C1" s="6"/>
      <c r="D1" s="6"/>
      <c r="E1" s="6"/>
      <c r="AD1" s="75" t="s">
        <v>2077</v>
      </c>
      <c r="AE1"/>
      <c r="AF1"/>
      <c r="AG1"/>
      <c r="AH1"/>
      <c r="AJ1" s="72" t="s">
        <v>2007</v>
      </c>
      <c r="AL1" s="6" t="s">
        <v>2061</v>
      </c>
    </row>
    <row r="2" spans="1:38" ht="24.75" customHeight="1">
      <c r="A2" s="1088" t="s">
        <v>131</v>
      </c>
      <c r="B2" s="1105" t="s">
        <v>132</v>
      </c>
      <c r="C2" s="1106"/>
      <c r="D2" s="1106"/>
      <c r="E2" s="1107"/>
      <c r="F2" s="1091" t="s">
        <v>133</v>
      </c>
      <c r="G2" s="1092"/>
      <c r="H2" s="1093"/>
      <c r="I2" s="1088" t="s">
        <v>134</v>
      </c>
      <c r="J2" s="1094"/>
      <c r="K2" s="1096" t="s">
        <v>135</v>
      </c>
      <c r="L2" s="1097"/>
      <c r="M2" s="1097"/>
      <c r="N2" s="1097"/>
      <c r="O2" s="1097"/>
      <c r="P2" s="1097"/>
      <c r="Q2" s="1097"/>
      <c r="R2" s="1097"/>
      <c r="S2" s="1097"/>
      <c r="T2" s="1097"/>
      <c r="U2" s="1097"/>
      <c r="V2" s="1097"/>
      <c r="W2" s="1097"/>
      <c r="X2" s="1097"/>
      <c r="Y2" s="1097"/>
      <c r="Z2" s="1097"/>
      <c r="AA2" s="1097"/>
      <c r="AB2" s="1098"/>
      <c r="AC2" s="8"/>
      <c r="AD2" s="1085" t="s">
        <v>131</v>
      </c>
      <c r="AE2" s="1079" t="s">
        <v>2008</v>
      </c>
      <c r="AF2" s="1080"/>
      <c r="AG2" s="1080"/>
      <c r="AH2" s="1081"/>
      <c r="AI2" s="8"/>
      <c r="AJ2" s="73" t="s">
        <v>1995</v>
      </c>
      <c r="AK2" s="8"/>
      <c r="AL2" s="64" t="s">
        <v>2056</v>
      </c>
    </row>
    <row r="3" spans="1:38" ht="35.25" customHeight="1" thickBot="1">
      <c r="A3" s="1089"/>
      <c r="B3" s="1099" t="s">
        <v>2095</v>
      </c>
      <c r="C3" s="1100"/>
      <c r="D3" s="1100"/>
      <c r="E3" s="1101"/>
      <c r="F3" s="1099" t="s">
        <v>136</v>
      </c>
      <c r="G3" s="1100"/>
      <c r="H3" s="1101"/>
      <c r="I3" s="1090"/>
      <c r="J3" s="1095"/>
      <c r="K3" s="1102" t="s">
        <v>137</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2057</v>
      </c>
    </row>
    <row r="4" spans="1:38" ht="23.25" customHeight="1" thickBot="1">
      <c r="A4" s="1090"/>
      <c r="B4" s="9" t="s">
        <v>138</v>
      </c>
      <c r="C4" s="10" t="s">
        <v>139</v>
      </c>
      <c r="D4" s="10" t="s">
        <v>140</v>
      </c>
      <c r="E4" s="89"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087"/>
      <c r="AE4" s="87" t="s">
        <v>146</v>
      </c>
      <c r="AF4" s="85" t="s">
        <v>147</v>
      </c>
      <c r="AG4" s="85" t="s">
        <v>148</v>
      </c>
      <c r="AH4" s="86"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3">
        <v>9.7000000000000003E-2</v>
      </c>
      <c r="AF7" s="76">
        <v>0.107</v>
      </c>
      <c r="AG7" s="76">
        <v>0.13100000000000001</v>
      </c>
      <c r="AH7" s="77">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3">
        <v>0.11600000000000001</v>
      </c>
      <c r="AF11" s="76">
        <v>0.12</v>
      </c>
      <c r="AG11" s="76">
        <v>0.151</v>
      </c>
      <c r="AH11" s="77">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3">
        <v>0.127</v>
      </c>
      <c r="AF14" s="76">
        <v>0.13200000000000001</v>
      </c>
      <c r="AG14" s="76">
        <v>0.153</v>
      </c>
      <c r="AH14" s="77">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3">
        <v>0.114</v>
      </c>
      <c r="AF15" s="76">
        <v>0.11600000000000001</v>
      </c>
      <c r="AG15" s="76">
        <v>0.126</v>
      </c>
      <c r="AH15" s="77">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3">
        <v>0.114</v>
      </c>
      <c r="AF16" s="76">
        <v>0.11600000000000001</v>
      </c>
      <c r="AG16" s="76">
        <v>0.126</v>
      </c>
      <c r="AH16" s="77">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3">
        <v>0.123</v>
      </c>
      <c r="AF17" s="76">
        <v>0.129</v>
      </c>
      <c r="AG17" s="76">
        <v>0.14799999999999999</v>
      </c>
      <c r="AH17" s="77">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3">
        <v>0.114</v>
      </c>
      <c r="AF20" s="76">
        <v>0.11700000000000001</v>
      </c>
      <c r="AG20" s="76">
        <v>0.14099999999999999</v>
      </c>
      <c r="AH20" s="77">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3">
        <v>0.106</v>
      </c>
      <c r="AF21" s="76">
        <v>0.112</v>
      </c>
      <c r="AG21" s="76">
        <v>0.14799999999999999</v>
      </c>
      <c r="AH21" s="77">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3">
        <v>0.106</v>
      </c>
      <c r="AF22" s="76">
        <v>0.112</v>
      </c>
      <c r="AG22" s="76">
        <v>0.14799999999999999</v>
      </c>
      <c r="AH22" s="77">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3">
        <v>9.8000000000000004E-2</v>
      </c>
      <c r="AF23" s="76">
        <v>0.106</v>
      </c>
      <c r="AG23" s="76">
        <v>0.13800000000000001</v>
      </c>
      <c r="AH23" s="77">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3">
        <v>9.8000000000000004E-2</v>
      </c>
      <c r="AF24" s="76">
        <v>0.106</v>
      </c>
      <c r="AG24" s="76">
        <v>0.13800000000000001</v>
      </c>
      <c r="AH24" s="77">
        <v>0.17199999999999999</v>
      </c>
      <c r="AI24" s="8"/>
      <c r="AJ24" s="8"/>
      <c r="AK24" s="8"/>
    </row>
    <row r="25" spans="1:40" ht="13.8"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4">
        <v>9.8000000000000004E-2</v>
      </c>
      <c r="AF25" s="78">
        <v>0.106</v>
      </c>
      <c r="AG25" s="78">
        <v>0.13800000000000001</v>
      </c>
      <c r="AH25" s="79">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3">
        <v>9.7000000000000003E-2</v>
      </c>
      <c r="AF26" s="76">
        <v>0.107</v>
      </c>
      <c r="AG26" s="76">
        <v>0.13100000000000001</v>
      </c>
      <c r="AH26" s="77">
        <v>0.16500000000000001</v>
      </c>
      <c r="AI26" s="8"/>
      <c r="AJ26" s="8"/>
      <c r="AK26" s="8"/>
    </row>
    <row r="27" spans="1:40" ht="13.8"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1960</v>
      </c>
      <c r="C1" s="6" t="s">
        <v>1961</v>
      </c>
    </row>
    <row r="2" spans="1:4" ht="13.8"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8"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4">
      <c r="C513" s="66" t="s">
        <v>685</v>
      </c>
      <c r="D513" s="67" t="s">
        <v>714</v>
      </c>
    </row>
    <row r="514" spans="3:4">
      <c r="C514" s="66" t="s">
        <v>685</v>
      </c>
      <c r="D514" s="67" t="s">
        <v>715</v>
      </c>
    </row>
    <row r="515" spans="3:4">
      <c r="C515" s="66" t="s">
        <v>685</v>
      </c>
      <c r="D515" s="67" t="s">
        <v>716</v>
      </c>
    </row>
    <row r="516" spans="3:4">
      <c r="C516" s="66" t="s">
        <v>685</v>
      </c>
      <c r="D516" s="67" t="s">
        <v>717</v>
      </c>
    </row>
    <row r="517" spans="3:4">
      <c r="C517" s="66" t="s">
        <v>685</v>
      </c>
      <c r="D517" s="67" t="s">
        <v>718</v>
      </c>
    </row>
    <row r="518" spans="3:4">
      <c r="C518" s="66" t="s">
        <v>685</v>
      </c>
      <c r="D518" s="67" t="s">
        <v>719</v>
      </c>
    </row>
    <row r="519" spans="3:4">
      <c r="C519" s="66" t="s">
        <v>720</v>
      </c>
      <c r="D519" s="67" t="s">
        <v>721</v>
      </c>
    </row>
    <row r="520" spans="3:4">
      <c r="C520" s="66" t="s">
        <v>720</v>
      </c>
      <c r="D520" s="67" t="s">
        <v>722</v>
      </c>
    </row>
    <row r="521" spans="3:4">
      <c r="C521" s="66" t="s">
        <v>720</v>
      </c>
      <c r="D521" s="67" t="s">
        <v>723</v>
      </c>
    </row>
    <row r="522" spans="3:4">
      <c r="C522" s="66" t="s">
        <v>720</v>
      </c>
      <c r="D522" s="67" t="s">
        <v>724</v>
      </c>
    </row>
    <row r="523" spans="3:4">
      <c r="C523" s="66" t="s">
        <v>720</v>
      </c>
      <c r="D523" s="67" t="s">
        <v>725</v>
      </c>
    </row>
    <row r="524" spans="3:4">
      <c r="C524" s="66" t="s">
        <v>720</v>
      </c>
      <c r="D524" s="67" t="s">
        <v>726</v>
      </c>
    </row>
    <row r="525" spans="3:4">
      <c r="C525" s="66" t="s">
        <v>720</v>
      </c>
      <c r="D525" s="67" t="s">
        <v>727</v>
      </c>
    </row>
    <row r="526" spans="3:4">
      <c r="C526" s="66" t="s">
        <v>720</v>
      </c>
      <c r="D526" s="67" t="s">
        <v>728</v>
      </c>
    </row>
    <row r="527" spans="3:4">
      <c r="C527" s="66" t="s">
        <v>720</v>
      </c>
      <c r="D527" s="67" t="s">
        <v>729</v>
      </c>
    </row>
    <row r="528" spans="3:4">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4">
      <c r="C913" s="66" t="s">
        <v>1045</v>
      </c>
      <c r="D913" s="67" t="s">
        <v>1117</v>
      </c>
    </row>
    <row r="914" spans="3:4">
      <c r="C914" s="66" t="s">
        <v>1045</v>
      </c>
      <c r="D914" s="67" t="s">
        <v>1118</v>
      </c>
    </row>
    <row r="915" spans="3:4">
      <c r="C915" s="66" t="s">
        <v>1045</v>
      </c>
      <c r="D915" s="67" t="s">
        <v>1119</v>
      </c>
    </row>
    <row r="916" spans="3:4">
      <c r="C916" s="66" t="s">
        <v>1120</v>
      </c>
      <c r="D916" s="67" t="s">
        <v>1121</v>
      </c>
    </row>
    <row r="917" spans="3:4">
      <c r="C917" s="66" t="s">
        <v>1120</v>
      </c>
      <c r="D917" s="67" t="s">
        <v>1122</v>
      </c>
    </row>
    <row r="918" spans="3:4">
      <c r="C918" s="66" t="s">
        <v>1120</v>
      </c>
      <c r="D918" s="67" t="s">
        <v>1123</v>
      </c>
    </row>
    <row r="919" spans="3:4">
      <c r="C919" s="66" t="s">
        <v>1120</v>
      </c>
      <c r="D919" s="67" t="s">
        <v>1124</v>
      </c>
    </row>
    <row r="920" spans="3:4">
      <c r="C920" s="66" t="s">
        <v>1120</v>
      </c>
      <c r="D920" s="67" t="s">
        <v>1125</v>
      </c>
    </row>
    <row r="921" spans="3:4">
      <c r="C921" s="66" t="s">
        <v>1120</v>
      </c>
      <c r="D921" s="67" t="s">
        <v>1126</v>
      </c>
    </row>
    <row r="922" spans="3:4">
      <c r="C922" s="66" t="s">
        <v>1120</v>
      </c>
      <c r="D922" s="67" t="s">
        <v>1127</v>
      </c>
    </row>
    <row r="923" spans="3:4">
      <c r="C923" s="66" t="s">
        <v>1120</v>
      </c>
      <c r="D923" s="67" t="s">
        <v>1128</v>
      </c>
    </row>
    <row r="924" spans="3:4">
      <c r="C924" s="66" t="s">
        <v>1120</v>
      </c>
      <c r="D924" s="67" t="s">
        <v>1129</v>
      </c>
    </row>
    <row r="925" spans="3:4">
      <c r="C925" s="66" t="s">
        <v>1120</v>
      </c>
      <c r="D925" s="67" t="s">
        <v>1130</v>
      </c>
    </row>
    <row r="926" spans="3:4">
      <c r="C926" s="66" t="s">
        <v>1120</v>
      </c>
      <c r="D926" s="67" t="s">
        <v>1131</v>
      </c>
    </row>
    <row r="927" spans="3:4">
      <c r="C927" s="66" t="s">
        <v>1120</v>
      </c>
      <c r="D927" s="67" t="s">
        <v>1132</v>
      </c>
    </row>
    <row r="928" spans="3:4">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4">
      <c r="C1089" s="66" t="s">
        <v>1278</v>
      </c>
      <c r="D1089" s="67" t="s">
        <v>1292</v>
      </c>
    </row>
    <row r="1090" spans="3:4">
      <c r="C1090" s="66" t="s">
        <v>1278</v>
      </c>
      <c r="D1090" s="67" t="s">
        <v>1293</v>
      </c>
    </row>
    <row r="1091" spans="3:4">
      <c r="C1091" s="66" t="s">
        <v>1278</v>
      </c>
      <c r="D1091" s="67" t="s">
        <v>1294</v>
      </c>
    </row>
    <row r="1092" spans="3:4">
      <c r="C1092" s="66" t="s">
        <v>1278</v>
      </c>
      <c r="D1092" s="67" t="s">
        <v>1295</v>
      </c>
    </row>
    <row r="1093" spans="3:4">
      <c r="C1093" s="66" t="s">
        <v>1278</v>
      </c>
      <c r="D1093" s="67" t="s">
        <v>1296</v>
      </c>
    </row>
    <row r="1094" spans="3:4">
      <c r="C1094" s="66" t="s">
        <v>1278</v>
      </c>
      <c r="D1094" s="67" t="s">
        <v>1297</v>
      </c>
    </row>
    <row r="1095" spans="3:4">
      <c r="C1095" s="66" t="s">
        <v>1298</v>
      </c>
      <c r="D1095" s="67" t="s">
        <v>1299</v>
      </c>
    </row>
    <row r="1096" spans="3:4">
      <c r="C1096" s="66" t="s">
        <v>1298</v>
      </c>
      <c r="D1096" s="67" t="s">
        <v>1300</v>
      </c>
    </row>
    <row r="1097" spans="3:4">
      <c r="C1097" s="66" t="s">
        <v>1298</v>
      </c>
      <c r="D1097" s="67" t="s">
        <v>1301</v>
      </c>
    </row>
    <row r="1098" spans="3:4">
      <c r="C1098" s="66" t="s">
        <v>1298</v>
      </c>
      <c r="D1098" s="67" t="s">
        <v>1302</v>
      </c>
    </row>
    <row r="1099" spans="3:4">
      <c r="C1099" s="66" t="s">
        <v>1298</v>
      </c>
      <c r="D1099" s="67" t="s">
        <v>1303</v>
      </c>
    </row>
    <row r="1100" spans="3:4">
      <c r="C1100" s="66" t="s">
        <v>1298</v>
      </c>
      <c r="D1100" s="67" t="s">
        <v>1304</v>
      </c>
    </row>
    <row r="1101" spans="3:4">
      <c r="C1101" s="66" t="s">
        <v>1298</v>
      </c>
      <c r="D1101" s="67" t="s">
        <v>1305</v>
      </c>
    </row>
    <row r="1102" spans="3:4">
      <c r="C1102" s="66" t="s">
        <v>1298</v>
      </c>
      <c r="D1102" s="67" t="s">
        <v>1306</v>
      </c>
    </row>
    <row r="1103" spans="3:4">
      <c r="C1103" s="66" t="s">
        <v>1298</v>
      </c>
      <c r="D1103" s="67" t="s">
        <v>1307</v>
      </c>
    </row>
    <row r="1104" spans="3:4">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4">
      <c r="C1377" s="66" t="s">
        <v>1565</v>
      </c>
      <c r="D1377" s="67" t="s">
        <v>1581</v>
      </c>
    </row>
    <row r="1378" spans="3:4">
      <c r="C1378" s="66" t="s">
        <v>1565</v>
      </c>
      <c r="D1378" s="67" t="s">
        <v>1582</v>
      </c>
    </row>
    <row r="1379" spans="3:4">
      <c r="C1379" s="66" t="s">
        <v>1565</v>
      </c>
      <c r="D1379" s="67" t="s">
        <v>1583</v>
      </c>
    </row>
    <row r="1380" spans="3:4">
      <c r="C1380" s="66" t="s">
        <v>1565</v>
      </c>
      <c r="D1380" s="67" t="s">
        <v>1584</v>
      </c>
    </row>
    <row r="1381" spans="3:4">
      <c r="C1381" s="66" t="s">
        <v>1585</v>
      </c>
      <c r="D1381" s="67" t="s">
        <v>1586</v>
      </c>
    </row>
    <row r="1382" spans="3:4">
      <c r="C1382" s="66" t="s">
        <v>1585</v>
      </c>
      <c r="D1382" s="67" t="s">
        <v>1587</v>
      </c>
    </row>
    <row r="1383" spans="3:4">
      <c r="C1383" s="66" t="s">
        <v>1585</v>
      </c>
      <c r="D1383" s="67" t="s">
        <v>1588</v>
      </c>
    </row>
    <row r="1384" spans="3:4">
      <c r="C1384" s="66" t="s">
        <v>1585</v>
      </c>
      <c r="D1384" s="67" t="s">
        <v>1589</v>
      </c>
    </row>
    <row r="1385" spans="3:4">
      <c r="C1385" s="66" t="s">
        <v>1585</v>
      </c>
      <c r="D1385" s="67" t="s">
        <v>1590</v>
      </c>
    </row>
    <row r="1386" spans="3:4">
      <c r="C1386" s="66" t="s">
        <v>1585</v>
      </c>
      <c r="D1386" s="67" t="s">
        <v>1591</v>
      </c>
    </row>
    <row r="1387" spans="3:4">
      <c r="C1387" s="66" t="s">
        <v>1585</v>
      </c>
      <c r="D1387" s="67" t="s">
        <v>1592</v>
      </c>
    </row>
    <row r="1388" spans="3:4">
      <c r="C1388" s="66" t="s">
        <v>1585</v>
      </c>
      <c r="D1388" s="67" t="s">
        <v>1593</v>
      </c>
    </row>
    <row r="1389" spans="3:4">
      <c r="C1389" s="66" t="s">
        <v>1585</v>
      </c>
      <c r="D1389" s="67" t="s">
        <v>1594</v>
      </c>
    </row>
    <row r="1390" spans="3:4">
      <c r="C1390" s="66" t="s">
        <v>1585</v>
      </c>
      <c r="D1390" s="67" t="s">
        <v>1595</v>
      </c>
    </row>
    <row r="1391" spans="3:4">
      <c r="C1391" s="66" t="s">
        <v>1585</v>
      </c>
      <c r="D1391" s="67" t="s">
        <v>1596</v>
      </c>
    </row>
    <row r="1392" spans="3:4">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4">
      <c r="C1569" s="66" t="s">
        <v>1764</v>
      </c>
      <c r="D1569" s="67" t="s">
        <v>1778</v>
      </c>
    </row>
    <row r="1570" spans="3:4">
      <c r="C1570" s="66" t="s">
        <v>1764</v>
      </c>
      <c r="D1570" s="67" t="s">
        <v>1779</v>
      </c>
    </row>
    <row r="1571" spans="3:4">
      <c r="C1571" s="66" t="s">
        <v>1764</v>
      </c>
      <c r="D1571" s="67" t="s">
        <v>1780</v>
      </c>
    </row>
    <row r="1572" spans="3:4">
      <c r="C1572" s="66" t="s">
        <v>1764</v>
      </c>
      <c r="D1572" s="67" t="s">
        <v>1781</v>
      </c>
    </row>
    <row r="1573" spans="3:4">
      <c r="C1573" s="66" t="s">
        <v>1764</v>
      </c>
      <c r="D1573" s="67" t="s">
        <v>1782</v>
      </c>
    </row>
    <row r="1574" spans="3:4">
      <c r="C1574" s="66" t="s">
        <v>1764</v>
      </c>
      <c r="D1574" s="67" t="s">
        <v>1783</v>
      </c>
    </row>
    <row r="1575" spans="3:4">
      <c r="C1575" s="66" t="s">
        <v>1764</v>
      </c>
      <c r="D1575" s="67" t="s">
        <v>1784</v>
      </c>
    </row>
    <row r="1576" spans="3:4">
      <c r="C1576" s="66" t="s">
        <v>1764</v>
      </c>
      <c r="D1576" s="67" t="s">
        <v>1785</v>
      </c>
    </row>
    <row r="1577" spans="3:4">
      <c r="C1577" s="66" t="s">
        <v>1786</v>
      </c>
      <c r="D1577" s="67" t="s">
        <v>1787</v>
      </c>
    </row>
    <row r="1578" spans="3:4">
      <c r="C1578" s="66" t="s">
        <v>1786</v>
      </c>
      <c r="D1578" s="67" t="s">
        <v>1788</v>
      </c>
    </row>
    <row r="1579" spans="3:4">
      <c r="C1579" s="66" t="s">
        <v>1786</v>
      </c>
      <c r="D1579" s="67" t="s">
        <v>1789</v>
      </c>
    </row>
    <row r="1580" spans="3:4">
      <c r="C1580" s="66" t="s">
        <v>1786</v>
      </c>
      <c r="D1580" s="67" t="s">
        <v>1790</v>
      </c>
    </row>
    <row r="1581" spans="3:4">
      <c r="C1581" s="66" t="s">
        <v>1786</v>
      </c>
      <c r="D1581" s="67" t="s">
        <v>1791</v>
      </c>
    </row>
    <row r="1582" spans="3:4">
      <c r="C1582" s="66" t="s">
        <v>1786</v>
      </c>
      <c r="D1582" s="67" t="s">
        <v>1792</v>
      </c>
    </row>
    <row r="1583" spans="3:4">
      <c r="C1583" s="66" t="s">
        <v>1786</v>
      </c>
      <c r="D1583" s="67" t="s">
        <v>1793</v>
      </c>
    </row>
    <row r="1584" spans="3:4">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8"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98" t="s">
        <v>2118</v>
      </c>
      <c r="AC2" s="98" t="s">
        <v>2117</v>
      </c>
      <c r="AD2" s="98" t="s">
        <v>2120</v>
      </c>
      <c r="AE2" s="91" t="s">
        <v>8</v>
      </c>
      <c r="AF2" s="91" t="s">
        <v>9</v>
      </c>
      <c r="AG2" s="91" t="s">
        <v>164</v>
      </c>
      <c r="AH2" s="91" t="s">
        <v>165</v>
      </c>
      <c r="AI2" s="91" t="s">
        <v>10</v>
      </c>
      <c r="AJ2" s="91" t="s">
        <v>11</v>
      </c>
      <c r="AK2" s="91" t="s">
        <v>166</v>
      </c>
      <c r="AL2" s="91" t="s">
        <v>167</v>
      </c>
      <c r="AM2" s="91" t="s">
        <v>12</v>
      </c>
      <c r="AN2" s="91" t="s">
        <v>168</v>
      </c>
      <c r="AO2" s="91" t="s">
        <v>105</v>
      </c>
      <c r="AP2" s="91" t="s">
        <v>169</v>
      </c>
      <c r="AQ2" s="91" t="s">
        <v>170</v>
      </c>
      <c r="AR2" s="91" t="s">
        <v>171</v>
      </c>
      <c r="AS2" s="91" t="s">
        <v>13</v>
      </c>
      <c r="AT2" s="91" t="s">
        <v>103</v>
      </c>
      <c r="AU2" s="91" t="s">
        <v>172</v>
      </c>
      <c r="AV2" s="91" t="s">
        <v>173</v>
      </c>
      <c r="AW2" s="91" t="s">
        <v>174</v>
      </c>
      <c r="AX2" s="91" t="s">
        <v>175</v>
      </c>
      <c r="AY2" s="91" t="s">
        <v>176</v>
      </c>
      <c r="AZ2" s="91" t="s">
        <v>177</v>
      </c>
      <c r="BA2" s="91" t="s">
        <v>178</v>
      </c>
    </row>
    <row r="3" spans="2:53" ht="24">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73">
        <f>0</f>
        <v>0</v>
      </c>
      <c r="AF23" s="473">
        <f>0</f>
        <v>0</v>
      </c>
      <c r="AG23" s="473">
        <f>0</f>
        <v>0</v>
      </c>
      <c r="AH23" s="473">
        <f>0</f>
        <v>0</v>
      </c>
      <c r="AI23" s="473">
        <f>0</f>
        <v>0</v>
      </c>
      <c r="AJ23" s="473">
        <f>0</f>
        <v>0</v>
      </c>
      <c r="AK23" s="473">
        <f>0</f>
        <v>0</v>
      </c>
      <c r="AL23" s="473">
        <f>0</f>
        <v>0</v>
      </c>
      <c r="AM23" s="473">
        <f>0</f>
        <v>0</v>
      </c>
      <c r="AN23" s="473">
        <f>0</f>
        <v>0</v>
      </c>
      <c r="AO23" s="473">
        <f>0</f>
        <v>0</v>
      </c>
      <c r="AP23" s="473">
        <f>0</f>
        <v>0</v>
      </c>
      <c r="AQ23" s="473">
        <f>0</f>
        <v>0</v>
      </c>
      <c r="AR23" s="473">
        <f>0</f>
        <v>0</v>
      </c>
      <c r="AS23" s="473">
        <f>0</f>
        <v>0</v>
      </c>
      <c r="AT23" s="473">
        <f>0</f>
        <v>0</v>
      </c>
      <c r="AU23" s="473">
        <f>0</f>
        <v>0</v>
      </c>
      <c r="AV23" s="473">
        <f>0</f>
        <v>0</v>
      </c>
      <c r="AW23" s="473">
        <f>0</f>
        <v>0</v>
      </c>
      <c r="AX23" s="473">
        <f>0</f>
        <v>0</v>
      </c>
      <c r="AY23" s="473">
        <f>0</f>
        <v>0</v>
      </c>
      <c r="AZ23" s="473">
        <f>0</f>
        <v>0</v>
      </c>
      <c r="BA23" s="473">
        <f>0</f>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73">
        <f>0</f>
        <v>0</v>
      </c>
      <c r="AF27" s="473">
        <f>0</f>
        <v>0</v>
      </c>
      <c r="AG27" s="473">
        <f>0</f>
        <v>0</v>
      </c>
      <c r="AH27" s="473">
        <f>0</f>
        <v>0</v>
      </c>
      <c r="AI27" s="473">
        <f>0</f>
        <v>0</v>
      </c>
      <c r="AJ27" s="473">
        <f>0</f>
        <v>0</v>
      </c>
      <c r="AK27" s="473">
        <f>0</f>
        <v>0</v>
      </c>
      <c r="AL27" s="473">
        <f>0</f>
        <v>0</v>
      </c>
      <c r="AM27" s="473">
        <f>0</f>
        <v>0</v>
      </c>
      <c r="AN27" s="473">
        <f>0</f>
        <v>0</v>
      </c>
      <c r="AO27" s="473">
        <f>0</f>
        <v>0</v>
      </c>
      <c r="AP27" s="473">
        <f>0</f>
        <v>0</v>
      </c>
      <c r="AQ27" s="473">
        <f>0</f>
        <v>0</v>
      </c>
      <c r="AR27" s="473">
        <f>0</f>
        <v>0</v>
      </c>
      <c r="AS27" s="473">
        <f>0</f>
        <v>0</v>
      </c>
      <c r="AT27" s="473">
        <f>0</f>
        <v>0</v>
      </c>
      <c r="AU27" s="473">
        <f>0</f>
        <v>0</v>
      </c>
      <c r="AV27" s="473">
        <f>0</f>
        <v>0</v>
      </c>
      <c r="AW27" s="473">
        <f>0</f>
        <v>0</v>
      </c>
      <c r="AX27" s="473">
        <f>0</f>
        <v>0</v>
      </c>
      <c r="AY27" s="473">
        <f>0</f>
        <v>0</v>
      </c>
      <c r="AZ27" s="473">
        <f>0</f>
        <v>0</v>
      </c>
      <c r="BA27" s="473">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1108" t="s">
        <v>2116</v>
      </c>
      <c r="AC2" s="1108"/>
      <c r="AD2" s="91" t="s">
        <v>8</v>
      </c>
      <c r="AE2" s="91" t="s">
        <v>9</v>
      </c>
      <c r="AF2" s="91" t="s">
        <v>164</v>
      </c>
      <c r="AG2" s="91" t="s">
        <v>165</v>
      </c>
      <c r="AH2" s="91" t="s">
        <v>10</v>
      </c>
      <c r="AI2" s="91" t="s">
        <v>11</v>
      </c>
      <c r="AJ2" s="91" t="s">
        <v>166</v>
      </c>
      <c r="AK2" s="91" t="s">
        <v>167</v>
      </c>
      <c r="AL2" s="91" t="s">
        <v>12</v>
      </c>
      <c r="AM2" s="91" t="s">
        <v>168</v>
      </c>
      <c r="AN2" s="91" t="s">
        <v>105</v>
      </c>
      <c r="AO2" s="91" t="s">
        <v>169</v>
      </c>
      <c r="AP2" s="91" t="s">
        <v>170</v>
      </c>
      <c r="AQ2" s="91" t="s">
        <v>171</v>
      </c>
      <c r="AR2" s="91" t="s">
        <v>13</v>
      </c>
      <c r="AS2" s="91" t="s">
        <v>103</v>
      </c>
      <c r="AT2" s="91" t="s">
        <v>172</v>
      </c>
      <c r="AU2" s="91" t="s">
        <v>173</v>
      </c>
      <c r="AV2" s="91" t="s">
        <v>174</v>
      </c>
      <c r="AW2" s="91" t="s">
        <v>175</v>
      </c>
      <c r="AX2" s="91" t="s">
        <v>176</v>
      </c>
      <c r="AY2" s="91" t="s">
        <v>177</v>
      </c>
      <c r="AZ2" s="91" t="s">
        <v>178</v>
      </c>
      <c r="BB2" s="1109" t="s">
        <v>2123</v>
      </c>
      <c r="BC2" s="1109"/>
      <c r="BD2" s="91" t="s">
        <v>8</v>
      </c>
      <c r="BE2" s="91" t="s">
        <v>9</v>
      </c>
      <c r="BF2" s="91" t="s">
        <v>164</v>
      </c>
      <c r="BG2" s="91" t="s">
        <v>165</v>
      </c>
      <c r="BH2" s="91" t="s">
        <v>10</v>
      </c>
      <c r="BI2" s="91" t="s">
        <v>11</v>
      </c>
      <c r="BJ2" s="91" t="s">
        <v>166</v>
      </c>
      <c r="BK2" s="91" t="s">
        <v>167</v>
      </c>
      <c r="BL2" s="91" t="s">
        <v>12</v>
      </c>
      <c r="BM2" s="91" t="s">
        <v>168</v>
      </c>
      <c r="BN2" s="91" t="s">
        <v>105</v>
      </c>
      <c r="BO2" s="91" t="s">
        <v>169</v>
      </c>
      <c r="BP2" s="91" t="s">
        <v>170</v>
      </c>
      <c r="BQ2" s="91" t="s">
        <v>171</v>
      </c>
      <c r="BR2" s="91" t="s">
        <v>13</v>
      </c>
      <c r="BS2" s="91" t="s">
        <v>103</v>
      </c>
      <c r="BT2" s="91" t="s">
        <v>172</v>
      </c>
      <c r="BU2" s="91" t="s">
        <v>173</v>
      </c>
      <c r="BV2" s="91" t="s">
        <v>174</v>
      </c>
      <c r="BW2" s="91" t="s">
        <v>175</v>
      </c>
      <c r="BX2" s="91" t="s">
        <v>176</v>
      </c>
      <c r="BY2" s="91" t="s">
        <v>177</v>
      </c>
      <c r="BZ2" s="91" t="s">
        <v>178</v>
      </c>
      <c r="CB2" s="90" t="s">
        <v>2118</v>
      </c>
      <c r="CC2" s="90" t="s">
        <v>2124</v>
      </c>
      <c r="CD2" s="90" t="s">
        <v>2125</v>
      </c>
      <c r="CE2" s="91" t="s">
        <v>8</v>
      </c>
      <c r="CF2" s="91" t="s">
        <v>9</v>
      </c>
      <c r="CG2" s="91" t="s">
        <v>164</v>
      </c>
      <c r="CH2" s="91" t="s">
        <v>165</v>
      </c>
      <c r="CI2" s="91" t="s">
        <v>10</v>
      </c>
      <c r="CJ2" s="91" t="s">
        <v>11</v>
      </c>
      <c r="CK2" s="91" t="s">
        <v>166</v>
      </c>
      <c r="CL2" s="91" t="s">
        <v>167</v>
      </c>
      <c r="CM2" s="91" t="s">
        <v>12</v>
      </c>
      <c r="CN2" s="91" t="s">
        <v>168</v>
      </c>
      <c r="CO2" s="91" t="s">
        <v>105</v>
      </c>
      <c r="CP2" s="91" t="s">
        <v>169</v>
      </c>
      <c r="CQ2" s="91" t="s">
        <v>170</v>
      </c>
      <c r="CR2" s="91" t="s">
        <v>171</v>
      </c>
      <c r="CS2" s="91" t="s">
        <v>13</v>
      </c>
      <c r="CT2" s="91" t="s">
        <v>103</v>
      </c>
      <c r="CU2" s="91" t="s">
        <v>172</v>
      </c>
      <c r="CV2" s="91" t="s">
        <v>173</v>
      </c>
      <c r="CW2" s="91" t="s">
        <v>174</v>
      </c>
      <c r="CX2" s="91" t="s">
        <v>175</v>
      </c>
      <c r="CY2" s="91" t="s">
        <v>176</v>
      </c>
      <c r="CZ2" s="91" t="s">
        <v>177</v>
      </c>
      <c r="DA2" s="91" t="s">
        <v>178</v>
      </c>
      <c r="DC2" s="90" t="s">
        <v>2125</v>
      </c>
      <c r="DD2" s="91" t="s">
        <v>8</v>
      </c>
      <c r="DE2" s="91" t="s">
        <v>9</v>
      </c>
      <c r="DF2" s="91" t="s">
        <v>164</v>
      </c>
      <c r="DG2" s="91" t="s">
        <v>165</v>
      </c>
      <c r="DH2" s="91" t="s">
        <v>10</v>
      </c>
      <c r="DI2" s="91" t="s">
        <v>11</v>
      </c>
      <c r="DJ2" s="91" t="s">
        <v>166</v>
      </c>
      <c r="DK2" s="91" t="s">
        <v>167</v>
      </c>
      <c r="DL2" s="91" t="s">
        <v>12</v>
      </c>
      <c r="DM2" s="91" t="s">
        <v>168</v>
      </c>
      <c r="DN2" s="91" t="s">
        <v>105</v>
      </c>
      <c r="DO2" s="91" t="s">
        <v>169</v>
      </c>
      <c r="DP2" s="91" t="s">
        <v>170</v>
      </c>
      <c r="DQ2" s="91" t="s">
        <v>171</v>
      </c>
      <c r="DR2" s="91" t="s">
        <v>13</v>
      </c>
      <c r="DS2" s="91" t="s">
        <v>103</v>
      </c>
      <c r="DT2" s="91" t="s">
        <v>172</v>
      </c>
      <c r="DU2" s="91" t="s">
        <v>173</v>
      </c>
      <c r="DV2" s="91" t="s">
        <v>174</v>
      </c>
      <c r="DW2" s="91" t="s">
        <v>175</v>
      </c>
      <c r="DX2" s="91" t="s">
        <v>176</v>
      </c>
      <c r="DY2" s="91" t="s">
        <v>177</v>
      </c>
      <c r="DZ2" s="91" t="s">
        <v>178</v>
      </c>
    </row>
    <row r="3" spans="2:130">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2126</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2127</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2128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2129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2130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2108</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2131</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2132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2133</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2134</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2106</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155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2135</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156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2136</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2111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157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2137</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2107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158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2138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2110</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159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2139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160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2140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161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2141</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162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2142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2114</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163</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2143</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2115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2144</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2145</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2146</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2147</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2148</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2149</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2150</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2151</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2152</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2153</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2154</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2155</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2156</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2157</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2158</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2159</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2160</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2161</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2162</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2163</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2164</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2165</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2166</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2167</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2168</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2169</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2170</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2171</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2172</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2173</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2174</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2175</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2176</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2177</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2178</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2179</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2180</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2181</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2182</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2183</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2184</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2185</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2186</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2187</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2188</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2189</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2190</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2191</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2192</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2193</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2194</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2195</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2196</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2197</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2198</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2199</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2200</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2201</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2202</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2203</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2204</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2205</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2206</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2207</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2208</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2209</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2210</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2211</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2212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2213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2214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2215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2216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2217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2218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2219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2220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2221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2222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2223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2224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2225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2226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2227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2228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2229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裕太</dc:creator>
  <cp:lastModifiedBy>井上 裕太</cp:lastModifiedBy>
  <cp:lastPrinted>2024-03-14T03:33:08Z</cp:lastPrinted>
  <dcterms:created xsi:type="dcterms:W3CDTF">2023-01-10T13:53:21Z</dcterms:created>
  <dcterms:modified xsi:type="dcterms:W3CDTF">2024-03-19T06:28:34Z</dcterms:modified>
</cp:coreProperties>
</file>