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K:\1112_統計調査課\11 企画分析担当\040_刊行物\統計みやざき\01 主要指標、人口、農業・林業\"/>
    </mc:Choice>
  </mc:AlternateContent>
  <xr:revisionPtr revIDLastSave="0" documentId="13_ncr:1_{8E1CB11C-6FEC-4EF1-99D3-812B900A7E1E}" xr6:coauthVersionLast="47" xr6:coauthVersionMax="47" xr10:uidLastSave="{00000000-0000-0000-0000-000000000000}"/>
  <bookViews>
    <workbookView xWindow="28680" yWindow="-120" windowWidth="29040" windowHeight="15840" tabRatio="618" activeTab="2" xr2:uid="{00000000-000D-0000-FFFF-FFFF00000000}"/>
  </bookViews>
  <sheets>
    <sheet name="1-1全国" sheetId="1" r:id="rId1"/>
    <sheet name="1-1県" sheetId="5" r:id="rId2"/>
    <sheet name="1-1主要指標" sheetId="8" r:id="rId3"/>
  </sheets>
  <definedNames>
    <definedName name="_xlnm.Print_Area" localSheetId="2">'1-1主要指標'!$B$1:$DD$91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P59" i="8" l="1"/>
  <c r="CG59" i="8"/>
  <c r="CH59" i="8"/>
  <c r="CI59" i="8"/>
  <c r="CJ59" i="8"/>
  <c r="CK59" i="8"/>
  <c r="CL59" i="8"/>
  <c r="CM59" i="8"/>
  <c r="CN59" i="8"/>
  <c r="CO59" i="8"/>
  <c r="CQ59" i="8"/>
  <c r="CR59" i="8"/>
  <c r="CS59" i="8"/>
  <c r="CT59" i="8"/>
  <c r="CU59" i="8"/>
  <c r="CV59" i="8"/>
  <c r="CW59" i="8"/>
  <c r="CX59" i="8"/>
  <c r="CY59" i="8"/>
  <c r="CZ59" i="8"/>
  <c r="DA59" i="8"/>
  <c r="DB59" i="8"/>
  <c r="DC59" i="8"/>
  <c r="DD59" i="8"/>
  <c r="BF59" i="8"/>
  <c r="BG59" i="8"/>
  <c r="BH59" i="8"/>
  <c r="BI59" i="8"/>
  <c r="BJ59" i="8"/>
  <c r="BK59" i="8"/>
  <c r="BL59" i="8"/>
  <c r="BM59" i="8"/>
  <c r="BN59" i="8"/>
  <c r="BO59" i="8"/>
  <c r="BP59" i="8"/>
  <c r="BQ59" i="8"/>
  <c r="BR59" i="8"/>
  <c r="BS59" i="8"/>
  <c r="BT59" i="8"/>
  <c r="BU59" i="8"/>
  <c r="BW59" i="8"/>
  <c r="BX59" i="8"/>
  <c r="BY59" i="8"/>
  <c r="BZ59" i="8"/>
  <c r="CA59" i="8"/>
  <c r="CB59" i="8"/>
  <c r="CC59" i="8"/>
  <c r="AE59" i="8"/>
  <c r="AF59" i="8"/>
  <c r="AG59" i="8"/>
  <c r="AH59" i="8"/>
  <c r="AI59" i="8"/>
  <c r="AJ59" i="8"/>
  <c r="AK59" i="8"/>
  <c r="AL59" i="8"/>
  <c r="AM59" i="8"/>
  <c r="AN59" i="8"/>
  <c r="AO59" i="8"/>
  <c r="AP59" i="8"/>
  <c r="AQ59" i="8"/>
  <c r="AR59" i="8"/>
  <c r="AS59" i="8"/>
  <c r="AT59" i="8"/>
  <c r="AU59" i="8"/>
  <c r="AV59" i="8"/>
  <c r="AW59" i="8"/>
  <c r="AX59" i="8"/>
  <c r="AY59" i="8"/>
  <c r="AZ59" i="8"/>
  <c r="G59" i="8"/>
  <c r="H59" i="8"/>
  <c r="I59" i="8"/>
  <c r="J59" i="8"/>
  <c r="K59" i="8"/>
  <c r="L59" i="8"/>
  <c r="M59" i="8"/>
  <c r="N59" i="8"/>
  <c r="O59" i="8"/>
  <c r="P59" i="8"/>
  <c r="Q59" i="8"/>
  <c r="R59" i="8"/>
  <c r="S59" i="8"/>
  <c r="T59" i="8"/>
  <c r="U59" i="8"/>
  <c r="V59" i="8"/>
  <c r="W59" i="8"/>
  <c r="X59" i="8"/>
  <c r="Y59" i="8"/>
  <c r="Z59" i="8"/>
  <c r="AA59" i="8"/>
  <c r="CF80" i="8"/>
  <c r="CF81" i="8"/>
  <c r="G81" i="8"/>
  <c r="H81" i="8"/>
  <c r="I81" i="8"/>
  <c r="J81" i="8"/>
  <c r="K81" i="8"/>
  <c r="L81" i="8"/>
  <c r="M81" i="8"/>
  <c r="N81" i="8"/>
  <c r="O81" i="8"/>
  <c r="P81" i="8"/>
  <c r="Q81" i="8"/>
  <c r="R81" i="8"/>
  <c r="S81" i="8"/>
  <c r="T81" i="8"/>
  <c r="U81" i="8"/>
  <c r="V81" i="8"/>
  <c r="W81" i="8"/>
  <c r="X81" i="8"/>
  <c r="Y81" i="8"/>
  <c r="Z81" i="8"/>
  <c r="AA81" i="8"/>
  <c r="AD81" i="8"/>
  <c r="AF81" i="8"/>
  <c r="AG81" i="8"/>
  <c r="AH81" i="8"/>
  <c r="AI81" i="8"/>
  <c r="AJ81" i="8"/>
  <c r="AK81" i="8"/>
  <c r="AL81" i="8"/>
  <c r="AM81" i="8"/>
  <c r="AN81" i="8"/>
  <c r="AO81" i="8"/>
  <c r="AP81" i="8"/>
  <c r="AQ81" i="8"/>
  <c r="AR81" i="8"/>
  <c r="AS81" i="8"/>
  <c r="AT81" i="8"/>
  <c r="AU81" i="8"/>
  <c r="AV81" i="8"/>
  <c r="AW81" i="8"/>
  <c r="AX81" i="8"/>
  <c r="AY81" i="8"/>
  <c r="AZ81" i="8"/>
  <c r="BE81" i="8"/>
  <c r="BF81" i="8"/>
  <c r="BG81" i="8"/>
  <c r="BH81" i="8"/>
  <c r="BI81" i="8"/>
  <c r="BJ81" i="8"/>
  <c r="BK81" i="8"/>
  <c r="BL81" i="8"/>
  <c r="BM81" i="8"/>
  <c r="BN81" i="8"/>
  <c r="BO81" i="8"/>
  <c r="BP81" i="8"/>
  <c r="BQ81" i="8"/>
  <c r="BR81" i="8"/>
  <c r="BS81" i="8"/>
  <c r="BT81" i="8"/>
  <c r="BU81" i="8"/>
  <c r="BW81" i="8"/>
  <c r="BX81" i="8"/>
  <c r="BY81" i="8"/>
  <c r="BZ81" i="8"/>
  <c r="CA81" i="8"/>
  <c r="CB81" i="8"/>
  <c r="CC81" i="8"/>
  <c r="CG81" i="8"/>
  <c r="CH81" i="8"/>
  <c r="CI81" i="8"/>
  <c r="CJ81" i="8"/>
  <c r="CK81" i="8"/>
  <c r="CL81" i="8"/>
  <c r="CM81" i="8"/>
  <c r="CN81" i="8"/>
  <c r="CO81" i="8"/>
  <c r="CP81" i="8"/>
  <c r="CQ81" i="8"/>
  <c r="CR81" i="8"/>
  <c r="CS81" i="8"/>
  <c r="CT81" i="8"/>
  <c r="CU81" i="8"/>
  <c r="CV81" i="8"/>
  <c r="CW81" i="8"/>
  <c r="CX81" i="8"/>
  <c r="CY81" i="8"/>
  <c r="CZ81" i="8"/>
  <c r="DA81" i="8"/>
  <c r="DB81" i="8"/>
  <c r="DC81" i="8"/>
  <c r="DD81" i="8"/>
  <c r="AF39" i="8"/>
  <c r="AG39" i="8"/>
  <c r="AH39" i="8"/>
  <c r="AI39" i="8"/>
  <c r="AJ39" i="8"/>
  <c r="AK39" i="8"/>
  <c r="AL39" i="8"/>
  <c r="AM39" i="8"/>
  <c r="AN39" i="8"/>
  <c r="AO39" i="8"/>
  <c r="AP39" i="8"/>
  <c r="AQ39" i="8"/>
  <c r="AR39" i="8"/>
  <c r="AS39" i="8"/>
  <c r="AT39" i="8"/>
  <c r="AU39" i="8"/>
  <c r="AV39" i="8"/>
  <c r="AW39" i="8"/>
  <c r="AX39" i="8"/>
  <c r="AY39" i="8"/>
  <c r="AZ39" i="8"/>
  <c r="BF39" i="8"/>
  <c r="BG39" i="8"/>
  <c r="BH39" i="8"/>
  <c r="BI39" i="8"/>
  <c r="BJ39" i="8"/>
  <c r="BK39" i="8"/>
  <c r="BL39" i="8"/>
  <c r="BM39" i="8"/>
  <c r="BN39" i="8"/>
  <c r="BO39" i="8"/>
  <c r="BP39" i="8"/>
  <c r="BQ39" i="8"/>
  <c r="BR39" i="8"/>
  <c r="BS39" i="8"/>
  <c r="BT39" i="8"/>
  <c r="BU39" i="8"/>
  <c r="BW39" i="8"/>
  <c r="BX39" i="8"/>
  <c r="BY39" i="8"/>
  <c r="BZ39" i="8"/>
  <c r="CA39" i="8"/>
  <c r="CB39" i="8"/>
  <c r="CC39" i="8"/>
  <c r="CH39" i="8"/>
  <c r="CI39" i="8"/>
  <c r="CJ39" i="8"/>
  <c r="CK39" i="8"/>
  <c r="CL39" i="8"/>
  <c r="CM39" i="8"/>
  <c r="CN39" i="8"/>
  <c r="CO39" i="8"/>
  <c r="CP39" i="8"/>
  <c r="CQ39" i="8"/>
  <c r="CR39" i="8"/>
  <c r="CS39" i="8"/>
  <c r="CT39" i="8"/>
  <c r="CU39" i="8"/>
  <c r="CV39" i="8"/>
  <c r="CW39" i="8"/>
  <c r="CX39" i="8"/>
  <c r="CY39" i="8"/>
  <c r="CZ39" i="8"/>
  <c r="DA39" i="8"/>
  <c r="DB39" i="8"/>
  <c r="DC39" i="8"/>
  <c r="DD39" i="8"/>
  <c r="I39" i="8"/>
  <c r="K39" i="8"/>
  <c r="M39" i="8"/>
  <c r="O39" i="8"/>
  <c r="Q39" i="8"/>
  <c r="S39" i="8"/>
  <c r="T39" i="8"/>
  <c r="U39" i="8"/>
  <c r="V39" i="8"/>
  <c r="W39" i="8"/>
  <c r="X39" i="8"/>
  <c r="Y39" i="8"/>
  <c r="Z39" i="8"/>
  <c r="AA39" i="8"/>
  <c r="G39" i="8"/>
  <c r="G19" i="8"/>
  <c r="H19" i="8"/>
  <c r="I19" i="8"/>
  <c r="J19" i="8"/>
  <c r="K19" i="8"/>
  <c r="L19" i="8"/>
  <c r="M19" i="8"/>
  <c r="N19" i="8"/>
  <c r="O19" i="8"/>
  <c r="P19" i="8"/>
  <c r="Q19" i="8"/>
  <c r="R19" i="8"/>
  <c r="S19" i="8"/>
  <c r="T19" i="8"/>
  <c r="U19" i="8"/>
  <c r="V19" i="8"/>
  <c r="W19" i="8"/>
  <c r="X19" i="8"/>
  <c r="Y19" i="8"/>
  <c r="Z19" i="8"/>
  <c r="AA19" i="8"/>
  <c r="G20" i="8"/>
  <c r="H20" i="8"/>
  <c r="I20" i="8"/>
  <c r="J20" i="8"/>
  <c r="K20" i="8"/>
  <c r="L20" i="8"/>
  <c r="M20" i="8"/>
  <c r="N20" i="8"/>
  <c r="O20" i="8"/>
  <c r="P20" i="8"/>
  <c r="Q20" i="8"/>
  <c r="R20" i="8"/>
  <c r="S20" i="8"/>
  <c r="T20" i="8"/>
  <c r="U20" i="8"/>
  <c r="V20" i="8"/>
  <c r="W20" i="8"/>
  <c r="X20" i="8"/>
  <c r="Y20" i="8"/>
  <c r="Z20" i="8"/>
  <c r="AA20" i="8"/>
  <c r="G21" i="8"/>
  <c r="H21" i="8"/>
  <c r="I21" i="8"/>
  <c r="J21" i="8"/>
  <c r="K21" i="8"/>
  <c r="L21" i="8"/>
  <c r="M21" i="8"/>
  <c r="N21" i="8"/>
  <c r="O21" i="8"/>
  <c r="P21" i="8"/>
  <c r="Q21" i="8"/>
  <c r="R21" i="8"/>
  <c r="S21" i="8"/>
  <c r="T21" i="8"/>
  <c r="U21" i="8"/>
  <c r="V21" i="8"/>
  <c r="W21" i="8"/>
  <c r="X21" i="8"/>
  <c r="Y21" i="8"/>
  <c r="Z21" i="8"/>
  <c r="AA21" i="8"/>
  <c r="G22" i="8"/>
  <c r="H22" i="8"/>
  <c r="I22" i="8"/>
  <c r="J22" i="8"/>
  <c r="K22" i="8"/>
  <c r="L22" i="8"/>
  <c r="M22" i="8"/>
  <c r="N22" i="8"/>
  <c r="O22" i="8"/>
  <c r="P22" i="8"/>
  <c r="Q22" i="8"/>
  <c r="R22" i="8"/>
  <c r="S22" i="8"/>
  <c r="T22" i="8"/>
  <c r="U22" i="8"/>
  <c r="V22" i="8"/>
  <c r="W22" i="8"/>
  <c r="X22" i="8"/>
  <c r="Y22" i="8"/>
  <c r="Z22" i="8"/>
  <c r="AA22" i="8"/>
  <c r="G23" i="8"/>
  <c r="H23" i="8"/>
  <c r="I23" i="8"/>
  <c r="J23" i="8"/>
  <c r="K23" i="8"/>
  <c r="L23" i="8"/>
  <c r="M23" i="8"/>
  <c r="N23" i="8"/>
  <c r="O23" i="8"/>
  <c r="P23" i="8"/>
  <c r="Q23" i="8"/>
  <c r="R23" i="8"/>
  <c r="S23" i="8"/>
  <c r="T23" i="8"/>
  <c r="U23" i="8"/>
  <c r="V23" i="8"/>
  <c r="W23" i="8"/>
  <c r="X23" i="8"/>
  <c r="Y23" i="8"/>
  <c r="Z23" i="8"/>
  <c r="AA23" i="8"/>
  <c r="G24" i="8"/>
  <c r="H24" i="8"/>
  <c r="I24" i="8"/>
  <c r="J24" i="8"/>
  <c r="K24" i="8"/>
  <c r="L24" i="8"/>
  <c r="M24" i="8"/>
  <c r="N24" i="8"/>
  <c r="O24" i="8"/>
  <c r="P24" i="8"/>
  <c r="Q24" i="8"/>
  <c r="R24" i="8"/>
  <c r="S24" i="8"/>
  <c r="T24" i="8"/>
  <c r="U24" i="8"/>
  <c r="V24" i="8"/>
  <c r="W24" i="8"/>
  <c r="X24" i="8"/>
  <c r="Y24" i="8"/>
  <c r="Z24" i="8"/>
  <c r="AA24" i="8"/>
  <c r="G25" i="8"/>
  <c r="H25" i="8"/>
  <c r="I25" i="8"/>
  <c r="J25" i="8"/>
  <c r="K25" i="8"/>
  <c r="L25" i="8"/>
  <c r="M25" i="8"/>
  <c r="N25" i="8"/>
  <c r="O25" i="8"/>
  <c r="P25" i="8"/>
  <c r="Q25" i="8"/>
  <c r="R25" i="8"/>
  <c r="S25" i="8"/>
  <c r="T25" i="8"/>
  <c r="U25" i="8"/>
  <c r="V25" i="8"/>
  <c r="W25" i="8"/>
  <c r="X25" i="8"/>
  <c r="Y25" i="8"/>
  <c r="Z25" i="8"/>
  <c r="AA25" i="8"/>
  <c r="G26" i="8"/>
  <c r="H26" i="8"/>
  <c r="I26" i="8"/>
  <c r="J26" i="8"/>
  <c r="K26" i="8"/>
  <c r="L26" i="8"/>
  <c r="M26" i="8"/>
  <c r="N26" i="8"/>
  <c r="O26" i="8"/>
  <c r="P26" i="8"/>
  <c r="Q26" i="8"/>
  <c r="R26" i="8"/>
  <c r="S26" i="8"/>
  <c r="T26" i="8"/>
  <c r="U26" i="8"/>
  <c r="V26" i="8"/>
  <c r="W26" i="8"/>
  <c r="X26" i="8"/>
  <c r="Y26" i="8"/>
  <c r="Z26" i="8"/>
  <c r="AA26" i="8"/>
  <c r="G27" i="8"/>
  <c r="H27" i="8"/>
  <c r="I27" i="8"/>
  <c r="J27" i="8"/>
  <c r="K27" i="8"/>
  <c r="L27" i="8"/>
  <c r="M27" i="8"/>
  <c r="N27" i="8"/>
  <c r="O27" i="8"/>
  <c r="P27" i="8"/>
  <c r="Q27" i="8"/>
  <c r="R27" i="8"/>
  <c r="S27" i="8"/>
  <c r="T27" i="8"/>
  <c r="U27" i="8"/>
  <c r="V27" i="8"/>
  <c r="W27" i="8"/>
  <c r="X27" i="8"/>
  <c r="Y27" i="8"/>
  <c r="Z27" i="8"/>
  <c r="AA27" i="8"/>
  <c r="G28" i="8"/>
  <c r="H28" i="8"/>
  <c r="I28" i="8"/>
  <c r="J28" i="8"/>
  <c r="K28" i="8"/>
  <c r="L28" i="8"/>
  <c r="M28" i="8"/>
  <c r="N28" i="8"/>
  <c r="O28" i="8"/>
  <c r="P28" i="8"/>
  <c r="Q28" i="8"/>
  <c r="R28" i="8"/>
  <c r="S28" i="8"/>
  <c r="T28" i="8"/>
  <c r="U28" i="8"/>
  <c r="V28" i="8"/>
  <c r="W28" i="8"/>
  <c r="X28" i="8"/>
  <c r="Y28" i="8"/>
  <c r="Z28" i="8"/>
  <c r="AA28" i="8"/>
  <c r="G29" i="8"/>
  <c r="H29" i="8"/>
  <c r="I29" i="8"/>
  <c r="J29" i="8"/>
  <c r="K29" i="8"/>
  <c r="L29" i="8"/>
  <c r="M29" i="8"/>
  <c r="N29" i="8"/>
  <c r="O29" i="8"/>
  <c r="P29" i="8"/>
  <c r="Q29" i="8"/>
  <c r="R29" i="8"/>
  <c r="S29" i="8"/>
  <c r="T29" i="8"/>
  <c r="U29" i="8"/>
  <c r="V29" i="8"/>
  <c r="W29" i="8"/>
  <c r="X29" i="8"/>
  <c r="Y29" i="8"/>
  <c r="Z29" i="8"/>
  <c r="AA29" i="8"/>
  <c r="G30" i="8"/>
  <c r="H30" i="8"/>
  <c r="I30" i="8"/>
  <c r="J30" i="8"/>
  <c r="K30" i="8"/>
  <c r="L30" i="8"/>
  <c r="M30" i="8"/>
  <c r="N30" i="8"/>
  <c r="O30" i="8"/>
  <c r="P30" i="8"/>
  <c r="Q30" i="8"/>
  <c r="R30" i="8"/>
  <c r="S30" i="8"/>
  <c r="T30" i="8"/>
  <c r="U30" i="8"/>
  <c r="V30" i="8"/>
  <c r="W30" i="8"/>
  <c r="X30" i="8"/>
  <c r="Y30" i="8"/>
  <c r="Z30" i="8"/>
  <c r="AA30" i="8"/>
  <c r="G31" i="8"/>
  <c r="H31" i="8"/>
  <c r="I31" i="8"/>
  <c r="J31" i="8"/>
  <c r="K31" i="8"/>
  <c r="L31" i="8"/>
  <c r="M31" i="8"/>
  <c r="N31" i="8"/>
  <c r="O31" i="8"/>
  <c r="P31" i="8"/>
  <c r="Q31" i="8"/>
  <c r="R31" i="8"/>
  <c r="S31" i="8"/>
  <c r="T31" i="8"/>
  <c r="U31" i="8"/>
  <c r="V31" i="8"/>
  <c r="W31" i="8"/>
  <c r="X31" i="8"/>
  <c r="Y31" i="8"/>
  <c r="Z31" i="8"/>
  <c r="AA31" i="8"/>
  <c r="G32" i="8"/>
  <c r="H32" i="8"/>
  <c r="I32" i="8"/>
  <c r="J32" i="8"/>
  <c r="K32" i="8"/>
  <c r="L32" i="8"/>
  <c r="M32" i="8"/>
  <c r="N32" i="8"/>
  <c r="O32" i="8"/>
  <c r="P32" i="8"/>
  <c r="Q32" i="8"/>
  <c r="R32" i="8"/>
  <c r="S32" i="8"/>
  <c r="T32" i="8"/>
  <c r="U32" i="8"/>
  <c r="V32" i="8"/>
  <c r="W32" i="8"/>
  <c r="X32" i="8"/>
  <c r="Y32" i="8"/>
  <c r="Z32" i="8"/>
  <c r="AA32" i="8"/>
  <c r="G33" i="8"/>
  <c r="H33" i="8"/>
  <c r="I33" i="8"/>
  <c r="J33" i="8"/>
  <c r="K33" i="8"/>
  <c r="L33" i="8"/>
  <c r="M33" i="8"/>
  <c r="N33" i="8"/>
  <c r="O33" i="8"/>
  <c r="P33" i="8"/>
  <c r="Q33" i="8"/>
  <c r="R33" i="8"/>
  <c r="S33" i="8"/>
  <c r="T33" i="8"/>
  <c r="U33" i="8"/>
  <c r="V33" i="8"/>
  <c r="W33" i="8"/>
  <c r="X33" i="8"/>
  <c r="Y33" i="8"/>
  <c r="Z33" i="8"/>
  <c r="AA33" i="8"/>
  <c r="G34" i="8"/>
  <c r="H34" i="8"/>
  <c r="I34" i="8"/>
  <c r="J34" i="8"/>
  <c r="K34" i="8"/>
  <c r="L34" i="8"/>
  <c r="M34" i="8"/>
  <c r="N34" i="8"/>
  <c r="O34" i="8"/>
  <c r="P34" i="8"/>
  <c r="Q34" i="8"/>
  <c r="R34" i="8"/>
  <c r="S34" i="8"/>
  <c r="T34" i="8"/>
  <c r="U34" i="8"/>
  <c r="V34" i="8"/>
  <c r="W34" i="8"/>
  <c r="X34" i="8"/>
  <c r="Y34" i="8"/>
  <c r="Z34" i="8"/>
  <c r="AA34" i="8"/>
  <c r="G35" i="8"/>
  <c r="H35" i="8"/>
  <c r="I35" i="8"/>
  <c r="J35" i="8"/>
  <c r="K35" i="8"/>
  <c r="L35" i="8"/>
  <c r="M35" i="8"/>
  <c r="N35" i="8"/>
  <c r="O35" i="8"/>
  <c r="P35" i="8"/>
  <c r="Q35" i="8"/>
  <c r="R35" i="8"/>
  <c r="S35" i="8"/>
  <c r="T35" i="8"/>
  <c r="U35" i="8"/>
  <c r="V35" i="8"/>
  <c r="W35" i="8"/>
  <c r="X35" i="8"/>
  <c r="Y35" i="8"/>
  <c r="Z35" i="8"/>
  <c r="AA35" i="8"/>
  <c r="G36" i="8"/>
  <c r="H36" i="8"/>
  <c r="I36" i="8"/>
  <c r="J36" i="8"/>
  <c r="K36" i="8"/>
  <c r="L36" i="8"/>
  <c r="M36" i="8"/>
  <c r="N36" i="8"/>
  <c r="O36" i="8"/>
  <c r="P36" i="8"/>
  <c r="Q36" i="8"/>
  <c r="R36" i="8"/>
  <c r="S36" i="8"/>
  <c r="T36" i="8"/>
  <c r="U36" i="8"/>
  <c r="V36" i="8"/>
  <c r="W36" i="8"/>
  <c r="X36" i="8"/>
  <c r="Y36" i="8"/>
  <c r="Z36" i="8"/>
  <c r="AA36" i="8"/>
  <c r="G37" i="8"/>
  <c r="H37" i="8"/>
  <c r="I37" i="8"/>
  <c r="J37" i="8"/>
  <c r="K37" i="8"/>
  <c r="L37" i="8"/>
  <c r="M37" i="8"/>
  <c r="N37" i="8"/>
  <c r="O37" i="8"/>
  <c r="P37" i="8"/>
  <c r="Q37" i="8"/>
  <c r="R37" i="8"/>
  <c r="S37" i="8"/>
  <c r="T37" i="8"/>
  <c r="U37" i="8"/>
  <c r="V37" i="8"/>
  <c r="W37" i="8"/>
  <c r="X37" i="8"/>
  <c r="Y37" i="8"/>
  <c r="Z37" i="8"/>
  <c r="AA37" i="8"/>
  <c r="AA17" i="8"/>
  <c r="AA16" i="8"/>
  <c r="Y17" i="8"/>
  <c r="Y16" i="8"/>
  <c r="W17" i="8"/>
  <c r="W16" i="8"/>
  <c r="U17" i="8"/>
  <c r="U16" i="8"/>
  <c r="S17" i="8"/>
  <c r="S16" i="8"/>
  <c r="Q17" i="8"/>
  <c r="Q16" i="8"/>
  <c r="O17" i="8"/>
  <c r="O16" i="8"/>
  <c r="M17" i="8"/>
  <c r="M16" i="8"/>
  <c r="K17" i="8"/>
  <c r="K16" i="8"/>
  <c r="I17" i="8"/>
  <c r="I16" i="8"/>
  <c r="G17" i="8"/>
  <c r="G16" i="8"/>
  <c r="H16" i="8"/>
  <c r="J16" i="8"/>
  <c r="L16" i="8"/>
  <c r="N16" i="8"/>
  <c r="P16" i="8"/>
  <c r="R16" i="8"/>
  <c r="T16" i="8"/>
  <c r="V16" i="8"/>
  <c r="X16" i="8"/>
  <c r="Z16" i="8"/>
  <c r="H17" i="8"/>
  <c r="J17" i="8"/>
  <c r="L17" i="8"/>
  <c r="N17" i="8"/>
  <c r="P17" i="8"/>
  <c r="R17" i="8"/>
  <c r="T17" i="8"/>
  <c r="V17" i="8"/>
  <c r="X17" i="8"/>
  <c r="Z17" i="8"/>
  <c r="AZ17" i="8"/>
  <c r="AZ16" i="8"/>
  <c r="AX17" i="8"/>
  <c r="AX16" i="8"/>
  <c r="AV17" i="8"/>
  <c r="AV16" i="8"/>
  <c r="AT16" i="8"/>
  <c r="AT17" i="8"/>
  <c r="AR17" i="8"/>
  <c r="AR16" i="8"/>
  <c r="AP17" i="8"/>
  <c r="AP16" i="8"/>
  <c r="AN17" i="8"/>
  <c r="AN16" i="8"/>
  <c r="AL17" i="8"/>
  <c r="AL16" i="8"/>
  <c r="AJ17" i="8"/>
  <c r="AJ16" i="8"/>
  <c r="AH17" i="8"/>
  <c r="AH16" i="8"/>
  <c r="AF17" i="8"/>
  <c r="AF16" i="8"/>
  <c r="AG16" i="8"/>
  <c r="AI16" i="8"/>
  <c r="AK16" i="8"/>
  <c r="AM16" i="8"/>
  <c r="AO16" i="8"/>
  <c r="AQ16" i="8"/>
  <c r="AS16" i="8"/>
  <c r="AU16" i="8"/>
  <c r="AW16" i="8"/>
  <c r="AY16" i="8"/>
  <c r="AG17" i="8"/>
  <c r="AI17" i="8"/>
  <c r="AK17" i="8"/>
  <c r="AM17" i="8"/>
  <c r="AO17" i="8"/>
  <c r="AQ17" i="8"/>
  <c r="AS17" i="8"/>
  <c r="AU17" i="8"/>
  <c r="AW17" i="8"/>
  <c r="AY17" i="8"/>
  <c r="BI17" i="8"/>
  <c r="BI16" i="8"/>
  <c r="BG17" i="8"/>
  <c r="BG16" i="8"/>
  <c r="DD17" i="8"/>
  <c r="DD16" i="8"/>
  <c r="DB17" i="8"/>
  <c r="DB16" i="8"/>
  <c r="CZ17" i="8"/>
  <c r="CZ16" i="8"/>
  <c r="CX17" i="8"/>
  <c r="CX16" i="8"/>
  <c r="CV17" i="8"/>
  <c r="CV16" i="8"/>
  <c r="CT17" i="8"/>
  <c r="CT16" i="8"/>
  <c r="CR17" i="8"/>
  <c r="CR16" i="8"/>
  <c r="CP17" i="8"/>
  <c r="CP16" i="8"/>
  <c r="CN17" i="8"/>
  <c r="CN16" i="8"/>
  <c r="CL17" i="8"/>
  <c r="CL16" i="8"/>
  <c r="CJ17" i="8"/>
  <c r="CJ16" i="8"/>
  <c r="CH17" i="8"/>
  <c r="CH16" i="8"/>
  <c r="CI16" i="8"/>
  <c r="CK16" i="8"/>
  <c r="CM16" i="8"/>
  <c r="CO16" i="8"/>
  <c r="CQ16" i="8"/>
  <c r="CS16" i="8"/>
  <c r="CU16" i="8"/>
  <c r="CW16" i="8"/>
  <c r="CY16" i="8"/>
  <c r="DA16" i="8"/>
  <c r="DC16" i="8"/>
  <c r="CI17" i="8"/>
  <c r="CK17" i="8"/>
  <c r="CM17" i="8"/>
  <c r="CO17" i="8"/>
  <c r="CQ17" i="8"/>
  <c r="CS17" i="8"/>
  <c r="CU17" i="8"/>
  <c r="CW17" i="8"/>
  <c r="CY17" i="8"/>
  <c r="DA17" i="8"/>
  <c r="DC17" i="8"/>
  <c r="DD15" i="8"/>
  <c r="DC15" i="8"/>
  <c r="DB15" i="8"/>
  <c r="DA15" i="8"/>
  <c r="CZ15" i="8"/>
  <c r="CY15" i="8"/>
  <c r="CX15" i="8"/>
  <c r="CW15" i="8"/>
  <c r="CV15" i="8"/>
  <c r="CU15" i="8"/>
  <c r="CT15" i="8"/>
  <c r="CS15" i="8"/>
  <c r="CR15" i="8"/>
  <c r="CQ15" i="8"/>
  <c r="CP15" i="8"/>
  <c r="CO15" i="8"/>
  <c r="CN15" i="8"/>
  <c r="CM15" i="8"/>
  <c r="CL15" i="8"/>
  <c r="CK15" i="8"/>
  <c r="CJ15" i="8"/>
  <c r="CI15" i="8"/>
  <c r="CH15" i="8"/>
  <c r="DD14" i="8"/>
  <c r="DC14" i="8"/>
  <c r="DB14" i="8"/>
  <c r="DA14" i="8"/>
  <c r="CZ14" i="8"/>
  <c r="CY14" i="8"/>
  <c r="CX14" i="8"/>
  <c r="CW14" i="8"/>
  <c r="CV14" i="8"/>
  <c r="CU14" i="8"/>
  <c r="CT14" i="8"/>
  <c r="CS14" i="8"/>
  <c r="CR14" i="8"/>
  <c r="CQ14" i="8"/>
  <c r="CP14" i="8"/>
  <c r="CO14" i="8"/>
  <c r="CN14" i="8"/>
  <c r="CM14" i="8"/>
  <c r="CL14" i="8"/>
  <c r="CK14" i="8"/>
  <c r="CJ14" i="8"/>
  <c r="CI14" i="8"/>
  <c r="CH14" i="8"/>
  <c r="DD13" i="8"/>
  <c r="DC13" i="8"/>
  <c r="DB13" i="8"/>
  <c r="DA13" i="8"/>
  <c r="CZ13" i="8"/>
  <c r="CY13" i="8"/>
  <c r="CX13" i="8"/>
  <c r="CW13" i="8"/>
  <c r="CV13" i="8"/>
  <c r="CU13" i="8"/>
  <c r="CT13" i="8"/>
  <c r="CS13" i="8"/>
  <c r="CR13" i="8"/>
  <c r="CQ13" i="8"/>
  <c r="CP13" i="8"/>
  <c r="CO13" i="8"/>
  <c r="CN13" i="8"/>
  <c r="CM13" i="8"/>
  <c r="CL13" i="8"/>
  <c r="CK13" i="8"/>
  <c r="CJ13" i="8"/>
  <c r="CI13" i="8"/>
  <c r="CH13" i="8"/>
  <c r="DD12" i="8"/>
  <c r="DC12" i="8"/>
  <c r="DB12" i="8"/>
  <c r="DA12" i="8"/>
  <c r="CZ12" i="8"/>
  <c r="CY12" i="8"/>
  <c r="CX12" i="8"/>
  <c r="CW12" i="8"/>
  <c r="CV12" i="8"/>
  <c r="CU12" i="8"/>
  <c r="CT12" i="8"/>
  <c r="CS12" i="8"/>
  <c r="CR12" i="8"/>
  <c r="CQ12" i="8"/>
  <c r="CP12" i="8"/>
  <c r="CO12" i="8"/>
  <c r="CN12" i="8"/>
  <c r="CM12" i="8"/>
  <c r="CL12" i="8"/>
  <c r="CK12" i="8"/>
  <c r="CJ12" i="8"/>
  <c r="CI12" i="8"/>
  <c r="CH12" i="8"/>
  <c r="DD11" i="8"/>
  <c r="DC11" i="8"/>
  <c r="DB11" i="8"/>
  <c r="DA11" i="8"/>
  <c r="CZ11" i="8"/>
  <c r="CY11" i="8"/>
  <c r="CX11" i="8"/>
  <c r="CW11" i="8"/>
  <c r="CV11" i="8"/>
  <c r="CU11" i="8"/>
  <c r="CT11" i="8"/>
  <c r="CS11" i="8"/>
  <c r="CR11" i="8"/>
  <c r="CQ11" i="8"/>
  <c r="CP11" i="8"/>
  <c r="CO11" i="8"/>
  <c r="CN11" i="8"/>
  <c r="CM11" i="8"/>
  <c r="CL11" i="8"/>
  <c r="CK11" i="8"/>
  <c r="CJ11" i="8"/>
  <c r="CI11" i="8"/>
  <c r="CH11" i="8"/>
  <c r="CC17" i="8"/>
  <c r="CC16" i="8"/>
  <c r="CA17" i="8"/>
  <c r="CA16" i="8"/>
  <c r="BY17" i="8"/>
  <c r="BY16" i="8"/>
  <c r="BW17" i="8"/>
  <c r="BU17" i="8"/>
  <c r="BU16" i="8"/>
  <c r="BU15" i="8"/>
  <c r="BS17" i="8"/>
  <c r="BS16" i="8"/>
  <c r="BQ17" i="8"/>
  <c r="BQ16" i="8"/>
  <c r="BO17" i="8"/>
  <c r="BQ11" i="8"/>
  <c r="BQ12" i="8"/>
  <c r="BQ13" i="8"/>
  <c r="BQ14" i="8"/>
  <c r="BQ15" i="8"/>
  <c r="BO16" i="8"/>
  <c r="BO11" i="8"/>
  <c r="BO12" i="8"/>
  <c r="BO13" i="8"/>
  <c r="BO14" i="8"/>
  <c r="BO15" i="8"/>
  <c r="BK17" i="8"/>
  <c r="BK16" i="8"/>
  <c r="BK15" i="8"/>
  <c r="BM17" i="8"/>
  <c r="BM16" i="8"/>
  <c r="CB16" i="8"/>
  <c r="BZ16" i="8"/>
  <c r="BX16" i="8"/>
  <c r="BW16" i="8"/>
  <c r="BT16" i="8"/>
  <c r="BR16" i="8"/>
  <c r="BP16" i="8"/>
  <c r="BN16" i="8"/>
  <c r="BL16" i="8"/>
  <c r="BJ16" i="8"/>
  <c r="BH16" i="8"/>
  <c r="CC15" i="8"/>
  <c r="CB15" i="8"/>
  <c r="CA15" i="8"/>
  <c r="BZ15" i="8"/>
  <c r="BY15" i="8"/>
  <c r="BX15" i="8"/>
  <c r="BW15" i="8"/>
  <c r="BT15" i="8"/>
  <c r="BS15" i="8"/>
  <c r="BR15" i="8"/>
  <c r="BP15" i="8"/>
  <c r="BN15" i="8"/>
  <c r="BM15" i="8"/>
  <c r="BL15" i="8"/>
  <c r="BJ15" i="8"/>
  <c r="BI15" i="8"/>
  <c r="BH15" i="8"/>
  <c r="BG15" i="8"/>
  <c r="CC14" i="8"/>
  <c r="CB14" i="8"/>
  <c r="CA14" i="8"/>
  <c r="BZ14" i="8"/>
  <c r="BY14" i="8"/>
  <c r="BX14" i="8"/>
  <c r="BW14" i="8"/>
  <c r="BU14" i="8"/>
  <c r="BT14" i="8"/>
  <c r="BS14" i="8"/>
  <c r="BR14" i="8"/>
  <c r="BP14" i="8"/>
  <c r="BN14" i="8"/>
  <c r="BM14" i="8"/>
  <c r="BL14" i="8"/>
  <c r="BK14" i="8"/>
  <c r="BJ14" i="8"/>
  <c r="BI14" i="8"/>
  <c r="BH14" i="8"/>
  <c r="BG14" i="8"/>
  <c r="CC13" i="8"/>
  <c r="CB13" i="8"/>
  <c r="CA13" i="8"/>
  <c r="BZ13" i="8"/>
  <c r="BY13" i="8"/>
  <c r="BX13" i="8"/>
  <c r="BW13" i="8"/>
  <c r="BU13" i="8"/>
  <c r="BT13" i="8"/>
  <c r="BS13" i="8"/>
  <c r="BR13" i="8"/>
  <c r="BP13" i="8"/>
  <c r="BN13" i="8"/>
  <c r="BM13" i="8"/>
  <c r="BL13" i="8"/>
  <c r="BK13" i="8"/>
  <c r="BJ13" i="8"/>
  <c r="BI13" i="8"/>
  <c r="BH13" i="8"/>
  <c r="BG13" i="8"/>
  <c r="CC12" i="8"/>
  <c r="CB12" i="8"/>
  <c r="CA12" i="8"/>
  <c r="BZ12" i="8"/>
  <c r="BY12" i="8"/>
  <c r="BX12" i="8"/>
  <c r="BW12" i="8"/>
  <c r="BU12" i="8"/>
  <c r="BT12" i="8"/>
  <c r="BS12" i="8"/>
  <c r="BR12" i="8"/>
  <c r="BP12" i="8"/>
  <c r="BN12" i="8"/>
  <c r="BM12" i="8"/>
  <c r="BL12" i="8"/>
  <c r="BK12" i="8"/>
  <c r="BJ12" i="8"/>
  <c r="BI12" i="8"/>
  <c r="BH12" i="8"/>
  <c r="BG12" i="8"/>
  <c r="CC11" i="8"/>
  <c r="CB11" i="8"/>
  <c r="CA11" i="8"/>
  <c r="BZ11" i="8"/>
  <c r="BY11" i="8"/>
  <c r="BX11" i="8"/>
  <c r="BW11" i="8"/>
  <c r="BU11" i="8"/>
  <c r="BT11" i="8"/>
  <c r="BS11" i="8"/>
  <c r="BR11" i="8"/>
  <c r="BP11" i="8"/>
  <c r="BN11" i="8"/>
  <c r="BM11" i="8"/>
  <c r="BL11" i="8"/>
  <c r="BK11" i="8"/>
  <c r="BJ11" i="8"/>
  <c r="BI11" i="8"/>
  <c r="BH11" i="8"/>
  <c r="BG11" i="8"/>
  <c r="AZ15" i="8"/>
  <c r="AY15" i="8"/>
  <c r="AX15" i="8"/>
  <c r="AZ14" i="8"/>
  <c r="AY14" i="8"/>
  <c r="AX14" i="8"/>
  <c r="AZ13" i="8"/>
  <c r="AY13" i="8"/>
  <c r="AX13" i="8"/>
  <c r="AZ12" i="8"/>
  <c r="AY12" i="8"/>
  <c r="AX12" i="8"/>
  <c r="AZ11" i="8"/>
  <c r="AY11" i="8"/>
  <c r="AX11" i="8"/>
  <c r="AV15" i="8"/>
  <c r="AU15" i="8"/>
  <c r="AT15" i="8"/>
  <c r="AS15" i="8"/>
  <c r="AR15" i="8"/>
  <c r="AV14" i="8"/>
  <c r="AU14" i="8"/>
  <c r="AT14" i="8"/>
  <c r="AS14" i="8"/>
  <c r="AR14" i="8"/>
  <c r="AV13" i="8"/>
  <c r="AU13" i="8"/>
  <c r="AT13" i="8"/>
  <c r="AS13" i="8"/>
  <c r="AR13" i="8"/>
  <c r="AV12" i="8"/>
  <c r="AU12" i="8"/>
  <c r="AT12" i="8"/>
  <c r="AS12" i="8"/>
  <c r="AR12" i="8"/>
  <c r="AV11" i="8"/>
  <c r="AU11" i="8"/>
  <c r="AT11" i="8"/>
  <c r="AS11" i="8"/>
  <c r="AR11" i="8"/>
  <c r="AP15" i="8"/>
  <c r="AP14" i="8"/>
  <c r="AP13" i="8"/>
  <c r="AP12" i="8"/>
  <c r="AP11" i="8"/>
  <c r="AN15" i="8"/>
  <c r="AN14" i="8"/>
  <c r="AN13" i="8"/>
  <c r="AN12" i="8"/>
  <c r="AN11" i="8"/>
  <c r="AL15" i="8"/>
  <c r="AL14" i="8"/>
  <c r="AL13" i="8"/>
  <c r="AL12" i="8"/>
  <c r="AL11" i="8"/>
  <c r="AJ15" i="8"/>
  <c r="AJ14" i="8"/>
  <c r="AJ13" i="8"/>
  <c r="AJ12" i="8"/>
  <c r="AJ11" i="8"/>
  <c r="AH15" i="8"/>
  <c r="AH14" i="8"/>
  <c r="AH13" i="8"/>
  <c r="AH12" i="8"/>
  <c r="AH11" i="8"/>
  <c r="AF15" i="8"/>
  <c r="AF14" i="8"/>
  <c r="AF13" i="8"/>
  <c r="AF12" i="8"/>
  <c r="AF11" i="8"/>
  <c r="AA15" i="8"/>
  <c r="AA14" i="8"/>
  <c r="AA13" i="8"/>
  <c r="AA12" i="8"/>
  <c r="AA11" i="8"/>
  <c r="Y15" i="8"/>
  <c r="Y14" i="8"/>
  <c r="Y13" i="8"/>
  <c r="Y12" i="8"/>
  <c r="Y11" i="8"/>
  <c r="W15" i="8"/>
  <c r="W14" i="8"/>
  <c r="W13" i="8"/>
  <c r="W12" i="8"/>
  <c r="W11" i="8"/>
  <c r="U15" i="8"/>
  <c r="U14" i="8"/>
  <c r="U13" i="8"/>
  <c r="U12" i="8"/>
  <c r="U11" i="8"/>
  <c r="S15" i="8"/>
  <c r="S14" i="8"/>
  <c r="S13" i="8"/>
  <c r="S12" i="8"/>
  <c r="S11" i="8"/>
  <c r="Q15" i="8"/>
  <c r="Q14" i="8"/>
  <c r="Q13" i="8"/>
  <c r="Q12" i="8"/>
  <c r="Q11" i="8"/>
  <c r="O15" i="8"/>
  <c r="O14" i="8"/>
  <c r="O13" i="8"/>
  <c r="O12" i="8"/>
  <c r="O11" i="8"/>
  <c r="M15" i="8"/>
  <c r="M14" i="8"/>
  <c r="M13" i="8"/>
  <c r="M12" i="8"/>
  <c r="M11" i="8"/>
  <c r="K15" i="8"/>
  <c r="K14" i="8"/>
  <c r="K13" i="8"/>
  <c r="K12" i="8"/>
  <c r="K11" i="8"/>
  <c r="I15" i="8"/>
  <c r="I14" i="8"/>
  <c r="I13" i="8"/>
  <c r="I12" i="8"/>
  <c r="I11" i="8"/>
  <c r="G15" i="8"/>
  <c r="G14" i="8"/>
  <c r="G13" i="8"/>
  <c r="G12" i="8"/>
  <c r="G11" i="8"/>
  <c r="BW24" i="8"/>
  <c r="BW25" i="8"/>
  <c r="BW26" i="8"/>
  <c r="BW27" i="8"/>
  <c r="BW28" i="8"/>
  <c r="BW29" i="8"/>
  <c r="BW30" i="8"/>
  <c r="BW31" i="8"/>
  <c r="BW32" i="8"/>
  <c r="BW33" i="8"/>
  <c r="BW34" i="8"/>
  <c r="BW35" i="8"/>
  <c r="BW36" i="8"/>
  <c r="BW37" i="8"/>
  <c r="BW38" i="8"/>
  <c r="BW19" i="8"/>
  <c r="BW20" i="8"/>
  <c r="BW21" i="8"/>
  <c r="BW22" i="8"/>
  <c r="BW23" i="8"/>
  <c r="BW61" i="8"/>
  <c r="BW62" i="8"/>
  <c r="BW63" i="8"/>
  <c r="BW64" i="8"/>
  <c r="BW65" i="8"/>
  <c r="BW66" i="8"/>
  <c r="BW67" i="8"/>
  <c r="BW68" i="8"/>
  <c r="BW69" i="8"/>
  <c r="BW70" i="8"/>
  <c r="BW71" i="8"/>
  <c r="BW72" i="8"/>
  <c r="BW73" i="8"/>
  <c r="BW74" i="8"/>
  <c r="BW75" i="8"/>
  <c r="BW76" i="8"/>
  <c r="BW77" i="8"/>
  <c r="BW78" i="8"/>
  <c r="BW79" i="8"/>
  <c r="BW80" i="8"/>
  <c r="BW58" i="8"/>
  <c r="BW57" i="8"/>
  <c r="BW56" i="8"/>
  <c r="BW55" i="8"/>
  <c r="BW54" i="8"/>
  <c r="BW53" i="8"/>
  <c r="BW52" i="8"/>
  <c r="BW51" i="8"/>
  <c r="R80" i="8" l="1"/>
  <c r="R79" i="8"/>
  <c r="T78" i="8"/>
  <c r="G80" i="8"/>
  <c r="H80" i="8"/>
  <c r="I80" i="8"/>
  <c r="J80" i="8"/>
  <c r="K80" i="8"/>
  <c r="L80" i="8"/>
  <c r="M80" i="8"/>
  <c r="N80" i="8"/>
  <c r="O80" i="8"/>
  <c r="P80" i="8"/>
  <c r="Q80" i="8"/>
  <c r="S80" i="8"/>
  <c r="T80" i="8"/>
  <c r="U80" i="8"/>
  <c r="V80" i="8"/>
  <c r="W80" i="8"/>
  <c r="X80" i="8"/>
  <c r="Y80" i="8"/>
  <c r="Z80" i="8"/>
  <c r="AA80" i="8"/>
  <c r="AF80" i="8"/>
  <c r="AG80" i="8"/>
  <c r="AH80" i="8"/>
  <c r="AI80" i="8"/>
  <c r="AJ80" i="8"/>
  <c r="AK80" i="8"/>
  <c r="AL80" i="8"/>
  <c r="AM80" i="8"/>
  <c r="AN80" i="8"/>
  <c r="AO80" i="8"/>
  <c r="AP80" i="8"/>
  <c r="AQ80" i="8"/>
  <c r="AR80" i="8"/>
  <c r="AS80" i="8"/>
  <c r="AT80" i="8"/>
  <c r="AU80" i="8"/>
  <c r="AV80" i="8"/>
  <c r="AW80" i="8"/>
  <c r="AX80" i="8"/>
  <c r="AY80" i="8"/>
  <c r="AZ80" i="8"/>
  <c r="BF80" i="8"/>
  <c r="BG80" i="8"/>
  <c r="BH80" i="8"/>
  <c r="BI80" i="8"/>
  <c r="BJ80" i="8"/>
  <c r="BK80" i="8"/>
  <c r="BL80" i="8"/>
  <c r="BM80" i="8"/>
  <c r="BN80" i="8"/>
  <c r="BO80" i="8"/>
  <c r="BP80" i="8"/>
  <c r="BQ80" i="8"/>
  <c r="BR80" i="8"/>
  <c r="BS80" i="8"/>
  <c r="BT80" i="8"/>
  <c r="BU80" i="8"/>
  <c r="BX80" i="8"/>
  <c r="BY80" i="8"/>
  <c r="BZ80" i="8"/>
  <c r="CA80" i="8"/>
  <c r="CB80" i="8"/>
  <c r="CC80" i="8"/>
  <c r="CG80" i="8"/>
  <c r="CH80" i="8"/>
  <c r="CI80" i="8"/>
  <c r="CJ80" i="8"/>
  <c r="CK80" i="8"/>
  <c r="CL80" i="8"/>
  <c r="CM80" i="8"/>
  <c r="CN80" i="8"/>
  <c r="CO80" i="8"/>
  <c r="CP80" i="8"/>
  <c r="CQ80" i="8"/>
  <c r="CR80" i="8"/>
  <c r="CS80" i="8"/>
  <c r="CT80" i="8"/>
  <c r="CU80" i="8"/>
  <c r="CV80" i="8"/>
  <c r="CW80" i="8"/>
  <c r="CX80" i="8"/>
  <c r="CY80" i="8"/>
  <c r="CZ80" i="8"/>
  <c r="DA80" i="8"/>
  <c r="DB80" i="8"/>
  <c r="DC80" i="8"/>
  <c r="DD80" i="8"/>
  <c r="CH38" i="8"/>
  <c r="CI38" i="8"/>
  <c r="CJ38" i="8"/>
  <c r="CK38" i="8"/>
  <c r="CL38" i="8"/>
  <c r="CM38" i="8"/>
  <c r="CN38" i="8"/>
  <c r="CO38" i="8"/>
  <c r="CP38" i="8"/>
  <c r="CQ38" i="8"/>
  <c r="CR38" i="8"/>
  <c r="CS38" i="8"/>
  <c r="CT38" i="8"/>
  <c r="CU38" i="8"/>
  <c r="CV38" i="8"/>
  <c r="CW38" i="8"/>
  <c r="CX38" i="8"/>
  <c r="CY38" i="8"/>
  <c r="CZ38" i="8"/>
  <c r="DA38" i="8"/>
  <c r="DB38" i="8"/>
  <c r="DC38" i="8"/>
  <c r="DD38" i="8"/>
  <c r="BF38" i="8"/>
  <c r="BG38" i="8"/>
  <c r="BH38" i="8"/>
  <c r="BI38" i="8"/>
  <c r="BJ38" i="8"/>
  <c r="BK38" i="8"/>
  <c r="BL38" i="8"/>
  <c r="BM38" i="8"/>
  <c r="BN38" i="8"/>
  <c r="BO38" i="8"/>
  <c r="BP38" i="8"/>
  <c r="BQ38" i="8"/>
  <c r="BR38" i="8"/>
  <c r="BS38" i="8"/>
  <c r="BT38" i="8"/>
  <c r="BU38" i="8"/>
  <c r="BX38" i="8"/>
  <c r="BY38" i="8"/>
  <c r="BZ38" i="8"/>
  <c r="CA38" i="8"/>
  <c r="CB38" i="8"/>
  <c r="CC38" i="8"/>
  <c r="AF38" i="8"/>
  <c r="AG38" i="8"/>
  <c r="AH38" i="8"/>
  <c r="AI38" i="8"/>
  <c r="AJ38" i="8"/>
  <c r="AK38" i="8"/>
  <c r="AL38" i="8"/>
  <c r="AM38" i="8"/>
  <c r="AN38" i="8"/>
  <c r="AO38" i="8"/>
  <c r="AP38" i="8"/>
  <c r="AQ38" i="8"/>
  <c r="AR38" i="8"/>
  <c r="AS38" i="8"/>
  <c r="AT38" i="8"/>
  <c r="AU38" i="8"/>
  <c r="AV38" i="8"/>
  <c r="AW38" i="8"/>
  <c r="AX38" i="8"/>
  <c r="AY38" i="8"/>
  <c r="AZ38" i="8"/>
  <c r="S38" i="8"/>
  <c r="T38" i="8"/>
  <c r="U38" i="8"/>
  <c r="V38" i="8"/>
  <c r="W38" i="8"/>
  <c r="X38" i="8"/>
  <c r="Y38" i="8"/>
  <c r="Z38" i="8"/>
  <c r="AA38" i="8"/>
  <c r="Q38" i="8"/>
  <c r="O38" i="8"/>
  <c r="M38" i="8"/>
  <c r="K38" i="8"/>
  <c r="I38" i="8"/>
  <c r="G38" i="8"/>
  <c r="BE80" i="8"/>
  <c r="AD80" i="8"/>
  <c r="DD79" i="8"/>
  <c r="DC79" i="8"/>
  <c r="DB79" i="8"/>
  <c r="DA79" i="8"/>
  <c r="CZ79" i="8"/>
  <c r="CY79" i="8"/>
  <c r="CX79" i="8"/>
  <c r="CW79" i="8"/>
  <c r="CV79" i="8"/>
  <c r="CU79" i="8"/>
  <c r="CT79" i="8"/>
  <c r="CS79" i="8"/>
  <c r="CR79" i="8"/>
  <c r="CQ79" i="8"/>
  <c r="CP79" i="8"/>
  <c r="CO79" i="8"/>
  <c r="CN79" i="8"/>
  <c r="CM79" i="8"/>
  <c r="CL79" i="8"/>
  <c r="CK79" i="8"/>
  <c r="CJ79" i="8"/>
  <c r="CI79" i="8"/>
  <c r="CH79" i="8"/>
  <c r="CG79" i="8"/>
  <c r="CF79" i="8"/>
  <c r="CC79" i="8"/>
  <c r="CB79" i="8"/>
  <c r="CA79" i="8"/>
  <c r="BZ79" i="8"/>
  <c r="BY79" i="8"/>
  <c r="BX79" i="8"/>
  <c r="BU79" i="8"/>
  <c r="BT79" i="8"/>
  <c r="BS79" i="8"/>
  <c r="BR79" i="8"/>
  <c r="BQ79" i="8"/>
  <c r="BP79" i="8"/>
  <c r="BO79" i="8"/>
  <c r="BN79" i="8"/>
  <c r="BM79" i="8"/>
  <c r="BL79" i="8"/>
  <c r="BK79" i="8"/>
  <c r="BJ79" i="8"/>
  <c r="BI79" i="8"/>
  <c r="BH79" i="8"/>
  <c r="BG79" i="8"/>
  <c r="BF79" i="8"/>
  <c r="BE79" i="8"/>
  <c r="BB79" i="8"/>
  <c r="BA79" i="8"/>
  <c r="AZ79" i="8"/>
  <c r="AY79" i="8"/>
  <c r="AX79" i="8"/>
  <c r="AW79" i="8"/>
  <c r="AV79" i="8"/>
  <c r="AU79" i="8"/>
  <c r="AT79" i="8"/>
  <c r="AS79" i="8"/>
  <c r="AR79" i="8"/>
  <c r="AQ79" i="8"/>
  <c r="AP79" i="8"/>
  <c r="AO79" i="8"/>
  <c r="AN79" i="8"/>
  <c r="AM79" i="8"/>
  <c r="AL79" i="8"/>
  <c r="AK79" i="8"/>
  <c r="AJ79" i="8"/>
  <c r="AI79" i="8"/>
  <c r="AH79" i="8"/>
  <c r="AG79" i="8"/>
  <c r="AF79" i="8"/>
  <c r="AE79" i="8"/>
  <c r="AD79" i="8"/>
  <c r="AA79" i="8"/>
  <c r="Z79" i="8"/>
  <c r="Y79" i="8"/>
  <c r="X79" i="8"/>
  <c r="W79" i="8"/>
  <c r="V79" i="8"/>
  <c r="U79" i="8"/>
  <c r="T79" i="8"/>
  <c r="S79" i="8"/>
  <c r="Q79" i="8"/>
  <c r="P79" i="8"/>
  <c r="O79" i="8"/>
  <c r="N79" i="8"/>
  <c r="M79" i="8"/>
  <c r="L79" i="8"/>
  <c r="K79" i="8"/>
  <c r="J79" i="8"/>
  <c r="I79" i="8"/>
  <c r="H79" i="8"/>
  <c r="G79" i="8"/>
  <c r="F79" i="8"/>
  <c r="E79" i="8"/>
  <c r="DD37" i="8"/>
  <c r="DC37" i="8"/>
  <c r="DB37" i="8"/>
  <c r="DA37" i="8"/>
  <c r="CZ37" i="8"/>
  <c r="CY37" i="8"/>
  <c r="CX37" i="8"/>
  <c r="CW37" i="8"/>
  <c r="CV37" i="8"/>
  <c r="CU37" i="8"/>
  <c r="CT37" i="8"/>
  <c r="CS37" i="8"/>
  <c r="CR37" i="8"/>
  <c r="CQ37" i="8"/>
  <c r="CP37" i="8"/>
  <c r="CO37" i="8"/>
  <c r="CN37" i="8"/>
  <c r="CM37" i="8"/>
  <c r="CL37" i="8"/>
  <c r="CK37" i="8"/>
  <c r="CJ37" i="8"/>
  <c r="CI37" i="8"/>
  <c r="CH37" i="8"/>
  <c r="CG37" i="8"/>
  <c r="CC37" i="8"/>
  <c r="CB37" i="8"/>
  <c r="CA37" i="8"/>
  <c r="BZ37" i="8"/>
  <c r="BY37" i="8"/>
  <c r="BX37" i="8"/>
  <c r="BU37" i="8"/>
  <c r="BT37" i="8"/>
  <c r="BS37" i="8"/>
  <c r="BR37" i="8"/>
  <c r="BQ37" i="8"/>
  <c r="BP37" i="8"/>
  <c r="BO37" i="8"/>
  <c r="BN37" i="8"/>
  <c r="BM37" i="8"/>
  <c r="BL37" i="8"/>
  <c r="BK37" i="8"/>
  <c r="BJ37" i="8"/>
  <c r="BI37" i="8"/>
  <c r="BH37" i="8"/>
  <c r="BG37" i="8"/>
  <c r="BF37" i="8"/>
  <c r="BB37" i="8"/>
  <c r="BA37" i="8"/>
  <c r="AZ37" i="8"/>
  <c r="AY37" i="8"/>
  <c r="AX37" i="8"/>
  <c r="AW37" i="8"/>
  <c r="AV37" i="8"/>
  <c r="AU37" i="8"/>
  <c r="AT37" i="8"/>
  <c r="AS37" i="8"/>
  <c r="AR37" i="8"/>
  <c r="AQ37" i="8"/>
  <c r="AP37" i="8"/>
  <c r="AO37" i="8"/>
  <c r="AN37" i="8"/>
  <c r="AM37" i="8"/>
  <c r="AL37" i="8"/>
  <c r="AK37" i="8"/>
  <c r="AJ37" i="8"/>
  <c r="AI37" i="8"/>
  <c r="AH37" i="8"/>
  <c r="AG37" i="8"/>
  <c r="AF37" i="8"/>
  <c r="AE37" i="8"/>
  <c r="F37" i="8"/>
  <c r="E37" i="8"/>
  <c r="CG61" i="8"/>
  <c r="CH61" i="8"/>
  <c r="CI61" i="8"/>
  <c r="CJ61" i="8"/>
  <c r="CK61" i="8"/>
  <c r="CL61" i="8"/>
  <c r="CM61" i="8"/>
  <c r="CN61" i="8"/>
  <c r="CO61" i="8"/>
  <c r="CP61" i="8"/>
  <c r="CQ61" i="8"/>
  <c r="CR61" i="8"/>
  <c r="CS61" i="8"/>
  <c r="CT61" i="8"/>
  <c r="CU61" i="8"/>
  <c r="CV61" i="8"/>
  <c r="CW61" i="8"/>
  <c r="CX61" i="8"/>
  <c r="CY61" i="8"/>
  <c r="CZ61" i="8"/>
  <c r="DA61" i="8"/>
  <c r="DB61" i="8"/>
  <c r="DC61" i="8"/>
  <c r="DD61" i="8"/>
  <c r="CG62" i="8"/>
  <c r="CH62" i="8"/>
  <c r="CI62" i="8"/>
  <c r="CJ62" i="8"/>
  <c r="CK62" i="8"/>
  <c r="CL62" i="8"/>
  <c r="CM62" i="8"/>
  <c r="CN62" i="8"/>
  <c r="CO62" i="8"/>
  <c r="CP62" i="8"/>
  <c r="CQ62" i="8"/>
  <c r="CR62" i="8"/>
  <c r="CS62" i="8"/>
  <c r="CT62" i="8"/>
  <c r="CU62" i="8"/>
  <c r="CV62" i="8"/>
  <c r="CW62" i="8"/>
  <c r="CX62" i="8"/>
  <c r="CY62" i="8"/>
  <c r="CZ62" i="8"/>
  <c r="DA62" i="8"/>
  <c r="DB62" i="8"/>
  <c r="DC62" i="8"/>
  <c r="DD62" i="8"/>
  <c r="CG63" i="8"/>
  <c r="CH63" i="8"/>
  <c r="CI63" i="8"/>
  <c r="CJ63" i="8"/>
  <c r="CK63" i="8"/>
  <c r="CL63" i="8"/>
  <c r="CM63" i="8"/>
  <c r="CN63" i="8"/>
  <c r="CO63" i="8"/>
  <c r="CP63" i="8"/>
  <c r="CQ63" i="8"/>
  <c r="CR63" i="8"/>
  <c r="CS63" i="8"/>
  <c r="CT63" i="8"/>
  <c r="CU63" i="8"/>
  <c r="CV63" i="8"/>
  <c r="CW63" i="8"/>
  <c r="CX63" i="8"/>
  <c r="CY63" i="8"/>
  <c r="CZ63" i="8"/>
  <c r="DA63" i="8"/>
  <c r="DB63" i="8"/>
  <c r="DC63" i="8"/>
  <c r="DD63" i="8"/>
  <c r="CG64" i="8"/>
  <c r="CH64" i="8"/>
  <c r="CI64" i="8"/>
  <c r="CJ64" i="8"/>
  <c r="CK64" i="8"/>
  <c r="CL64" i="8"/>
  <c r="CM64" i="8"/>
  <c r="CN64" i="8"/>
  <c r="CO64" i="8"/>
  <c r="CP64" i="8"/>
  <c r="CQ64" i="8"/>
  <c r="CR64" i="8"/>
  <c r="CS64" i="8"/>
  <c r="CT64" i="8"/>
  <c r="CU64" i="8"/>
  <c r="CV64" i="8"/>
  <c r="CW64" i="8"/>
  <c r="CX64" i="8"/>
  <c r="CY64" i="8"/>
  <c r="CZ64" i="8"/>
  <c r="DA64" i="8"/>
  <c r="DB64" i="8"/>
  <c r="DC64" i="8"/>
  <c r="DD64" i="8"/>
  <c r="CG65" i="8"/>
  <c r="CH65" i="8"/>
  <c r="CI65" i="8"/>
  <c r="CJ65" i="8"/>
  <c r="CK65" i="8"/>
  <c r="CL65" i="8"/>
  <c r="CM65" i="8"/>
  <c r="CN65" i="8"/>
  <c r="CO65" i="8"/>
  <c r="CP65" i="8"/>
  <c r="CQ65" i="8"/>
  <c r="CR65" i="8"/>
  <c r="CS65" i="8"/>
  <c r="CT65" i="8"/>
  <c r="CU65" i="8"/>
  <c r="CV65" i="8"/>
  <c r="CW65" i="8"/>
  <c r="CX65" i="8"/>
  <c r="CY65" i="8"/>
  <c r="CZ65" i="8"/>
  <c r="DA65" i="8"/>
  <c r="DB65" i="8"/>
  <c r="DC65" i="8"/>
  <c r="DD65" i="8"/>
  <c r="CG66" i="8"/>
  <c r="CH66" i="8"/>
  <c r="CI66" i="8"/>
  <c r="CJ66" i="8"/>
  <c r="CK66" i="8"/>
  <c r="CL66" i="8"/>
  <c r="CM66" i="8"/>
  <c r="CN66" i="8"/>
  <c r="CO66" i="8"/>
  <c r="CP66" i="8"/>
  <c r="CQ66" i="8"/>
  <c r="CR66" i="8"/>
  <c r="CS66" i="8"/>
  <c r="CT66" i="8"/>
  <c r="CU66" i="8"/>
  <c r="CV66" i="8"/>
  <c r="CW66" i="8"/>
  <c r="CX66" i="8"/>
  <c r="CY66" i="8"/>
  <c r="CZ66" i="8"/>
  <c r="DA66" i="8"/>
  <c r="DB66" i="8"/>
  <c r="DC66" i="8"/>
  <c r="DD66" i="8"/>
  <c r="CG67" i="8"/>
  <c r="CH67" i="8"/>
  <c r="CI67" i="8"/>
  <c r="CJ67" i="8"/>
  <c r="CK67" i="8"/>
  <c r="CL67" i="8"/>
  <c r="CM67" i="8"/>
  <c r="CN67" i="8"/>
  <c r="CO67" i="8"/>
  <c r="CP67" i="8"/>
  <c r="CQ67" i="8"/>
  <c r="CR67" i="8"/>
  <c r="CS67" i="8"/>
  <c r="CT67" i="8"/>
  <c r="CU67" i="8"/>
  <c r="CV67" i="8"/>
  <c r="CW67" i="8"/>
  <c r="CX67" i="8"/>
  <c r="CY67" i="8"/>
  <c r="CZ67" i="8"/>
  <c r="DA67" i="8"/>
  <c r="DB67" i="8"/>
  <c r="DC67" i="8"/>
  <c r="DD67" i="8"/>
  <c r="CG68" i="8"/>
  <c r="CH68" i="8"/>
  <c r="CI68" i="8"/>
  <c r="CJ68" i="8"/>
  <c r="CK68" i="8"/>
  <c r="CL68" i="8"/>
  <c r="CM68" i="8"/>
  <c r="CN68" i="8"/>
  <c r="CO68" i="8"/>
  <c r="CP68" i="8"/>
  <c r="CQ68" i="8"/>
  <c r="CR68" i="8"/>
  <c r="CS68" i="8"/>
  <c r="CT68" i="8"/>
  <c r="CU68" i="8"/>
  <c r="CV68" i="8"/>
  <c r="CW68" i="8"/>
  <c r="CX68" i="8"/>
  <c r="CY68" i="8"/>
  <c r="CZ68" i="8"/>
  <c r="DA68" i="8"/>
  <c r="DB68" i="8"/>
  <c r="DC68" i="8"/>
  <c r="DD68" i="8"/>
  <c r="CG69" i="8"/>
  <c r="CH69" i="8"/>
  <c r="CI69" i="8"/>
  <c r="CJ69" i="8"/>
  <c r="CK69" i="8"/>
  <c r="CL69" i="8"/>
  <c r="CM69" i="8"/>
  <c r="CN69" i="8"/>
  <c r="CO69" i="8"/>
  <c r="CP69" i="8"/>
  <c r="CQ69" i="8"/>
  <c r="CR69" i="8"/>
  <c r="CS69" i="8"/>
  <c r="CT69" i="8"/>
  <c r="CU69" i="8"/>
  <c r="CV69" i="8"/>
  <c r="CW69" i="8"/>
  <c r="CX69" i="8"/>
  <c r="CY69" i="8"/>
  <c r="CZ69" i="8"/>
  <c r="DA69" i="8"/>
  <c r="DB69" i="8"/>
  <c r="DC69" i="8"/>
  <c r="DD69" i="8"/>
  <c r="CG70" i="8"/>
  <c r="CH70" i="8"/>
  <c r="CI70" i="8"/>
  <c r="CJ70" i="8"/>
  <c r="CK70" i="8"/>
  <c r="CL70" i="8"/>
  <c r="CM70" i="8"/>
  <c r="CN70" i="8"/>
  <c r="CO70" i="8"/>
  <c r="CP70" i="8"/>
  <c r="CQ70" i="8"/>
  <c r="CR70" i="8"/>
  <c r="CS70" i="8"/>
  <c r="CT70" i="8"/>
  <c r="CU70" i="8"/>
  <c r="CV70" i="8"/>
  <c r="CW70" i="8"/>
  <c r="CX70" i="8"/>
  <c r="CY70" i="8"/>
  <c r="CZ70" i="8"/>
  <c r="DA70" i="8"/>
  <c r="DB70" i="8"/>
  <c r="DC70" i="8"/>
  <c r="DD70" i="8"/>
  <c r="CG71" i="8"/>
  <c r="CH71" i="8"/>
  <c r="CI71" i="8"/>
  <c r="CJ71" i="8"/>
  <c r="CK71" i="8"/>
  <c r="CL71" i="8"/>
  <c r="CM71" i="8"/>
  <c r="CN71" i="8"/>
  <c r="CO71" i="8"/>
  <c r="CP71" i="8"/>
  <c r="CQ71" i="8"/>
  <c r="CR71" i="8"/>
  <c r="CS71" i="8"/>
  <c r="CT71" i="8"/>
  <c r="CU71" i="8"/>
  <c r="CV71" i="8"/>
  <c r="CW71" i="8"/>
  <c r="CX71" i="8"/>
  <c r="CY71" i="8"/>
  <c r="CZ71" i="8"/>
  <c r="DA71" i="8"/>
  <c r="DB71" i="8"/>
  <c r="DC71" i="8"/>
  <c r="DD71" i="8"/>
  <c r="CG72" i="8"/>
  <c r="CH72" i="8"/>
  <c r="CI72" i="8"/>
  <c r="CJ72" i="8"/>
  <c r="CK72" i="8"/>
  <c r="CL72" i="8"/>
  <c r="CM72" i="8"/>
  <c r="CN72" i="8"/>
  <c r="CO72" i="8"/>
  <c r="CP72" i="8"/>
  <c r="CQ72" i="8"/>
  <c r="CR72" i="8"/>
  <c r="CS72" i="8"/>
  <c r="CT72" i="8"/>
  <c r="CU72" i="8"/>
  <c r="CV72" i="8"/>
  <c r="CW72" i="8"/>
  <c r="CX72" i="8"/>
  <c r="CY72" i="8"/>
  <c r="CZ72" i="8"/>
  <c r="DA72" i="8"/>
  <c r="DB72" i="8"/>
  <c r="DC72" i="8"/>
  <c r="DD72" i="8"/>
  <c r="CG73" i="8"/>
  <c r="CH73" i="8"/>
  <c r="CI73" i="8"/>
  <c r="CJ73" i="8"/>
  <c r="CK73" i="8"/>
  <c r="CL73" i="8"/>
  <c r="CM73" i="8"/>
  <c r="CN73" i="8"/>
  <c r="CO73" i="8"/>
  <c r="CP73" i="8"/>
  <c r="CQ73" i="8"/>
  <c r="CR73" i="8"/>
  <c r="CS73" i="8"/>
  <c r="CT73" i="8"/>
  <c r="CU73" i="8"/>
  <c r="CV73" i="8"/>
  <c r="CW73" i="8"/>
  <c r="CX73" i="8"/>
  <c r="CY73" i="8"/>
  <c r="CZ73" i="8"/>
  <c r="DA73" i="8"/>
  <c r="DB73" i="8"/>
  <c r="DC73" i="8"/>
  <c r="DD73" i="8"/>
  <c r="CG74" i="8"/>
  <c r="CH74" i="8"/>
  <c r="CI74" i="8"/>
  <c r="CJ74" i="8"/>
  <c r="CK74" i="8"/>
  <c r="CL74" i="8"/>
  <c r="CM74" i="8"/>
  <c r="CN74" i="8"/>
  <c r="CO74" i="8"/>
  <c r="CP74" i="8"/>
  <c r="CQ74" i="8"/>
  <c r="CR74" i="8"/>
  <c r="CS74" i="8"/>
  <c r="CT74" i="8"/>
  <c r="CU74" i="8"/>
  <c r="CV74" i="8"/>
  <c r="CW74" i="8"/>
  <c r="CX74" i="8"/>
  <c r="CY74" i="8"/>
  <c r="CZ74" i="8"/>
  <c r="DA74" i="8"/>
  <c r="DB74" i="8"/>
  <c r="DC74" i="8"/>
  <c r="DD74" i="8"/>
  <c r="CG75" i="8"/>
  <c r="CH75" i="8"/>
  <c r="CI75" i="8"/>
  <c r="CJ75" i="8"/>
  <c r="CK75" i="8"/>
  <c r="CL75" i="8"/>
  <c r="CM75" i="8"/>
  <c r="CN75" i="8"/>
  <c r="CO75" i="8"/>
  <c r="CP75" i="8"/>
  <c r="CQ75" i="8"/>
  <c r="CR75" i="8"/>
  <c r="CS75" i="8"/>
  <c r="CT75" i="8"/>
  <c r="CU75" i="8"/>
  <c r="CV75" i="8"/>
  <c r="CW75" i="8"/>
  <c r="CX75" i="8"/>
  <c r="CY75" i="8"/>
  <c r="CZ75" i="8"/>
  <c r="DA75" i="8"/>
  <c r="DB75" i="8"/>
  <c r="DC75" i="8"/>
  <c r="DD75" i="8"/>
  <c r="CG76" i="8"/>
  <c r="CH76" i="8"/>
  <c r="CI76" i="8"/>
  <c r="CJ76" i="8"/>
  <c r="CK76" i="8"/>
  <c r="CL76" i="8"/>
  <c r="CM76" i="8"/>
  <c r="CN76" i="8"/>
  <c r="CO76" i="8"/>
  <c r="CP76" i="8"/>
  <c r="CQ76" i="8"/>
  <c r="CR76" i="8"/>
  <c r="CS76" i="8"/>
  <c r="CT76" i="8"/>
  <c r="CU76" i="8"/>
  <c r="CV76" i="8"/>
  <c r="CW76" i="8"/>
  <c r="CX76" i="8"/>
  <c r="CY76" i="8"/>
  <c r="CZ76" i="8"/>
  <c r="DA76" i="8"/>
  <c r="DB76" i="8"/>
  <c r="DC76" i="8"/>
  <c r="DD76" i="8"/>
  <c r="CG77" i="8"/>
  <c r="CH77" i="8"/>
  <c r="CI77" i="8"/>
  <c r="CJ77" i="8"/>
  <c r="CK77" i="8"/>
  <c r="CL77" i="8"/>
  <c r="CM77" i="8"/>
  <c r="CN77" i="8"/>
  <c r="CO77" i="8"/>
  <c r="CP77" i="8"/>
  <c r="CQ77" i="8"/>
  <c r="CR77" i="8"/>
  <c r="CS77" i="8"/>
  <c r="CT77" i="8"/>
  <c r="CU77" i="8"/>
  <c r="CV77" i="8"/>
  <c r="CW77" i="8"/>
  <c r="CX77" i="8"/>
  <c r="CY77" i="8"/>
  <c r="CZ77" i="8"/>
  <c r="DA77" i="8"/>
  <c r="DB77" i="8"/>
  <c r="DC77" i="8"/>
  <c r="DD77" i="8"/>
  <c r="CG78" i="8"/>
  <c r="CH78" i="8"/>
  <c r="CI78" i="8"/>
  <c r="CJ78" i="8"/>
  <c r="CK78" i="8"/>
  <c r="CL78" i="8"/>
  <c r="CM78" i="8"/>
  <c r="CN78" i="8"/>
  <c r="CO78" i="8"/>
  <c r="CP78" i="8"/>
  <c r="CQ78" i="8"/>
  <c r="CR78" i="8"/>
  <c r="CS78" i="8"/>
  <c r="CT78" i="8"/>
  <c r="CU78" i="8"/>
  <c r="CV78" i="8"/>
  <c r="CW78" i="8"/>
  <c r="CX78" i="8"/>
  <c r="CY78" i="8"/>
  <c r="CZ78" i="8"/>
  <c r="DA78" i="8"/>
  <c r="DB78" i="8"/>
  <c r="DC78" i="8"/>
  <c r="DD78" i="8"/>
  <c r="BF61" i="8"/>
  <c r="BG61" i="8"/>
  <c r="BH61" i="8"/>
  <c r="BI61" i="8"/>
  <c r="BJ61" i="8"/>
  <c r="BK61" i="8"/>
  <c r="BL61" i="8"/>
  <c r="BM61" i="8"/>
  <c r="BN61" i="8"/>
  <c r="BO61" i="8"/>
  <c r="BP61" i="8"/>
  <c r="BQ61" i="8"/>
  <c r="BR61" i="8"/>
  <c r="BS61" i="8"/>
  <c r="BT61" i="8"/>
  <c r="BU61" i="8"/>
  <c r="BX61" i="8"/>
  <c r="BY61" i="8"/>
  <c r="BZ61" i="8"/>
  <c r="CA61" i="8"/>
  <c r="CB61" i="8"/>
  <c r="CC61" i="8"/>
  <c r="BF62" i="8"/>
  <c r="BG62" i="8"/>
  <c r="BH62" i="8"/>
  <c r="BI62" i="8"/>
  <c r="BJ62" i="8"/>
  <c r="BK62" i="8"/>
  <c r="BL62" i="8"/>
  <c r="BM62" i="8"/>
  <c r="BN62" i="8"/>
  <c r="BO62" i="8"/>
  <c r="BP62" i="8"/>
  <c r="BQ62" i="8"/>
  <c r="BR62" i="8"/>
  <c r="BS62" i="8"/>
  <c r="BT62" i="8"/>
  <c r="BU62" i="8"/>
  <c r="BX62" i="8"/>
  <c r="BY62" i="8"/>
  <c r="BZ62" i="8"/>
  <c r="CA62" i="8"/>
  <c r="CB62" i="8"/>
  <c r="CC62" i="8"/>
  <c r="BF63" i="8"/>
  <c r="BG63" i="8"/>
  <c r="BH63" i="8"/>
  <c r="BI63" i="8"/>
  <c r="BJ63" i="8"/>
  <c r="BK63" i="8"/>
  <c r="BL63" i="8"/>
  <c r="BM63" i="8"/>
  <c r="BN63" i="8"/>
  <c r="BO63" i="8"/>
  <c r="BP63" i="8"/>
  <c r="BQ63" i="8"/>
  <c r="BR63" i="8"/>
  <c r="BS63" i="8"/>
  <c r="BT63" i="8"/>
  <c r="BU63" i="8"/>
  <c r="BX63" i="8"/>
  <c r="BY63" i="8"/>
  <c r="BZ63" i="8"/>
  <c r="CA63" i="8"/>
  <c r="CB63" i="8"/>
  <c r="CC63" i="8"/>
  <c r="BF64" i="8"/>
  <c r="BG64" i="8"/>
  <c r="BH64" i="8"/>
  <c r="BI64" i="8"/>
  <c r="BJ64" i="8"/>
  <c r="BK64" i="8"/>
  <c r="BL64" i="8"/>
  <c r="BM64" i="8"/>
  <c r="BN64" i="8"/>
  <c r="BO64" i="8"/>
  <c r="BP64" i="8"/>
  <c r="BQ64" i="8"/>
  <c r="BR64" i="8"/>
  <c r="BS64" i="8"/>
  <c r="BT64" i="8"/>
  <c r="BU64" i="8"/>
  <c r="BX64" i="8"/>
  <c r="BY64" i="8"/>
  <c r="BZ64" i="8"/>
  <c r="CA64" i="8"/>
  <c r="CB64" i="8"/>
  <c r="CC64" i="8"/>
  <c r="BF65" i="8"/>
  <c r="BG65" i="8"/>
  <c r="BH65" i="8"/>
  <c r="BI65" i="8"/>
  <c r="BJ65" i="8"/>
  <c r="BK65" i="8"/>
  <c r="BL65" i="8"/>
  <c r="BM65" i="8"/>
  <c r="BN65" i="8"/>
  <c r="BO65" i="8"/>
  <c r="BP65" i="8"/>
  <c r="BQ65" i="8"/>
  <c r="BR65" i="8"/>
  <c r="BS65" i="8"/>
  <c r="BT65" i="8"/>
  <c r="BU65" i="8"/>
  <c r="BX65" i="8"/>
  <c r="BY65" i="8"/>
  <c r="BZ65" i="8"/>
  <c r="CA65" i="8"/>
  <c r="CB65" i="8"/>
  <c r="CC65" i="8"/>
  <c r="BF66" i="8"/>
  <c r="BG66" i="8"/>
  <c r="BH66" i="8"/>
  <c r="BI66" i="8"/>
  <c r="BJ66" i="8"/>
  <c r="BK66" i="8"/>
  <c r="BL66" i="8"/>
  <c r="BM66" i="8"/>
  <c r="BN66" i="8"/>
  <c r="BO66" i="8"/>
  <c r="BP66" i="8"/>
  <c r="BQ66" i="8"/>
  <c r="BR66" i="8"/>
  <c r="BS66" i="8"/>
  <c r="BT66" i="8"/>
  <c r="BU66" i="8"/>
  <c r="BX66" i="8"/>
  <c r="BY66" i="8"/>
  <c r="BZ66" i="8"/>
  <c r="CA66" i="8"/>
  <c r="CB66" i="8"/>
  <c r="CC66" i="8"/>
  <c r="BF67" i="8"/>
  <c r="BG67" i="8"/>
  <c r="BH67" i="8"/>
  <c r="BI67" i="8"/>
  <c r="BJ67" i="8"/>
  <c r="BK67" i="8"/>
  <c r="BL67" i="8"/>
  <c r="BM67" i="8"/>
  <c r="BN67" i="8"/>
  <c r="BO67" i="8"/>
  <c r="BP67" i="8"/>
  <c r="BQ67" i="8"/>
  <c r="BR67" i="8"/>
  <c r="BS67" i="8"/>
  <c r="BT67" i="8"/>
  <c r="BU67" i="8"/>
  <c r="BX67" i="8"/>
  <c r="BY67" i="8"/>
  <c r="BZ67" i="8"/>
  <c r="CA67" i="8"/>
  <c r="CB67" i="8"/>
  <c r="CC67" i="8"/>
  <c r="BF68" i="8"/>
  <c r="BG68" i="8"/>
  <c r="BH68" i="8"/>
  <c r="BI68" i="8"/>
  <c r="BJ68" i="8"/>
  <c r="BK68" i="8"/>
  <c r="BL68" i="8"/>
  <c r="BM68" i="8"/>
  <c r="BN68" i="8"/>
  <c r="BO68" i="8"/>
  <c r="BP68" i="8"/>
  <c r="BQ68" i="8"/>
  <c r="BR68" i="8"/>
  <c r="BS68" i="8"/>
  <c r="BT68" i="8"/>
  <c r="BU68" i="8"/>
  <c r="BX68" i="8"/>
  <c r="BY68" i="8"/>
  <c r="BZ68" i="8"/>
  <c r="CA68" i="8"/>
  <c r="CB68" i="8"/>
  <c r="CC68" i="8"/>
  <c r="BF69" i="8"/>
  <c r="BG69" i="8"/>
  <c r="BH69" i="8"/>
  <c r="BI69" i="8"/>
  <c r="BJ69" i="8"/>
  <c r="BK69" i="8"/>
  <c r="BL69" i="8"/>
  <c r="BM69" i="8"/>
  <c r="BN69" i="8"/>
  <c r="BO69" i="8"/>
  <c r="BP69" i="8"/>
  <c r="BQ69" i="8"/>
  <c r="BR69" i="8"/>
  <c r="BS69" i="8"/>
  <c r="BT69" i="8"/>
  <c r="BU69" i="8"/>
  <c r="BX69" i="8"/>
  <c r="BY69" i="8"/>
  <c r="BZ69" i="8"/>
  <c r="CA69" i="8"/>
  <c r="CB69" i="8"/>
  <c r="CC69" i="8"/>
  <c r="BF70" i="8"/>
  <c r="BG70" i="8"/>
  <c r="BH70" i="8"/>
  <c r="BI70" i="8"/>
  <c r="BJ70" i="8"/>
  <c r="BK70" i="8"/>
  <c r="BL70" i="8"/>
  <c r="BM70" i="8"/>
  <c r="BN70" i="8"/>
  <c r="BO70" i="8"/>
  <c r="BP70" i="8"/>
  <c r="BQ70" i="8"/>
  <c r="BR70" i="8"/>
  <c r="BS70" i="8"/>
  <c r="BT70" i="8"/>
  <c r="BU70" i="8"/>
  <c r="BX70" i="8"/>
  <c r="BY70" i="8"/>
  <c r="BZ70" i="8"/>
  <c r="CA70" i="8"/>
  <c r="CB70" i="8"/>
  <c r="CC70" i="8"/>
  <c r="BF71" i="8"/>
  <c r="BG71" i="8"/>
  <c r="BH71" i="8"/>
  <c r="BI71" i="8"/>
  <c r="BJ71" i="8"/>
  <c r="BK71" i="8"/>
  <c r="BL71" i="8"/>
  <c r="BM71" i="8"/>
  <c r="BN71" i="8"/>
  <c r="BO71" i="8"/>
  <c r="BP71" i="8"/>
  <c r="BQ71" i="8"/>
  <c r="BR71" i="8"/>
  <c r="BS71" i="8"/>
  <c r="BT71" i="8"/>
  <c r="BU71" i="8"/>
  <c r="BX71" i="8"/>
  <c r="BY71" i="8"/>
  <c r="BZ71" i="8"/>
  <c r="CA71" i="8"/>
  <c r="CB71" i="8"/>
  <c r="CC71" i="8"/>
  <c r="BF72" i="8"/>
  <c r="BG72" i="8"/>
  <c r="BH72" i="8"/>
  <c r="BI72" i="8"/>
  <c r="BJ72" i="8"/>
  <c r="BL72" i="8"/>
  <c r="BM72" i="8"/>
  <c r="BN72" i="8"/>
  <c r="BO72" i="8"/>
  <c r="BP72" i="8"/>
  <c r="BQ72" i="8"/>
  <c r="BR72" i="8"/>
  <c r="BS72" i="8"/>
  <c r="BT72" i="8"/>
  <c r="BU72" i="8"/>
  <c r="BX72" i="8"/>
  <c r="BY72" i="8"/>
  <c r="BZ72" i="8"/>
  <c r="CA72" i="8"/>
  <c r="CB72" i="8"/>
  <c r="CC72" i="8"/>
  <c r="BF73" i="8"/>
  <c r="BG73" i="8"/>
  <c r="BH73" i="8"/>
  <c r="BI73" i="8"/>
  <c r="BJ73" i="8"/>
  <c r="BL73" i="8"/>
  <c r="BM73" i="8"/>
  <c r="BN73" i="8"/>
  <c r="BO73" i="8"/>
  <c r="BP73" i="8"/>
  <c r="BQ73" i="8"/>
  <c r="BR73" i="8"/>
  <c r="BS73" i="8"/>
  <c r="BT73" i="8"/>
  <c r="BU73" i="8"/>
  <c r="BX73" i="8"/>
  <c r="BY73" i="8"/>
  <c r="BZ73" i="8"/>
  <c r="CA73" i="8"/>
  <c r="CB73" i="8"/>
  <c r="CC73" i="8"/>
  <c r="BF74" i="8"/>
  <c r="BG74" i="8"/>
  <c r="BH74" i="8"/>
  <c r="BI74" i="8"/>
  <c r="BJ74" i="8"/>
  <c r="BK74" i="8"/>
  <c r="BL74" i="8"/>
  <c r="BM74" i="8"/>
  <c r="BN74" i="8"/>
  <c r="BO74" i="8"/>
  <c r="BP74" i="8"/>
  <c r="BQ74" i="8"/>
  <c r="BR74" i="8"/>
  <c r="BS74" i="8"/>
  <c r="BT74" i="8"/>
  <c r="BU74" i="8"/>
  <c r="BX74" i="8"/>
  <c r="BY74" i="8"/>
  <c r="BZ74" i="8"/>
  <c r="CA74" i="8"/>
  <c r="CB74" i="8"/>
  <c r="CC74" i="8"/>
  <c r="BF75" i="8"/>
  <c r="BG75" i="8"/>
  <c r="BH75" i="8"/>
  <c r="BI75" i="8"/>
  <c r="BJ75" i="8"/>
  <c r="BK75" i="8"/>
  <c r="BL75" i="8"/>
  <c r="BM75" i="8"/>
  <c r="BN75" i="8"/>
  <c r="BO75" i="8"/>
  <c r="BP75" i="8"/>
  <c r="BQ75" i="8"/>
  <c r="BR75" i="8"/>
  <c r="BS75" i="8"/>
  <c r="BT75" i="8"/>
  <c r="BU75" i="8"/>
  <c r="BX75" i="8"/>
  <c r="BY75" i="8"/>
  <c r="BZ75" i="8"/>
  <c r="CA75" i="8"/>
  <c r="CB75" i="8"/>
  <c r="CC75" i="8"/>
  <c r="BF76" i="8"/>
  <c r="BG76" i="8"/>
  <c r="BH76" i="8"/>
  <c r="BI76" i="8"/>
  <c r="BJ76" i="8"/>
  <c r="BK76" i="8"/>
  <c r="BL76" i="8"/>
  <c r="BM76" i="8"/>
  <c r="BN76" i="8"/>
  <c r="BO76" i="8"/>
  <c r="BP76" i="8"/>
  <c r="BQ76" i="8"/>
  <c r="BR76" i="8"/>
  <c r="BS76" i="8"/>
  <c r="BT76" i="8"/>
  <c r="BU76" i="8"/>
  <c r="BX76" i="8"/>
  <c r="BY76" i="8"/>
  <c r="BZ76" i="8"/>
  <c r="CA76" i="8"/>
  <c r="CB76" i="8"/>
  <c r="CC76" i="8"/>
  <c r="BF77" i="8"/>
  <c r="BG77" i="8"/>
  <c r="BH77" i="8"/>
  <c r="BI77" i="8"/>
  <c r="BJ77" i="8"/>
  <c r="BK77" i="8"/>
  <c r="BL77" i="8"/>
  <c r="BM77" i="8"/>
  <c r="BN77" i="8"/>
  <c r="BO77" i="8"/>
  <c r="BP77" i="8"/>
  <c r="BQ77" i="8"/>
  <c r="BR77" i="8"/>
  <c r="BS77" i="8"/>
  <c r="BT77" i="8"/>
  <c r="BU77" i="8"/>
  <c r="BX77" i="8"/>
  <c r="BY77" i="8"/>
  <c r="BZ77" i="8"/>
  <c r="CA77" i="8"/>
  <c r="CB77" i="8"/>
  <c r="CC77" i="8"/>
  <c r="BF78" i="8"/>
  <c r="BG78" i="8"/>
  <c r="BH78" i="8"/>
  <c r="BI78" i="8"/>
  <c r="BJ78" i="8"/>
  <c r="BK78" i="8"/>
  <c r="BL78" i="8"/>
  <c r="BM78" i="8"/>
  <c r="BN78" i="8"/>
  <c r="BO78" i="8"/>
  <c r="BP78" i="8"/>
  <c r="BQ78" i="8"/>
  <c r="BR78" i="8"/>
  <c r="BS78" i="8"/>
  <c r="BT78" i="8"/>
  <c r="BU78" i="8"/>
  <c r="BX78" i="8"/>
  <c r="BY78" i="8"/>
  <c r="BZ78" i="8"/>
  <c r="CA78" i="8"/>
  <c r="CB78" i="8"/>
  <c r="CC78" i="8"/>
  <c r="AE61" i="8"/>
  <c r="AF61" i="8"/>
  <c r="AG61" i="8"/>
  <c r="AH61" i="8"/>
  <c r="AI61" i="8"/>
  <c r="AJ61" i="8"/>
  <c r="AK61" i="8"/>
  <c r="AL61" i="8"/>
  <c r="AM61" i="8"/>
  <c r="AN61" i="8"/>
  <c r="AO61" i="8"/>
  <c r="AP61" i="8"/>
  <c r="AQ61" i="8"/>
  <c r="AR61" i="8"/>
  <c r="AS61" i="8"/>
  <c r="AT61" i="8"/>
  <c r="AU61" i="8"/>
  <c r="AV61" i="8"/>
  <c r="AW61" i="8"/>
  <c r="AX61" i="8"/>
  <c r="AY61" i="8"/>
  <c r="AZ61" i="8"/>
  <c r="AE62" i="8"/>
  <c r="AF62" i="8"/>
  <c r="AG62" i="8"/>
  <c r="AH62" i="8"/>
  <c r="AI62" i="8"/>
  <c r="AJ62" i="8"/>
  <c r="AK62" i="8"/>
  <c r="AL62" i="8"/>
  <c r="AM62" i="8"/>
  <c r="AN62" i="8"/>
  <c r="AO62" i="8"/>
  <c r="AP62" i="8"/>
  <c r="AQ62" i="8"/>
  <c r="AR62" i="8"/>
  <c r="AS62" i="8"/>
  <c r="AT62" i="8"/>
  <c r="AU62" i="8"/>
  <c r="AV62" i="8"/>
  <c r="AW62" i="8"/>
  <c r="AX62" i="8"/>
  <c r="AY62" i="8"/>
  <c r="AZ62" i="8"/>
  <c r="AE63" i="8"/>
  <c r="AF63" i="8"/>
  <c r="AG63" i="8"/>
  <c r="AH63" i="8"/>
  <c r="AI63" i="8"/>
  <c r="AJ63" i="8"/>
  <c r="AK63" i="8"/>
  <c r="AL63" i="8"/>
  <c r="AM63" i="8"/>
  <c r="AN63" i="8"/>
  <c r="AO63" i="8"/>
  <c r="AP63" i="8"/>
  <c r="AQ63" i="8"/>
  <c r="AR63" i="8"/>
  <c r="AS63" i="8"/>
  <c r="AT63" i="8"/>
  <c r="AU63" i="8"/>
  <c r="AV63" i="8"/>
  <c r="AW63" i="8"/>
  <c r="AX63" i="8"/>
  <c r="AY63" i="8"/>
  <c r="AZ63" i="8"/>
  <c r="AE64" i="8"/>
  <c r="AF64" i="8"/>
  <c r="AG64" i="8"/>
  <c r="AH64" i="8"/>
  <c r="AI64" i="8"/>
  <c r="AJ64" i="8"/>
  <c r="AK64" i="8"/>
  <c r="AL64" i="8"/>
  <c r="AM64" i="8"/>
  <c r="AN64" i="8"/>
  <c r="AO64" i="8"/>
  <c r="AP64" i="8"/>
  <c r="AQ64" i="8"/>
  <c r="AR64" i="8"/>
  <c r="AS64" i="8"/>
  <c r="AT64" i="8"/>
  <c r="AU64" i="8"/>
  <c r="AV64" i="8"/>
  <c r="AW64" i="8"/>
  <c r="AX64" i="8"/>
  <c r="AY64" i="8"/>
  <c r="AZ64" i="8"/>
  <c r="AE65" i="8"/>
  <c r="AF65" i="8"/>
  <c r="AG65" i="8"/>
  <c r="AH65" i="8"/>
  <c r="AI65" i="8"/>
  <c r="AJ65" i="8"/>
  <c r="AK65" i="8"/>
  <c r="AL65" i="8"/>
  <c r="AM65" i="8"/>
  <c r="AN65" i="8"/>
  <c r="AO65" i="8"/>
  <c r="AP65" i="8"/>
  <c r="AQ65" i="8"/>
  <c r="AR65" i="8"/>
  <c r="AS65" i="8"/>
  <c r="AT65" i="8"/>
  <c r="AU65" i="8"/>
  <c r="AV65" i="8"/>
  <c r="AW65" i="8"/>
  <c r="AX65" i="8"/>
  <c r="AY65" i="8"/>
  <c r="AZ65" i="8"/>
  <c r="AE66" i="8"/>
  <c r="AF66" i="8"/>
  <c r="AG66" i="8"/>
  <c r="AH66" i="8"/>
  <c r="AI66" i="8"/>
  <c r="AJ66" i="8"/>
  <c r="AK66" i="8"/>
  <c r="AL66" i="8"/>
  <c r="AM66" i="8"/>
  <c r="AN66" i="8"/>
  <c r="AO66" i="8"/>
  <c r="AP66" i="8"/>
  <c r="AQ66" i="8"/>
  <c r="AR66" i="8"/>
  <c r="AS66" i="8"/>
  <c r="AT66" i="8"/>
  <c r="AU66" i="8"/>
  <c r="AV66" i="8"/>
  <c r="AW66" i="8"/>
  <c r="AX66" i="8"/>
  <c r="AY66" i="8"/>
  <c r="AZ66" i="8"/>
  <c r="AE67" i="8"/>
  <c r="AF67" i="8"/>
  <c r="AG67" i="8"/>
  <c r="AH67" i="8"/>
  <c r="AI67" i="8"/>
  <c r="AJ67" i="8"/>
  <c r="AK67" i="8"/>
  <c r="AL67" i="8"/>
  <c r="AM67" i="8"/>
  <c r="AN67" i="8"/>
  <c r="AO67" i="8"/>
  <c r="AP67" i="8"/>
  <c r="AQ67" i="8"/>
  <c r="AR67" i="8"/>
  <c r="AS67" i="8"/>
  <c r="AT67" i="8"/>
  <c r="AU67" i="8"/>
  <c r="AV67" i="8"/>
  <c r="AW67" i="8"/>
  <c r="AX67" i="8"/>
  <c r="AY67" i="8"/>
  <c r="AZ67" i="8"/>
  <c r="AE68" i="8"/>
  <c r="AF68" i="8"/>
  <c r="AG68" i="8"/>
  <c r="AH68" i="8"/>
  <c r="AI68" i="8"/>
  <c r="AJ68" i="8"/>
  <c r="AK68" i="8"/>
  <c r="AL68" i="8"/>
  <c r="AM68" i="8"/>
  <c r="AN68" i="8"/>
  <c r="AO68" i="8"/>
  <c r="AP68" i="8"/>
  <c r="AQ68" i="8"/>
  <c r="AR68" i="8"/>
  <c r="AS68" i="8"/>
  <c r="AT68" i="8"/>
  <c r="AU68" i="8"/>
  <c r="AV68" i="8"/>
  <c r="AW68" i="8"/>
  <c r="AX68" i="8"/>
  <c r="AY68" i="8"/>
  <c r="AZ68" i="8"/>
  <c r="AE69" i="8"/>
  <c r="AF69" i="8"/>
  <c r="AG69" i="8"/>
  <c r="AH69" i="8"/>
  <c r="AI69" i="8"/>
  <c r="AJ69" i="8"/>
  <c r="AK69" i="8"/>
  <c r="AL69" i="8"/>
  <c r="AM69" i="8"/>
  <c r="AN69" i="8"/>
  <c r="AO69" i="8"/>
  <c r="AP69" i="8"/>
  <c r="AQ69" i="8"/>
  <c r="AR69" i="8"/>
  <c r="AS69" i="8"/>
  <c r="AT69" i="8"/>
  <c r="AU69" i="8"/>
  <c r="AV69" i="8"/>
  <c r="AW69" i="8"/>
  <c r="AX69" i="8"/>
  <c r="AY69" i="8"/>
  <c r="AZ69" i="8"/>
  <c r="AE70" i="8"/>
  <c r="AF70" i="8"/>
  <c r="AG70" i="8"/>
  <c r="AH70" i="8"/>
  <c r="AI70" i="8"/>
  <c r="AJ70" i="8"/>
  <c r="AK70" i="8"/>
  <c r="AL70" i="8"/>
  <c r="AM70" i="8"/>
  <c r="AN70" i="8"/>
  <c r="AO70" i="8"/>
  <c r="AP70" i="8"/>
  <c r="AQ70" i="8"/>
  <c r="AR70" i="8"/>
  <c r="AS70" i="8"/>
  <c r="AT70" i="8"/>
  <c r="AU70" i="8"/>
  <c r="AV70" i="8"/>
  <c r="AW70" i="8"/>
  <c r="AX70" i="8"/>
  <c r="AY70" i="8"/>
  <c r="AZ70" i="8"/>
  <c r="AE71" i="8"/>
  <c r="AF71" i="8"/>
  <c r="AG71" i="8"/>
  <c r="AH71" i="8"/>
  <c r="AI71" i="8"/>
  <c r="AJ71" i="8"/>
  <c r="AK71" i="8"/>
  <c r="AL71" i="8"/>
  <c r="AM71" i="8"/>
  <c r="AN71" i="8"/>
  <c r="AO71" i="8"/>
  <c r="AP71" i="8"/>
  <c r="AQ71" i="8"/>
  <c r="AR71" i="8"/>
  <c r="AS71" i="8"/>
  <c r="AT71" i="8"/>
  <c r="AU71" i="8"/>
  <c r="AV71" i="8"/>
  <c r="AW71" i="8"/>
  <c r="AX71" i="8"/>
  <c r="AY71" i="8"/>
  <c r="AZ71" i="8"/>
  <c r="AE72" i="8"/>
  <c r="AF72" i="8"/>
  <c r="AG72" i="8"/>
  <c r="AH72" i="8"/>
  <c r="AI72" i="8"/>
  <c r="AJ72" i="8"/>
  <c r="AK72" i="8"/>
  <c r="AL72" i="8"/>
  <c r="AM72" i="8"/>
  <c r="AN72" i="8"/>
  <c r="AO72" i="8"/>
  <c r="AP72" i="8"/>
  <c r="AQ72" i="8"/>
  <c r="AS72" i="8"/>
  <c r="AT72" i="8"/>
  <c r="AU72" i="8"/>
  <c r="AV72" i="8"/>
  <c r="AW72" i="8"/>
  <c r="AX72" i="8"/>
  <c r="AY72" i="8"/>
  <c r="AZ72" i="8"/>
  <c r="AE73" i="8"/>
  <c r="AF73" i="8"/>
  <c r="AG73" i="8"/>
  <c r="AH73" i="8"/>
  <c r="AI73" i="8"/>
  <c r="AJ73" i="8"/>
  <c r="AK73" i="8"/>
  <c r="AL73" i="8"/>
  <c r="AM73" i="8"/>
  <c r="AN73" i="8"/>
  <c r="AO73" i="8"/>
  <c r="AP73" i="8"/>
  <c r="AQ73" i="8"/>
  <c r="AS73" i="8"/>
  <c r="AT73" i="8"/>
  <c r="AU73" i="8"/>
  <c r="AV73" i="8"/>
  <c r="AW73" i="8"/>
  <c r="AX73" i="8"/>
  <c r="AY73" i="8"/>
  <c r="AZ73" i="8"/>
  <c r="AE74" i="8"/>
  <c r="AF74" i="8"/>
  <c r="AG74" i="8"/>
  <c r="AH74" i="8"/>
  <c r="AI74" i="8"/>
  <c r="AJ74" i="8"/>
  <c r="AK74" i="8"/>
  <c r="AL74" i="8"/>
  <c r="AM74" i="8"/>
  <c r="AN74" i="8"/>
  <c r="AO74" i="8"/>
  <c r="AP74" i="8"/>
  <c r="AQ74" i="8"/>
  <c r="AS74" i="8"/>
  <c r="AT74" i="8"/>
  <c r="AU74" i="8"/>
  <c r="AV74" i="8"/>
  <c r="AW74" i="8"/>
  <c r="AX74" i="8"/>
  <c r="AY74" i="8"/>
  <c r="AZ74" i="8"/>
  <c r="AE75" i="8"/>
  <c r="AF75" i="8"/>
  <c r="AG75" i="8"/>
  <c r="AH75" i="8"/>
  <c r="AI75" i="8"/>
  <c r="AJ75" i="8"/>
  <c r="AK75" i="8"/>
  <c r="AL75" i="8"/>
  <c r="AM75" i="8"/>
  <c r="AN75" i="8"/>
  <c r="AO75" i="8"/>
  <c r="AP75" i="8"/>
  <c r="AQ75" i="8"/>
  <c r="AS75" i="8"/>
  <c r="AT75" i="8"/>
  <c r="AU75" i="8"/>
  <c r="AV75" i="8"/>
  <c r="AW75" i="8"/>
  <c r="AX75" i="8"/>
  <c r="AY75" i="8"/>
  <c r="AZ75" i="8"/>
  <c r="AE76" i="8"/>
  <c r="AF76" i="8"/>
  <c r="AG76" i="8"/>
  <c r="AH76" i="8"/>
  <c r="AI76" i="8"/>
  <c r="AJ76" i="8"/>
  <c r="AK76" i="8"/>
  <c r="AL76" i="8"/>
  <c r="AM76" i="8"/>
  <c r="AN76" i="8"/>
  <c r="AO76" i="8"/>
  <c r="AP76" i="8"/>
  <c r="AQ76" i="8"/>
  <c r="AS76" i="8"/>
  <c r="AT76" i="8"/>
  <c r="AU76" i="8"/>
  <c r="AV76" i="8"/>
  <c r="AW76" i="8"/>
  <c r="AX76" i="8"/>
  <c r="AY76" i="8"/>
  <c r="AZ76" i="8"/>
  <c r="AE77" i="8"/>
  <c r="AF77" i="8"/>
  <c r="AG77" i="8"/>
  <c r="AH77" i="8"/>
  <c r="AI77" i="8"/>
  <c r="AJ77" i="8"/>
  <c r="AK77" i="8"/>
  <c r="AL77" i="8"/>
  <c r="AM77" i="8"/>
  <c r="AN77" i="8"/>
  <c r="AO77" i="8"/>
  <c r="AP77" i="8"/>
  <c r="AQ77" i="8"/>
  <c r="AR77" i="8"/>
  <c r="AS77" i="8"/>
  <c r="AT77" i="8"/>
  <c r="AU77" i="8"/>
  <c r="AV77" i="8"/>
  <c r="AW77" i="8"/>
  <c r="AX77" i="8"/>
  <c r="AY77" i="8"/>
  <c r="AZ77" i="8"/>
  <c r="AE78" i="8"/>
  <c r="AF78" i="8"/>
  <c r="AG78" i="8"/>
  <c r="AH78" i="8"/>
  <c r="AI78" i="8"/>
  <c r="AJ78" i="8"/>
  <c r="AK78" i="8"/>
  <c r="AL78" i="8"/>
  <c r="AM78" i="8"/>
  <c r="AN78" i="8"/>
  <c r="AO78" i="8"/>
  <c r="AP78" i="8"/>
  <c r="AQ78" i="8"/>
  <c r="AR78" i="8"/>
  <c r="AS78" i="8"/>
  <c r="AT78" i="8"/>
  <c r="AU78" i="8"/>
  <c r="AV78" i="8"/>
  <c r="AW78" i="8"/>
  <c r="AX78" i="8"/>
  <c r="AY78" i="8"/>
  <c r="AZ78" i="8"/>
  <c r="F61" i="8"/>
  <c r="G61" i="8"/>
  <c r="H61" i="8"/>
  <c r="I61" i="8"/>
  <c r="J61" i="8"/>
  <c r="K61" i="8"/>
  <c r="L61" i="8"/>
  <c r="M61" i="8"/>
  <c r="N61" i="8"/>
  <c r="O61" i="8"/>
  <c r="P61" i="8"/>
  <c r="Q61" i="8"/>
  <c r="R61" i="8"/>
  <c r="S61" i="8"/>
  <c r="T61" i="8"/>
  <c r="U61" i="8"/>
  <c r="V61" i="8"/>
  <c r="W61" i="8"/>
  <c r="X61" i="8"/>
  <c r="Y61" i="8"/>
  <c r="Z61" i="8"/>
  <c r="AA61" i="8"/>
  <c r="F62" i="8"/>
  <c r="G62" i="8"/>
  <c r="H62" i="8"/>
  <c r="I62" i="8"/>
  <c r="J62" i="8"/>
  <c r="K62" i="8"/>
  <c r="L62" i="8"/>
  <c r="M62" i="8"/>
  <c r="N62" i="8"/>
  <c r="O62" i="8"/>
  <c r="P62" i="8"/>
  <c r="Q62" i="8"/>
  <c r="R62" i="8"/>
  <c r="S62" i="8"/>
  <c r="T62" i="8"/>
  <c r="U62" i="8"/>
  <c r="V62" i="8"/>
  <c r="W62" i="8"/>
  <c r="X62" i="8"/>
  <c r="Y62" i="8"/>
  <c r="Z62" i="8"/>
  <c r="AA62" i="8"/>
  <c r="F63" i="8"/>
  <c r="G63" i="8"/>
  <c r="H63" i="8"/>
  <c r="I63" i="8"/>
  <c r="J63" i="8"/>
  <c r="K63" i="8"/>
  <c r="L63" i="8"/>
  <c r="M63" i="8"/>
  <c r="N63" i="8"/>
  <c r="O63" i="8"/>
  <c r="P63" i="8"/>
  <c r="Q63" i="8"/>
  <c r="R63" i="8"/>
  <c r="S63" i="8"/>
  <c r="T63" i="8"/>
  <c r="U63" i="8"/>
  <c r="V63" i="8"/>
  <c r="W63" i="8"/>
  <c r="X63" i="8"/>
  <c r="Y63" i="8"/>
  <c r="Z63" i="8"/>
  <c r="AA63" i="8"/>
  <c r="F64" i="8"/>
  <c r="G64" i="8"/>
  <c r="H64" i="8"/>
  <c r="I64" i="8"/>
  <c r="J64" i="8"/>
  <c r="K64" i="8"/>
  <c r="L64" i="8"/>
  <c r="M64" i="8"/>
  <c r="N64" i="8"/>
  <c r="O64" i="8"/>
  <c r="P64" i="8"/>
  <c r="Q64" i="8"/>
  <c r="R64" i="8"/>
  <c r="S64" i="8"/>
  <c r="T64" i="8"/>
  <c r="U64" i="8"/>
  <c r="V64" i="8"/>
  <c r="W64" i="8"/>
  <c r="X64" i="8"/>
  <c r="Y64" i="8"/>
  <c r="Z64" i="8"/>
  <c r="AA64" i="8"/>
  <c r="F65" i="8"/>
  <c r="G65" i="8"/>
  <c r="H65" i="8"/>
  <c r="I65" i="8"/>
  <c r="J65" i="8"/>
  <c r="K65" i="8"/>
  <c r="L65" i="8"/>
  <c r="M65" i="8"/>
  <c r="N65" i="8"/>
  <c r="O65" i="8"/>
  <c r="P65" i="8"/>
  <c r="Q65" i="8"/>
  <c r="R65" i="8"/>
  <c r="S65" i="8"/>
  <c r="T65" i="8"/>
  <c r="U65" i="8"/>
  <c r="V65" i="8"/>
  <c r="W65" i="8"/>
  <c r="X65" i="8"/>
  <c r="Y65" i="8"/>
  <c r="Z65" i="8"/>
  <c r="AA65" i="8"/>
  <c r="F66" i="8"/>
  <c r="G66" i="8"/>
  <c r="H66" i="8"/>
  <c r="I66" i="8"/>
  <c r="J66" i="8"/>
  <c r="K66" i="8"/>
  <c r="L66" i="8"/>
  <c r="M66" i="8"/>
  <c r="N66" i="8"/>
  <c r="O66" i="8"/>
  <c r="P66" i="8"/>
  <c r="Q66" i="8"/>
  <c r="R66" i="8"/>
  <c r="S66" i="8"/>
  <c r="T66" i="8"/>
  <c r="U66" i="8"/>
  <c r="V66" i="8"/>
  <c r="W66" i="8"/>
  <c r="X66" i="8"/>
  <c r="Y66" i="8"/>
  <c r="Z66" i="8"/>
  <c r="AA66" i="8"/>
  <c r="F67" i="8"/>
  <c r="G67" i="8"/>
  <c r="H67" i="8"/>
  <c r="I67" i="8"/>
  <c r="J67" i="8"/>
  <c r="K67" i="8"/>
  <c r="L67" i="8"/>
  <c r="M67" i="8"/>
  <c r="N67" i="8"/>
  <c r="O67" i="8"/>
  <c r="P67" i="8"/>
  <c r="Q67" i="8"/>
  <c r="R67" i="8"/>
  <c r="S67" i="8"/>
  <c r="T67" i="8"/>
  <c r="U67" i="8"/>
  <c r="V67" i="8"/>
  <c r="W67" i="8"/>
  <c r="X67" i="8"/>
  <c r="Y67" i="8"/>
  <c r="Z67" i="8"/>
  <c r="AA67" i="8"/>
  <c r="F68" i="8"/>
  <c r="G68" i="8"/>
  <c r="H68" i="8"/>
  <c r="I68" i="8"/>
  <c r="J68" i="8"/>
  <c r="K68" i="8"/>
  <c r="L68" i="8"/>
  <c r="M68" i="8"/>
  <c r="N68" i="8"/>
  <c r="O68" i="8"/>
  <c r="P68" i="8"/>
  <c r="Q68" i="8"/>
  <c r="R68" i="8"/>
  <c r="S68" i="8"/>
  <c r="T68" i="8"/>
  <c r="U68" i="8"/>
  <c r="V68" i="8"/>
  <c r="W68" i="8"/>
  <c r="X68" i="8"/>
  <c r="Y68" i="8"/>
  <c r="Z68" i="8"/>
  <c r="AA68" i="8"/>
  <c r="F69" i="8"/>
  <c r="G69" i="8"/>
  <c r="H69" i="8"/>
  <c r="I69" i="8"/>
  <c r="J69" i="8"/>
  <c r="K69" i="8"/>
  <c r="L69" i="8"/>
  <c r="M69" i="8"/>
  <c r="N69" i="8"/>
  <c r="O69" i="8"/>
  <c r="P69" i="8"/>
  <c r="Q69" i="8"/>
  <c r="R69" i="8"/>
  <c r="S69" i="8"/>
  <c r="T69" i="8"/>
  <c r="U69" i="8"/>
  <c r="V69" i="8"/>
  <c r="W69" i="8"/>
  <c r="X69" i="8"/>
  <c r="Y69" i="8"/>
  <c r="Z69" i="8"/>
  <c r="AA69" i="8"/>
  <c r="F70" i="8"/>
  <c r="G70" i="8"/>
  <c r="H70" i="8"/>
  <c r="I70" i="8"/>
  <c r="J70" i="8"/>
  <c r="K70" i="8"/>
  <c r="L70" i="8"/>
  <c r="M70" i="8"/>
  <c r="N70" i="8"/>
  <c r="O70" i="8"/>
  <c r="P70" i="8"/>
  <c r="Q70" i="8"/>
  <c r="R70" i="8"/>
  <c r="S70" i="8"/>
  <c r="T70" i="8"/>
  <c r="U70" i="8"/>
  <c r="V70" i="8"/>
  <c r="W70" i="8"/>
  <c r="X70" i="8"/>
  <c r="Y70" i="8"/>
  <c r="Z70" i="8"/>
  <c r="AA70" i="8"/>
  <c r="F71" i="8"/>
  <c r="G71" i="8"/>
  <c r="H71" i="8"/>
  <c r="I71" i="8"/>
  <c r="J71" i="8"/>
  <c r="K71" i="8"/>
  <c r="L71" i="8"/>
  <c r="M71" i="8"/>
  <c r="N71" i="8"/>
  <c r="O71" i="8"/>
  <c r="P71" i="8"/>
  <c r="Q71" i="8"/>
  <c r="R71" i="8"/>
  <c r="S71" i="8"/>
  <c r="T71" i="8"/>
  <c r="U71" i="8"/>
  <c r="V71" i="8"/>
  <c r="W71" i="8"/>
  <c r="X71" i="8"/>
  <c r="Y71" i="8"/>
  <c r="Z71" i="8"/>
  <c r="AA71" i="8"/>
  <c r="F72" i="8"/>
  <c r="G72" i="8"/>
  <c r="H72" i="8"/>
  <c r="I72" i="8"/>
  <c r="J72" i="8"/>
  <c r="K72" i="8"/>
  <c r="L72" i="8"/>
  <c r="M72" i="8"/>
  <c r="N72" i="8"/>
  <c r="O72" i="8"/>
  <c r="P72" i="8"/>
  <c r="Q72" i="8"/>
  <c r="R72" i="8"/>
  <c r="S72" i="8"/>
  <c r="T72" i="8"/>
  <c r="U72" i="8"/>
  <c r="V72" i="8"/>
  <c r="W72" i="8"/>
  <c r="X72" i="8"/>
  <c r="Y72" i="8"/>
  <c r="Z72" i="8"/>
  <c r="AA72" i="8"/>
  <c r="F73" i="8"/>
  <c r="G73" i="8"/>
  <c r="H73" i="8"/>
  <c r="I73" i="8"/>
  <c r="J73" i="8"/>
  <c r="K73" i="8"/>
  <c r="L73" i="8"/>
  <c r="M73" i="8"/>
  <c r="N73" i="8"/>
  <c r="O73" i="8"/>
  <c r="P73" i="8"/>
  <c r="Q73" i="8"/>
  <c r="R73" i="8"/>
  <c r="S73" i="8"/>
  <c r="T73" i="8"/>
  <c r="U73" i="8"/>
  <c r="V73" i="8"/>
  <c r="W73" i="8"/>
  <c r="X73" i="8"/>
  <c r="Y73" i="8"/>
  <c r="Z73" i="8"/>
  <c r="AA73" i="8"/>
  <c r="F74" i="8"/>
  <c r="G74" i="8"/>
  <c r="H74" i="8"/>
  <c r="I74" i="8"/>
  <c r="J74" i="8"/>
  <c r="K74" i="8"/>
  <c r="L74" i="8"/>
  <c r="M74" i="8"/>
  <c r="N74" i="8"/>
  <c r="O74" i="8"/>
  <c r="P74" i="8"/>
  <c r="Q74" i="8"/>
  <c r="R74" i="8"/>
  <c r="S74" i="8"/>
  <c r="T74" i="8"/>
  <c r="U74" i="8"/>
  <c r="V74" i="8"/>
  <c r="W74" i="8"/>
  <c r="X74" i="8"/>
  <c r="Y74" i="8"/>
  <c r="Z74" i="8"/>
  <c r="AA74" i="8"/>
  <c r="F75" i="8"/>
  <c r="G75" i="8"/>
  <c r="H75" i="8"/>
  <c r="I75" i="8"/>
  <c r="J75" i="8"/>
  <c r="K75" i="8"/>
  <c r="L75" i="8"/>
  <c r="M75" i="8"/>
  <c r="N75" i="8"/>
  <c r="O75" i="8"/>
  <c r="P75" i="8"/>
  <c r="Q75" i="8"/>
  <c r="R75" i="8"/>
  <c r="S75" i="8"/>
  <c r="T75" i="8"/>
  <c r="U75" i="8"/>
  <c r="V75" i="8"/>
  <c r="W75" i="8"/>
  <c r="X75" i="8"/>
  <c r="Y75" i="8"/>
  <c r="Z75" i="8"/>
  <c r="AA75" i="8"/>
  <c r="F76" i="8"/>
  <c r="G76" i="8"/>
  <c r="H76" i="8"/>
  <c r="I76" i="8"/>
  <c r="J76" i="8"/>
  <c r="K76" i="8"/>
  <c r="L76" i="8"/>
  <c r="M76" i="8"/>
  <c r="N76" i="8"/>
  <c r="O76" i="8"/>
  <c r="P76" i="8"/>
  <c r="Q76" i="8"/>
  <c r="R76" i="8"/>
  <c r="S76" i="8"/>
  <c r="T76" i="8"/>
  <c r="U76" i="8"/>
  <c r="V76" i="8"/>
  <c r="W76" i="8"/>
  <c r="X76" i="8"/>
  <c r="Y76" i="8"/>
  <c r="Z76" i="8"/>
  <c r="AA76" i="8"/>
  <c r="F77" i="8"/>
  <c r="G77" i="8"/>
  <c r="H77" i="8"/>
  <c r="I77" i="8"/>
  <c r="J77" i="8"/>
  <c r="K77" i="8"/>
  <c r="L77" i="8"/>
  <c r="M77" i="8"/>
  <c r="N77" i="8"/>
  <c r="O77" i="8"/>
  <c r="P77" i="8"/>
  <c r="Q77" i="8"/>
  <c r="R77" i="8"/>
  <c r="S77" i="8"/>
  <c r="T77" i="8"/>
  <c r="U77" i="8"/>
  <c r="V77" i="8"/>
  <c r="W77" i="8"/>
  <c r="X77" i="8"/>
  <c r="Y77" i="8"/>
  <c r="Z77" i="8"/>
  <c r="AA77" i="8"/>
  <c r="F78" i="8"/>
  <c r="G78" i="8"/>
  <c r="H78" i="8"/>
  <c r="I78" i="8"/>
  <c r="J78" i="8"/>
  <c r="K78" i="8"/>
  <c r="L78" i="8"/>
  <c r="M78" i="8"/>
  <c r="N78" i="8"/>
  <c r="O78" i="8"/>
  <c r="P78" i="8"/>
  <c r="Q78" i="8"/>
  <c r="R78" i="8"/>
  <c r="S78" i="8"/>
  <c r="U78" i="8"/>
  <c r="V78" i="8"/>
  <c r="W78" i="8"/>
  <c r="X78" i="8"/>
  <c r="Y78" i="8"/>
  <c r="Z78" i="8"/>
  <c r="AA78" i="8"/>
  <c r="CG19" i="8"/>
  <c r="CH19" i="8"/>
  <c r="CI19" i="8"/>
  <c r="CJ19" i="8"/>
  <c r="CK19" i="8"/>
  <c r="CL19" i="8"/>
  <c r="CM19" i="8"/>
  <c r="CN19" i="8"/>
  <c r="CO19" i="8"/>
  <c r="CP19" i="8"/>
  <c r="CQ19" i="8"/>
  <c r="CR19" i="8"/>
  <c r="CS19" i="8"/>
  <c r="CT19" i="8"/>
  <c r="CU19" i="8"/>
  <c r="CV19" i="8"/>
  <c r="CW19" i="8"/>
  <c r="CX19" i="8"/>
  <c r="CY19" i="8"/>
  <c r="CZ19" i="8"/>
  <c r="DA19" i="8"/>
  <c r="DB19" i="8"/>
  <c r="DC19" i="8"/>
  <c r="DD19" i="8"/>
  <c r="CG20" i="8"/>
  <c r="CH20" i="8"/>
  <c r="CI20" i="8"/>
  <c r="CJ20" i="8"/>
  <c r="CK20" i="8"/>
  <c r="CL20" i="8"/>
  <c r="CM20" i="8"/>
  <c r="CN20" i="8"/>
  <c r="CO20" i="8"/>
  <c r="CP20" i="8"/>
  <c r="CQ20" i="8"/>
  <c r="CR20" i="8"/>
  <c r="CS20" i="8"/>
  <c r="CT20" i="8"/>
  <c r="CU20" i="8"/>
  <c r="CV20" i="8"/>
  <c r="CW20" i="8"/>
  <c r="CX20" i="8"/>
  <c r="CY20" i="8"/>
  <c r="CZ20" i="8"/>
  <c r="DA20" i="8"/>
  <c r="DB20" i="8"/>
  <c r="DC20" i="8"/>
  <c r="DD20" i="8"/>
  <c r="CG21" i="8"/>
  <c r="CH21" i="8"/>
  <c r="CI21" i="8"/>
  <c r="CJ21" i="8"/>
  <c r="CK21" i="8"/>
  <c r="CL21" i="8"/>
  <c r="CM21" i="8"/>
  <c r="CN21" i="8"/>
  <c r="CO21" i="8"/>
  <c r="CP21" i="8"/>
  <c r="CQ21" i="8"/>
  <c r="CR21" i="8"/>
  <c r="CS21" i="8"/>
  <c r="CT21" i="8"/>
  <c r="CU21" i="8"/>
  <c r="CV21" i="8"/>
  <c r="CW21" i="8"/>
  <c r="CX21" i="8"/>
  <c r="CY21" i="8"/>
  <c r="CZ21" i="8"/>
  <c r="DA21" i="8"/>
  <c r="DB21" i="8"/>
  <c r="DC21" i="8"/>
  <c r="DD21" i="8"/>
  <c r="CG22" i="8"/>
  <c r="CH22" i="8"/>
  <c r="CI22" i="8"/>
  <c r="CJ22" i="8"/>
  <c r="CK22" i="8"/>
  <c r="CL22" i="8"/>
  <c r="CM22" i="8"/>
  <c r="CN22" i="8"/>
  <c r="CO22" i="8"/>
  <c r="CP22" i="8"/>
  <c r="CQ22" i="8"/>
  <c r="CR22" i="8"/>
  <c r="CS22" i="8"/>
  <c r="CT22" i="8"/>
  <c r="CU22" i="8"/>
  <c r="CV22" i="8"/>
  <c r="CW22" i="8"/>
  <c r="CX22" i="8"/>
  <c r="CY22" i="8"/>
  <c r="CZ22" i="8"/>
  <c r="DA22" i="8"/>
  <c r="DB22" i="8"/>
  <c r="DC22" i="8"/>
  <c r="DD22" i="8"/>
  <c r="CG23" i="8"/>
  <c r="CH23" i="8"/>
  <c r="CI23" i="8"/>
  <c r="CJ23" i="8"/>
  <c r="CK23" i="8"/>
  <c r="CL23" i="8"/>
  <c r="CM23" i="8"/>
  <c r="CN23" i="8"/>
  <c r="CO23" i="8"/>
  <c r="CP23" i="8"/>
  <c r="CQ23" i="8"/>
  <c r="CR23" i="8"/>
  <c r="CS23" i="8"/>
  <c r="CT23" i="8"/>
  <c r="CU23" i="8"/>
  <c r="CV23" i="8"/>
  <c r="CW23" i="8"/>
  <c r="CX23" i="8"/>
  <c r="CY23" i="8"/>
  <c r="CZ23" i="8"/>
  <c r="DA23" i="8"/>
  <c r="DB23" i="8"/>
  <c r="DC23" i="8"/>
  <c r="DD23" i="8"/>
  <c r="CG24" i="8"/>
  <c r="CH24" i="8"/>
  <c r="CI24" i="8"/>
  <c r="CJ24" i="8"/>
  <c r="CK24" i="8"/>
  <c r="CL24" i="8"/>
  <c r="CM24" i="8"/>
  <c r="CN24" i="8"/>
  <c r="CO24" i="8"/>
  <c r="CP24" i="8"/>
  <c r="CQ24" i="8"/>
  <c r="CR24" i="8"/>
  <c r="CS24" i="8"/>
  <c r="CT24" i="8"/>
  <c r="CU24" i="8"/>
  <c r="CV24" i="8"/>
  <c r="CW24" i="8"/>
  <c r="CX24" i="8"/>
  <c r="CY24" i="8"/>
  <c r="CZ24" i="8"/>
  <c r="DA24" i="8"/>
  <c r="DB24" i="8"/>
  <c r="DC24" i="8"/>
  <c r="DD24" i="8"/>
  <c r="CG25" i="8"/>
  <c r="CH25" i="8"/>
  <c r="CI25" i="8"/>
  <c r="CJ25" i="8"/>
  <c r="CK25" i="8"/>
  <c r="CL25" i="8"/>
  <c r="CM25" i="8"/>
  <c r="CN25" i="8"/>
  <c r="CO25" i="8"/>
  <c r="CP25" i="8"/>
  <c r="CQ25" i="8"/>
  <c r="CR25" i="8"/>
  <c r="CS25" i="8"/>
  <c r="CT25" i="8"/>
  <c r="CU25" i="8"/>
  <c r="CV25" i="8"/>
  <c r="CW25" i="8"/>
  <c r="CX25" i="8"/>
  <c r="CY25" i="8"/>
  <c r="CZ25" i="8"/>
  <c r="DA25" i="8"/>
  <c r="DB25" i="8"/>
  <c r="DC25" i="8"/>
  <c r="DD25" i="8"/>
  <c r="CG26" i="8"/>
  <c r="CH26" i="8"/>
  <c r="CI26" i="8"/>
  <c r="CJ26" i="8"/>
  <c r="CK26" i="8"/>
  <c r="CL26" i="8"/>
  <c r="CM26" i="8"/>
  <c r="CN26" i="8"/>
  <c r="CO26" i="8"/>
  <c r="CP26" i="8"/>
  <c r="CQ26" i="8"/>
  <c r="CR26" i="8"/>
  <c r="CS26" i="8"/>
  <c r="CT26" i="8"/>
  <c r="CU26" i="8"/>
  <c r="CV26" i="8"/>
  <c r="CW26" i="8"/>
  <c r="CX26" i="8"/>
  <c r="CY26" i="8"/>
  <c r="CZ26" i="8"/>
  <c r="DA26" i="8"/>
  <c r="DB26" i="8"/>
  <c r="DC26" i="8"/>
  <c r="DD26" i="8"/>
  <c r="CG27" i="8"/>
  <c r="CH27" i="8"/>
  <c r="CI27" i="8"/>
  <c r="CJ27" i="8"/>
  <c r="CK27" i="8"/>
  <c r="CL27" i="8"/>
  <c r="CM27" i="8"/>
  <c r="CN27" i="8"/>
  <c r="CO27" i="8"/>
  <c r="CP27" i="8"/>
  <c r="CQ27" i="8"/>
  <c r="CR27" i="8"/>
  <c r="CS27" i="8"/>
  <c r="CT27" i="8"/>
  <c r="CU27" i="8"/>
  <c r="CV27" i="8"/>
  <c r="CW27" i="8"/>
  <c r="CX27" i="8"/>
  <c r="CY27" i="8"/>
  <c r="CZ27" i="8"/>
  <c r="DA27" i="8"/>
  <c r="DB27" i="8"/>
  <c r="DC27" i="8"/>
  <c r="DD27" i="8"/>
  <c r="CG28" i="8"/>
  <c r="CH28" i="8"/>
  <c r="CI28" i="8"/>
  <c r="CJ28" i="8"/>
  <c r="CK28" i="8"/>
  <c r="CL28" i="8"/>
  <c r="CM28" i="8"/>
  <c r="CN28" i="8"/>
  <c r="CO28" i="8"/>
  <c r="CP28" i="8"/>
  <c r="CQ28" i="8"/>
  <c r="CR28" i="8"/>
  <c r="CS28" i="8"/>
  <c r="CT28" i="8"/>
  <c r="CU28" i="8"/>
  <c r="CV28" i="8"/>
  <c r="CW28" i="8"/>
  <c r="CX28" i="8"/>
  <c r="CY28" i="8"/>
  <c r="CZ28" i="8"/>
  <c r="DA28" i="8"/>
  <c r="DB28" i="8"/>
  <c r="DC28" i="8"/>
  <c r="DD28" i="8"/>
  <c r="CG29" i="8"/>
  <c r="CH29" i="8"/>
  <c r="CI29" i="8"/>
  <c r="CJ29" i="8"/>
  <c r="CK29" i="8"/>
  <c r="CL29" i="8"/>
  <c r="CM29" i="8"/>
  <c r="CN29" i="8"/>
  <c r="CO29" i="8"/>
  <c r="CP29" i="8"/>
  <c r="CQ29" i="8"/>
  <c r="CR29" i="8"/>
  <c r="CS29" i="8"/>
  <c r="CT29" i="8"/>
  <c r="CU29" i="8"/>
  <c r="CV29" i="8"/>
  <c r="CW29" i="8"/>
  <c r="CX29" i="8"/>
  <c r="CY29" i="8"/>
  <c r="CZ29" i="8"/>
  <c r="DA29" i="8"/>
  <c r="DB29" i="8"/>
  <c r="DC29" i="8"/>
  <c r="DD29" i="8"/>
  <c r="CG30" i="8"/>
  <c r="CH30" i="8"/>
  <c r="CI30" i="8"/>
  <c r="CJ30" i="8"/>
  <c r="CK30" i="8"/>
  <c r="CM30" i="8"/>
  <c r="CO30" i="8"/>
  <c r="CP30" i="8"/>
  <c r="CQ30" i="8"/>
  <c r="CR30" i="8"/>
  <c r="CS30" i="8"/>
  <c r="CT30" i="8"/>
  <c r="CU30" i="8"/>
  <c r="CV30" i="8"/>
  <c r="CW30" i="8"/>
  <c r="CX30" i="8"/>
  <c r="CY30" i="8"/>
  <c r="CZ30" i="8"/>
  <c r="DA30" i="8"/>
  <c r="DB30" i="8"/>
  <c r="DC30" i="8"/>
  <c r="DD30" i="8"/>
  <c r="CG31" i="8"/>
  <c r="CH31" i="8"/>
  <c r="CI31" i="8"/>
  <c r="CJ31" i="8"/>
  <c r="CK31" i="8"/>
  <c r="CM31" i="8"/>
  <c r="CO31" i="8"/>
  <c r="CP31" i="8"/>
  <c r="CQ31" i="8"/>
  <c r="CR31" i="8"/>
  <c r="CS31" i="8"/>
  <c r="CT31" i="8"/>
  <c r="CU31" i="8"/>
  <c r="CV31" i="8"/>
  <c r="CW31" i="8"/>
  <c r="CX31" i="8"/>
  <c r="CY31" i="8"/>
  <c r="CZ31" i="8"/>
  <c r="DA31" i="8"/>
  <c r="DB31" i="8"/>
  <c r="DC31" i="8"/>
  <c r="DD31" i="8"/>
  <c r="CG32" i="8"/>
  <c r="CH32" i="8"/>
  <c r="CI32" i="8"/>
  <c r="CJ32" i="8"/>
  <c r="CK32" i="8"/>
  <c r="CL32" i="8"/>
  <c r="CM32" i="8"/>
  <c r="CN32" i="8"/>
  <c r="CO32" i="8"/>
  <c r="CP32" i="8"/>
  <c r="CQ32" i="8"/>
  <c r="CR32" i="8"/>
  <c r="CS32" i="8"/>
  <c r="CT32" i="8"/>
  <c r="CU32" i="8"/>
  <c r="CV32" i="8"/>
  <c r="CW32" i="8"/>
  <c r="CX32" i="8"/>
  <c r="CY32" i="8"/>
  <c r="CZ32" i="8"/>
  <c r="DA32" i="8"/>
  <c r="DB32" i="8"/>
  <c r="DC32" i="8"/>
  <c r="DD32" i="8"/>
  <c r="CG33" i="8"/>
  <c r="CH33" i="8"/>
  <c r="CI33" i="8"/>
  <c r="CJ33" i="8"/>
  <c r="CK33" i="8"/>
  <c r="CL33" i="8"/>
  <c r="CM33" i="8"/>
  <c r="CN33" i="8"/>
  <c r="CO33" i="8"/>
  <c r="CP33" i="8"/>
  <c r="CQ33" i="8"/>
  <c r="CR33" i="8"/>
  <c r="CS33" i="8"/>
  <c r="CT33" i="8"/>
  <c r="CU33" i="8"/>
  <c r="CV33" i="8"/>
  <c r="CW33" i="8"/>
  <c r="CX33" i="8"/>
  <c r="CY33" i="8"/>
  <c r="CZ33" i="8"/>
  <c r="DA33" i="8"/>
  <c r="DB33" i="8"/>
  <c r="DC33" i="8"/>
  <c r="DD33" i="8"/>
  <c r="CG34" i="8"/>
  <c r="CH34" i="8"/>
  <c r="CI34" i="8"/>
  <c r="CJ34" i="8"/>
  <c r="CK34" i="8"/>
  <c r="CL34" i="8"/>
  <c r="CM34" i="8"/>
  <c r="CN34" i="8"/>
  <c r="CO34" i="8"/>
  <c r="CP34" i="8"/>
  <c r="CQ34" i="8"/>
  <c r="CR34" i="8"/>
  <c r="CS34" i="8"/>
  <c r="CT34" i="8"/>
  <c r="CU34" i="8"/>
  <c r="CV34" i="8"/>
  <c r="CW34" i="8"/>
  <c r="CX34" i="8"/>
  <c r="CY34" i="8"/>
  <c r="CZ34" i="8"/>
  <c r="DA34" i="8"/>
  <c r="DB34" i="8"/>
  <c r="DC34" i="8"/>
  <c r="DD34" i="8"/>
  <c r="CG35" i="8"/>
  <c r="CH35" i="8"/>
  <c r="CI35" i="8"/>
  <c r="CJ35" i="8"/>
  <c r="CK35" i="8"/>
  <c r="CL35" i="8"/>
  <c r="CM35" i="8"/>
  <c r="CN35" i="8"/>
  <c r="CO35" i="8"/>
  <c r="CP35" i="8"/>
  <c r="CQ35" i="8"/>
  <c r="CR35" i="8"/>
  <c r="CS35" i="8"/>
  <c r="CT35" i="8"/>
  <c r="CU35" i="8"/>
  <c r="CV35" i="8"/>
  <c r="CW35" i="8"/>
  <c r="CX35" i="8"/>
  <c r="CY35" i="8"/>
  <c r="CZ35" i="8"/>
  <c r="DA35" i="8"/>
  <c r="DB35" i="8"/>
  <c r="DC35" i="8"/>
  <c r="DD35" i="8"/>
  <c r="CG36" i="8"/>
  <c r="CH36" i="8"/>
  <c r="CI36" i="8"/>
  <c r="CJ36" i="8"/>
  <c r="CK36" i="8"/>
  <c r="CL36" i="8"/>
  <c r="CM36" i="8"/>
  <c r="CN36" i="8"/>
  <c r="CO36" i="8"/>
  <c r="CP36" i="8"/>
  <c r="CQ36" i="8"/>
  <c r="CR36" i="8"/>
  <c r="CS36" i="8"/>
  <c r="CT36" i="8"/>
  <c r="CU36" i="8"/>
  <c r="CV36" i="8"/>
  <c r="CW36" i="8"/>
  <c r="CX36" i="8"/>
  <c r="CY36" i="8"/>
  <c r="CZ36" i="8"/>
  <c r="DA36" i="8"/>
  <c r="DB36" i="8"/>
  <c r="DC36" i="8"/>
  <c r="DD36" i="8"/>
  <c r="BF19" i="8"/>
  <c r="BG19" i="8"/>
  <c r="BH19" i="8"/>
  <c r="BI19" i="8"/>
  <c r="BJ19" i="8"/>
  <c r="BK19" i="8"/>
  <c r="BL19" i="8"/>
  <c r="BM19" i="8"/>
  <c r="BN19" i="8"/>
  <c r="BO19" i="8"/>
  <c r="BP19" i="8"/>
  <c r="BQ19" i="8"/>
  <c r="BR19" i="8"/>
  <c r="BS19" i="8"/>
  <c r="BT19" i="8"/>
  <c r="BU19" i="8"/>
  <c r="BX19" i="8"/>
  <c r="BY19" i="8"/>
  <c r="BZ19" i="8"/>
  <c r="CA19" i="8"/>
  <c r="CB19" i="8"/>
  <c r="CC19" i="8"/>
  <c r="BF20" i="8"/>
  <c r="BG20" i="8"/>
  <c r="BH20" i="8"/>
  <c r="BI20" i="8"/>
  <c r="BJ20" i="8"/>
  <c r="BL20" i="8"/>
  <c r="BN20" i="8"/>
  <c r="BO20" i="8"/>
  <c r="BP20" i="8"/>
  <c r="BQ20" i="8"/>
  <c r="BR20" i="8"/>
  <c r="BS20" i="8"/>
  <c r="BT20" i="8"/>
  <c r="BU20" i="8"/>
  <c r="BX20" i="8"/>
  <c r="BY20" i="8"/>
  <c r="BZ20" i="8"/>
  <c r="CA20" i="8"/>
  <c r="CB20" i="8"/>
  <c r="CC20" i="8"/>
  <c r="BF21" i="8"/>
  <c r="BG21" i="8"/>
  <c r="BH21" i="8"/>
  <c r="BI21" i="8"/>
  <c r="BJ21" i="8"/>
  <c r="BL21" i="8"/>
  <c r="BN21" i="8"/>
  <c r="BO21" i="8"/>
  <c r="BP21" i="8"/>
  <c r="BQ21" i="8"/>
  <c r="BR21" i="8"/>
  <c r="BS21" i="8"/>
  <c r="BT21" i="8"/>
  <c r="BU21" i="8"/>
  <c r="BX21" i="8"/>
  <c r="BY21" i="8"/>
  <c r="BZ21" i="8"/>
  <c r="CA21" i="8"/>
  <c r="CB21" i="8"/>
  <c r="CC21" i="8"/>
  <c r="BF22" i="8"/>
  <c r="BG22" i="8"/>
  <c r="BH22" i="8"/>
  <c r="BI22" i="8"/>
  <c r="BJ22" i="8"/>
  <c r="BL22" i="8"/>
  <c r="BN22" i="8"/>
  <c r="BO22" i="8"/>
  <c r="BP22" i="8"/>
  <c r="BQ22" i="8"/>
  <c r="BR22" i="8"/>
  <c r="BS22" i="8"/>
  <c r="BT22" i="8"/>
  <c r="BU22" i="8"/>
  <c r="BX22" i="8"/>
  <c r="BY22" i="8"/>
  <c r="BZ22" i="8"/>
  <c r="CA22" i="8"/>
  <c r="CB22" i="8"/>
  <c r="CC22" i="8"/>
  <c r="BF23" i="8"/>
  <c r="BG23" i="8"/>
  <c r="BH23" i="8"/>
  <c r="BI23" i="8"/>
  <c r="BJ23" i="8"/>
  <c r="BL23" i="8"/>
  <c r="BN23" i="8"/>
  <c r="BO23" i="8"/>
  <c r="BP23" i="8"/>
  <c r="BQ23" i="8"/>
  <c r="BR23" i="8"/>
  <c r="BS23" i="8"/>
  <c r="BT23" i="8"/>
  <c r="BU23" i="8"/>
  <c r="BX23" i="8"/>
  <c r="BY23" i="8"/>
  <c r="BZ23" i="8"/>
  <c r="CA23" i="8"/>
  <c r="CB23" i="8"/>
  <c r="CC23" i="8"/>
  <c r="BF24" i="8"/>
  <c r="BG24" i="8"/>
  <c r="BH24" i="8"/>
  <c r="BI24" i="8"/>
  <c r="BJ24" i="8"/>
  <c r="BL24" i="8"/>
  <c r="BN24" i="8"/>
  <c r="BO24" i="8"/>
  <c r="BP24" i="8"/>
  <c r="BQ24" i="8"/>
  <c r="BR24" i="8"/>
  <c r="BS24" i="8"/>
  <c r="BT24" i="8"/>
  <c r="BU24" i="8"/>
  <c r="BX24" i="8"/>
  <c r="BY24" i="8"/>
  <c r="BZ24" i="8"/>
  <c r="CA24" i="8"/>
  <c r="CB24" i="8"/>
  <c r="CC24" i="8"/>
  <c r="BF25" i="8"/>
  <c r="BG25" i="8"/>
  <c r="BH25" i="8"/>
  <c r="BI25" i="8"/>
  <c r="BJ25" i="8"/>
  <c r="BL25" i="8"/>
  <c r="BN25" i="8"/>
  <c r="BO25" i="8"/>
  <c r="BP25" i="8"/>
  <c r="BQ25" i="8"/>
  <c r="BR25" i="8"/>
  <c r="BS25" i="8"/>
  <c r="BT25" i="8"/>
  <c r="BU25" i="8"/>
  <c r="BX25" i="8"/>
  <c r="BY25" i="8"/>
  <c r="BZ25" i="8"/>
  <c r="CA25" i="8"/>
  <c r="CB25" i="8"/>
  <c r="CC25" i="8"/>
  <c r="BF26" i="8"/>
  <c r="BG26" i="8"/>
  <c r="BH26" i="8"/>
  <c r="BI26" i="8"/>
  <c r="BJ26" i="8"/>
  <c r="BK26" i="8"/>
  <c r="BL26" i="8"/>
  <c r="BN26" i="8"/>
  <c r="BO26" i="8"/>
  <c r="BP26" i="8"/>
  <c r="BQ26" i="8"/>
  <c r="BR26" i="8"/>
  <c r="BS26" i="8"/>
  <c r="BT26" i="8"/>
  <c r="BU26" i="8"/>
  <c r="BX26" i="8"/>
  <c r="BY26" i="8"/>
  <c r="BZ26" i="8"/>
  <c r="CA26" i="8"/>
  <c r="CB26" i="8"/>
  <c r="CC26" i="8"/>
  <c r="BF27" i="8"/>
  <c r="BG27" i="8"/>
  <c r="BH27" i="8"/>
  <c r="BI27" i="8"/>
  <c r="BJ27" i="8"/>
  <c r="BK27" i="8"/>
  <c r="BL27" i="8"/>
  <c r="BN27" i="8"/>
  <c r="BO27" i="8"/>
  <c r="BP27" i="8"/>
  <c r="BQ27" i="8"/>
  <c r="BR27" i="8"/>
  <c r="BS27" i="8"/>
  <c r="BT27" i="8"/>
  <c r="BU27" i="8"/>
  <c r="BX27" i="8"/>
  <c r="BY27" i="8"/>
  <c r="BZ27" i="8"/>
  <c r="CA27" i="8"/>
  <c r="CB27" i="8"/>
  <c r="CC27" i="8"/>
  <c r="BF28" i="8"/>
  <c r="BG28" i="8"/>
  <c r="BH28" i="8"/>
  <c r="BI28" i="8"/>
  <c r="BJ28" i="8"/>
  <c r="BL28" i="8"/>
  <c r="BN28" i="8"/>
  <c r="BO28" i="8"/>
  <c r="BP28" i="8"/>
  <c r="BQ28" i="8"/>
  <c r="BR28" i="8"/>
  <c r="BS28" i="8"/>
  <c r="BT28" i="8"/>
  <c r="BU28" i="8"/>
  <c r="BX28" i="8"/>
  <c r="BY28" i="8"/>
  <c r="BZ28" i="8"/>
  <c r="CA28" i="8"/>
  <c r="CB28" i="8"/>
  <c r="CC28" i="8"/>
  <c r="BF29" i="8"/>
  <c r="BG29" i="8"/>
  <c r="BH29" i="8"/>
  <c r="BI29" i="8"/>
  <c r="BJ29" i="8"/>
  <c r="BL29" i="8"/>
  <c r="BN29" i="8"/>
  <c r="BO29" i="8"/>
  <c r="BP29" i="8"/>
  <c r="BQ29" i="8"/>
  <c r="BR29" i="8"/>
  <c r="BS29" i="8"/>
  <c r="BT29" i="8"/>
  <c r="BU29" i="8"/>
  <c r="BX29" i="8"/>
  <c r="BY29" i="8"/>
  <c r="BZ29" i="8"/>
  <c r="CA29" i="8"/>
  <c r="CB29" i="8"/>
  <c r="CC29" i="8"/>
  <c r="BF30" i="8"/>
  <c r="BG30" i="8"/>
  <c r="BH30" i="8"/>
  <c r="BI30" i="8"/>
  <c r="BJ30" i="8"/>
  <c r="BL30" i="8"/>
  <c r="BN30" i="8"/>
  <c r="BP30" i="8"/>
  <c r="BR30" i="8"/>
  <c r="BT30" i="8"/>
  <c r="BX30" i="8"/>
  <c r="BZ30" i="8"/>
  <c r="CA30" i="8"/>
  <c r="CB30" i="8"/>
  <c r="CC30" i="8"/>
  <c r="BF31" i="8"/>
  <c r="BG31" i="8"/>
  <c r="BH31" i="8"/>
  <c r="BI31" i="8"/>
  <c r="BJ31" i="8"/>
  <c r="BL31" i="8"/>
  <c r="BN31" i="8"/>
  <c r="BP31" i="8"/>
  <c r="BR31" i="8"/>
  <c r="BT31" i="8"/>
  <c r="BX31" i="8"/>
  <c r="BZ31" i="8"/>
  <c r="CA31" i="8"/>
  <c r="CB31" i="8"/>
  <c r="CC31" i="8"/>
  <c r="BF32" i="8"/>
  <c r="BG32" i="8"/>
  <c r="BH32" i="8"/>
  <c r="BJ32" i="8"/>
  <c r="BL32" i="8"/>
  <c r="BN32" i="8"/>
  <c r="BO32" i="8"/>
  <c r="BP32" i="8"/>
  <c r="BQ32" i="8"/>
  <c r="BR32" i="8"/>
  <c r="BS32" i="8"/>
  <c r="BT32" i="8"/>
  <c r="BU32" i="8"/>
  <c r="BX32" i="8"/>
  <c r="BZ32" i="8"/>
  <c r="CA32" i="8"/>
  <c r="CB32" i="8"/>
  <c r="CC32" i="8"/>
  <c r="BF33" i="8"/>
  <c r="BG33" i="8"/>
  <c r="BH33" i="8"/>
  <c r="BJ33" i="8"/>
  <c r="BK33" i="8"/>
  <c r="BL33" i="8"/>
  <c r="BN33" i="8"/>
  <c r="BO33" i="8"/>
  <c r="BP33" i="8"/>
  <c r="BQ33" i="8"/>
  <c r="BR33" i="8"/>
  <c r="BS33" i="8"/>
  <c r="BT33" i="8"/>
  <c r="BU33" i="8"/>
  <c r="BX33" i="8"/>
  <c r="BZ33" i="8"/>
  <c r="CA33" i="8"/>
  <c r="CB33" i="8"/>
  <c r="CC33" i="8"/>
  <c r="BF34" i="8"/>
  <c r="BG34" i="8"/>
  <c r="BH34" i="8"/>
  <c r="BJ34" i="8"/>
  <c r="BL34" i="8"/>
  <c r="BM34" i="8"/>
  <c r="BN34" i="8"/>
  <c r="BO34" i="8"/>
  <c r="BP34" i="8"/>
  <c r="BQ34" i="8"/>
  <c r="BR34" i="8"/>
  <c r="BS34" i="8"/>
  <c r="BT34" i="8"/>
  <c r="BU34" i="8"/>
  <c r="BX34" i="8"/>
  <c r="BY34" i="8"/>
  <c r="BZ34" i="8"/>
  <c r="CA34" i="8"/>
  <c r="CB34" i="8"/>
  <c r="CC34" i="8"/>
  <c r="BF35" i="8"/>
  <c r="BG35" i="8"/>
  <c r="BH35" i="8"/>
  <c r="BI35" i="8"/>
  <c r="BJ35" i="8"/>
  <c r="BK35" i="8"/>
  <c r="BL35" i="8"/>
  <c r="BM35" i="8"/>
  <c r="BN35" i="8"/>
  <c r="BO35" i="8"/>
  <c r="BP35" i="8"/>
  <c r="BQ35" i="8"/>
  <c r="BR35" i="8"/>
  <c r="BS35" i="8"/>
  <c r="BT35" i="8"/>
  <c r="BU35" i="8"/>
  <c r="BX35" i="8"/>
  <c r="BY35" i="8"/>
  <c r="BZ35" i="8"/>
  <c r="CA35" i="8"/>
  <c r="CB35" i="8"/>
  <c r="CC35" i="8"/>
  <c r="BF36" i="8"/>
  <c r="BG36" i="8"/>
  <c r="BH36" i="8"/>
  <c r="BI36" i="8"/>
  <c r="BJ36" i="8"/>
  <c r="BK36" i="8"/>
  <c r="BL36" i="8"/>
  <c r="BM36" i="8"/>
  <c r="BN36" i="8"/>
  <c r="BO36" i="8"/>
  <c r="BP36" i="8"/>
  <c r="BQ36" i="8"/>
  <c r="BR36" i="8"/>
  <c r="BS36" i="8"/>
  <c r="BT36" i="8"/>
  <c r="BU36" i="8"/>
  <c r="BX36" i="8"/>
  <c r="BY36" i="8"/>
  <c r="BZ36" i="8"/>
  <c r="CA36" i="8"/>
  <c r="CB36" i="8"/>
  <c r="CC36" i="8"/>
  <c r="AE19" i="8"/>
  <c r="AF19" i="8"/>
  <c r="AG19" i="8"/>
  <c r="AH19" i="8"/>
  <c r="AI19" i="8"/>
  <c r="AJ19" i="8"/>
  <c r="AK19" i="8"/>
  <c r="AL19" i="8"/>
  <c r="AM19" i="8"/>
  <c r="AN19" i="8"/>
  <c r="AO19" i="8"/>
  <c r="AP19" i="8"/>
  <c r="AQ19" i="8"/>
  <c r="AR19" i="8"/>
  <c r="AS19" i="8"/>
  <c r="AT19" i="8"/>
  <c r="AU19" i="8"/>
  <c r="AV19" i="8"/>
  <c r="AW19" i="8"/>
  <c r="AX19" i="8"/>
  <c r="AY19" i="8"/>
  <c r="AZ19" i="8"/>
  <c r="AE20" i="8"/>
  <c r="AF20" i="8"/>
  <c r="AG20" i="8"/>
  <c r="AH20" i="8"/>
  <c r="AI20" i="8"/>
  <c r="AJ20" i="8"/>
  <c r="AK20" i="8"/>
  <c r="AL20" i="8"/>
  <c r="AM20" i="8"/>
  <c r="AN20" i="8"/>
  <c r="AO20" i="8"/>
  <c r="AP20" i="8"/>
  <c r="AQ20" i="8"/>
  <c r="AR20" i="8"/>
  <c r="AS20" i="8"/>
  <c r="AT20" i="8"/>
  <c r="AU20" i="8"/>
  <c r="AV20" i="8"/>
  <c r="AW20" i="8"/>
  <c r="AX20" i="8"/>
  <c r="AY20" i="8"/>
  <c r="AZ20" i="8"/>
  <c r="AE21" i="8"/>
  <c r="AF21" i="8"/>
  <c r="AG21" i="8"/>
  <c r="AH21" i="8"/>
  <c r="AI21" i="8"/>
  <c r="AJ21" i="8"/>
  <c r="AK21" i="8"/>
  <c r="AL21" i="8"/>
  <c r="AM21" i="8"/>
  <c r="AN21" i="8"/>
  <c r="AO21" i="8"/>
  <c r="AP21" i="8"/>
  <c r="AQ21" i="8"/>
  <c r="AR21" i="8"/>
  <c r="AS21" i="8"/>
  <c r="AT21" i="8"/>
  <c r="AU21" i="8"/>
  <c r="AV21" i="8"/>
  <c r="AW21" i="8"/>
  <c r="AX21" i="8"/>
  <c r="AY21" i="8"/>
  <c r="AZ21" i="8"/>
  <c r="AE22" i="8"/>
  <c r="AF22" i="8"/>
  <c r="AG22" i="8"/>
  <c r="AH22" i="8"/>
  <c r="AI22" i="8"/>
  <c r="AJ22" i="8"/>
  <c r="AK22" i="8"/>
  <c r="AL22" i="8"/>
  <c r="AM22" i="8"/>
  <c r="AN22" i="8"/>
  <c r="AO22" i="8"/>
  <c r="AP22" i="8"/>
  <c r="AQ22" i="8"/>
  <c r="AR22" i="8"/>
  <c r="AS22" i="8"/>
  <c r="AT22" i="8"/>
  <c r="AU22" i="8"/>
  <c r="AV22" i="8"/>
  <c r="AW22" i="8"/>
  <c r="AX22" i="8"/>
  <c r="AY22" i="8"/>
  <c r="AZ22" i="8"/>
  <c r="AE23" i="8"/>
  <c r="AF23" i="8"/>
  <c r="AG23" i="8"/>
  <c r="AH23" i="8"/>
  <c r="AI23" i="8"/>
  <c r="AJ23" i="8"/>
  <c r="AK23" i="8"/>
  <c r="AL23" i="8"/>
  <c r="AM23" i="8"/>
  <c r="AN23" i="8"/>
  <c r="AO23" i="8"/>
  <c r="AP23" i="8"/>
  <c r="AQ23" i="8"/>
  <c r="AR23" i="8"/>
  <c r="AS23" i="8"/>
  <c r="AT23" i="8"/>
  <c r="AU23" i="8"/>
  <c r="AV23" i="8"/>
  <c r="AW23" i="8"/>
  <c r="AX23" i="8"/>
  <c r="AY23" i="8"/>
  <c r="AZ23" i="8"/>
  <c r="AE24" i="8"/>
  <c r="AF24" i="8"/>
  <c r="AG24" i="8"/>
  <c r="AH24" i="8"/>
  <c r="AI24" i="8"/>
  <c r="AJ24" i="8"/>
  <c r="AK24" i="8"/>
  <c r="AL24" i="8"/>
  <c r="AM24" i="8"/>
  <c r="AN24" i="8"/>
  <c r="AO24" i="8"/>
  <c r="AP24" i="8"/>
  <c r="AQ24" i="8"/>
  <c r="AR24" i="8"/>
  <c r="AS24" i="8"/>
  <c r="AT24" i="8"/>
  <c r="AU24" i="8"/>
  <c r="AV24" i="8"/>
  <c r="AW24" i="8"/>
  <c r="AX24" i="8"/>
  <c r="AY24" i="8"/>
  <c r="AZ24" i="8"/>
  <c r="AE25" i="8"/>
  <c r="AF25" i="8"/>
  <c r="AG25" i="8"/>
  <c r="AH25" i="8"/>
  <c r="AI25" i="8"/>
  <c r="AJ25" i="8"/>
  <c r="AK25" i="8"/>
  <c r="AL25" i="8"/>
  <c r="AM25" i="8"/>
  <c r="AN25" i="8"/>
  <c r="AO25" i="8"/>
  <c r="AP25" i="8"/>
  <c r="AQ25" i="8"/>
  <c r="AR25" i="8"/>
  <c r="AS25" i="8"/>
  <c r="AT25" i="8"/>
  <c r="AU25" i="8"/>
  <c r="AV25" i="8"/>
  <c r="AW25" i="8"/>
  <c r="AX25" i="8"/>
  <c r="AY25" i="8"/>
  <c r="AZ25" i="8"/>
  <c r="AE26" i="8"/>
  <c r="AF26" i="8"/>
  <c r="AG26" i="8"/>
  <c r="AH26" i="8"/>
  <c r="AI26" i="8"/>
  <c r="AJ26" i="8"/>
  <c r="AK26" i="8"/>
  <c r="AL26" i="8"/>
  <c r="AM26" i="8"/>
  <c r="AN26" i="8"/>
  <c r="AO26" i="8"/>
  <c r="AP26" i="8"/>
  <c r="AQ26" i="8"/>
  <c r="AR26" i="8"/>
  <c r="AS26" i="8"/>
  <c r="AT26" i="8"/>
  <c r="AU26" i="8"/>
  <c r="AV26" i="8"/>
  <c r="AW26" i="8"/>
  <c r="AX26" i="8"/>
  <c r="AY26" i="8"/>
  <c r="AZ26" i="8"/>
  <c r="AE27" i="8"/>
  <c r="AF27" i="8"/>
  <c r="AG27" i="8"/>
  <c r="AH27" i="8"/>
  <c r="AI27" i="8"/>
  <c r="AJ27" i="8"/>
  <c r="AK27" i="8"/>
  <c r="AL27" i="8"/>
  <c r="AM27" i="8"/>
  <c r="AN27" i="8"/>
  <c r="AO27" i="8"/>
  <c r="AP27" i="8"/>
  <c r="AQ27" i="8"/>
  <c r="AR27" i="8"/>
  <c r="AS27" i="8"/>
  <c r="AT27" i="8"/>
  <c r="AU27" i="8"/>
  <c r="AV27" i="8"/>
  <c r="AW27" i="8"/>
  <c r="AX27" i="8"/>
  <c r="AY27" i="8"/>
  <c r="AZ27" i="8"/>
  <c r="AE28" i="8"/>
  <c r="AF28" i="8"/>
  <c r="AG28" i="8"/>
  <c r="AH28" i="8"/>
  <c r="AI28" i="8"/>
  <c r="AJ28" i="8"/>
  <c r="AK28" i="8"/>
  <c r="AL28" i="8"/>
  <c r="AM28" i="8"/>
  <c r="AN28" i="8"/>
  <c r="AO28" i="8"/>
  <c r="AP28" i="8"/>
  <c r="AQ28" i="8"/>
  <c r="AR28" i="8"/>
  <c r="AS28" i="8"/>
  <c r="AT28" i="8"/>
  <c r="AU28" i="8"/>
  <c r="AV28" i="8"/>
  <c r="AW28" i="8"/>
  <c r="AX28" i="8"/>
  <c r="AY28" i="8"/>
  <c r="AZ28" i="8"/>
  <c r="AE29" i="8"/>
  <c r="AF29" i="8"/>
  <c r="AG29" i="8"/>
  <c r="AH29" i="8"/>
  <c r="AI29" i="8"/>
  <c r="AJ29" i="8"/>
  <c r="AK29" i="8"/>
  <c r="AL29" i="8"/>
  <c r="AM29" i="8"/>
  <c r="AN29" i="8"/>
  <c r="AO29" i="8"/>
  <c r="AP29" i="8"/>
  <c r="AQ29" i="8"/>
  <c r="AR29" i="8"/>
  <c r="AS29" i="8"/>
  <c r="AT29" i="8"/>
  <c r="AU29" i="8"/>
  <c r="AV29" i="8"/>
  <c r="AW29" i="8"/>
  <c r="AX29" i="8"/>
  <c r="AY29" i="8"/>
  <c r="AZ29" i="8"/>
  <c r="AE30" i="8"/>
  <c r="AF30" i="8"/>
  <c r="AG30" i="8"/>
  <c r="AH30" i="8"/>
  <c r="AI30" i="8"/>
  <c r="AJ30" i="8"/>
  <c r="AK30" i="8"/>
  <c r="AL30" i="8"/>
  <c r="AM30" i="8"/>
  <c r="AN30" i="8"/>
  <c r="AO30" i="8"/>
  <c r="AQ30" i="8"/>
  <c r="AS30" i="8"/>
  <c r="AT30" i="8"/>
  <c r="AU30" i="8"/>
  <c r="AV30" i="8"/>
  <c r="AW30" i="8"/>
  <c r="AX30" i="8"/>
  <c r="AY30" i="8"/>
  <c r="AZ30" i="8"/>
  <c r="AE31" i="8"/>
  <c r="AF31" i="8"/>
  <c r="AG31" i="8"/>
  <c r="AH31" i="8"/>
  <c r="AI31" i="8"/>
  <c r="AJ31" i="8"/>
  <c r="AK31" i="8"/>
  <c r="AL31" i="8"/>
  <c r="AM31" i="8"/>
  <c r="AO31" i="8"/>
  <c r="AQ31" i="8"/>
  <c r="AS31" i="8"/>
  <c r="AT31" i="8"/>
  <c r="AU31" i="8"/>
  <c r="AV31" i="8"/>
  <c r="AW31" i="8"/>
  <c r="AX31" i="8"/>
  <c r="AY31" i="8"/>
  <c r="AZ31" i="8"/>
  <c r="AE32" i="8"/>
  <c r="AF32" i="8"/>
  <c r="AG32" i="8"/>
  <c r="AH32" i="8"/>
  <c r="AI32" i="8"/>
  <c r="AJ32" i="8"/>
  <c r="AK32" i="8"/>
  <c r="AL32" i="8"/>
  <c r="AM32" i="8"/>
  <c r="AO32" i="8"/>
  <c r="AQ32" i="8"/>
  <c r="AS32" i="8"/>
  <c r="AT32" i="8"/>
  <c r="AU32" i="8"/>
  <c r="AV32" i="8"/>
  <c r="AW32" i="8"/>
  <c r="AX32" i="8"/>
  <c r="AY32" i="8"/>
  <c r="AZ32" i="8"/>
  <c r="AE33" i="8"/>
  <c r="AF33" i="8"/>
  <c r="AG33" i="8"/>
  <c r="AH33" i="8"/>
  <c r="AI33" i="8"/>
  <c r="AJ33" i="8"/>
  <c r="AK33" i="8"/>
  <c r="AL33" i="8"/>
  <c r="AM33" i="8"/>
  <c r="AO33" i="8"/>
  <c r="AQ33" i="8"/>
  <c r="AS33" i="8"/>
  <c r="AT33" i="8"/>
  <c r="AU33" i="8"/>
  <c r="AV33" i="8"/>
  <c r="AW33" i="8"/>
  <c r="AX33" i="8"/>
  <c r="AY33" i="8"/>
  <c r="AZ33" i="8"/>
  <c r="AE34" i="8"/>
  <c r="AF34" i="8"/>
  <c r="AG34" i="8"/>
  <c r="AH34" i="8"/>
  <c r="AI34" i="8"/>
  <c r="AJ34" i="8"/>
  <c r="AK34" i="8"/>
  <c r="AL34" i="8"/>
  <c r="AM34" i="8"/>
  <c r="AO34" i="8"/>
  <c r="AQ34" i="8"/>
  <c r="AS34" i="8"/>
  <c r="AT34" i="8"/>
  <c r="AU34" i="8"/>
  <c r="AV34" i="8"/>
  <c r="AW34" i="8"/>
  <c r="AX34" i="8"/>
  <c r="AY34" i="8"/>
  <c r="AZ34" i="8"/>
  <c r="AE35" i="8"/>
  <c r="AF35" i="8"/>
  <c r="AG35" i="8"/>
  <c r="AH35" i="8"/>
  <c r="AI35" i="8"/>
  <c r="AJ35" i="8"/>
  <c r="AK35" i="8"/>
  <c r="AL35" i="8"/>
  <c r="AM35" i="8"/>
  <c r="AN35" i="8"/>
  <c r="AO35" i="8"/>
  <c r="AP35" i="8"/>
  <c r="AQ35" i="8"/>
  <c r="AR35" i="8"/>
  <c r="AS35" i="8"/>
  <c r="AT35" i="8"/>
  <c r="AU35" i="8"/>
  <c r="AV35" i="8"/>
  <c r="AW35" i="8"/>
  <c r="AX35" i="8"/>
  <c r="AY35" i="8"/>
  <c r="AZ35" i="8"/>
  <c r="AE36" i="8"/>
  <c r="AF36" i="8"/>
  <c r="AG36" i="8"/>
  <c r="AH36" i="8"/>
  <c r="AI36" i="8"/>
  <c r="AJ36" i="8"/>
  <c r="AK36" i="8"/>
  <c r="AL36" i="8"/>
  <c r="AM36" i="8"/>
  <c r="AN36" i="8"/>
  <c r="AO36" i="8"/>
  <c r="AP36" i="8"/>
  <c r="AQ36" i="8"/>
  <c r="AR36" i="8"/>
  <c r="AS36" i="8"/>
  <c r="AT36" i="8"/>
  <c r="AU36" i="8"/>
  <c r="AV36" i="8"/>
  <c r="AW36" i="8"/>
  <c r="AX36" i="8"/>
  <c r="AY36" i="8"/>
  <c r="AZ36" i="8"/>
  <c r="F19" i="8"/>
  <c r="F20" i="8"/>
  <c r="F21" i="8"/>
  <c r="F22" i="8"/>
  <c r="F23" i="8"/>
  <c r="F24" i="8"/>
  <c r="F25" i="8"/>
  <c r="F26" i="8"/>
  <c r="F27" i="8"/>
  <c r="F28" i="8"/>
  <c r="F29" i="8"/>
  <c r="F30" i="8"/>
  <c r="F31" i="8"/>
  <c r="F32" i="8"/>
  <c r="F33" i="8"/>
  <c r="F34" i="8"/>
  <c r="F35" i="8"/>
  <c r="F36" i="8"/>
  <c r="CF78" i="8"/>
  <c r="CF77" i="8"/>
  <c r="BE78" i="8"/>
  <c r="BE77" i="8"/>
  <c r="AD78" i="8"/>
  <c r="AD77" i="8"/>
  <c r="BB36" i="8"/>
  <c r="BA36" i="8"/>
  <c r="E36" i="8"/>
  <c r="BB78" i="8"/>
  <c r="BA78" i="8"/>
  <c r="E78" i="8"/>
  <c r="BB77" i="8"/>
  <c r="BA77" i="8"/>
  <c r="E77" i="8"/>
  <c r="BB35" i="8"/>
  <c r="BA35" i="8"/>
  <c r="E35" i="8"/>
  <c r="BC193" i="1" l="1"/>
  <c r="BI34" i="8" s="1"/>
  <c r="AO191" i="1"/>
  <c r="AR32" i="8" s="1"/>
  <c r="AM191" i="1"/>
  <c r="AP32" i="8" s="1"/>
  <c r="AO190" i="1"/>
  <c r="AR31" i="8" s="1"/>
  <c r="AM190" i="1"/>
  <c r="AP31" i="8" s="1"/>
  <c r="AO193" i="5"/>
  <c r="AR76" i="8" s="1"/>
  <c r="AO192" i="5"/>
  <c r="AR75" i="8" s="1"/>
  <c r="AO191" i="5"/>
  <c r="AR74" i="8" s="1"/>
  <c r="BE190" i="5"/>
  <c r="BK73" i="8" s="1"/>
  <c r="AO190" i="5"/>
  <c r="AR73" i="8" s="1"/>
  <c r="BE189" i="5"/>
  <c r="BK72" i="8" s="1"/>
  <c r="AO189" i="5"/>
  <c r="AR72" i="8" s="1"/>
  <c r="BE193" i="1"/>
  <c r="BK34" i="8" s="1"/>
  <c r="AO193" i="1"/>
  <c r="AR34" i="8" s="1"/>
  <c r="AM193" i="1"/>
  <c r="AP34" i="8" s="1"/>
  <c r="AK193" i="1"/>
  <c r="AN34" i="8" s="1"/>
  <c r="BS192" i="1"/>
  <c r="BY33" i="8" s="1"/>
  <c r="BG192" i="1"/>
  <c r="BM33" i="8" s="1"/>
  <c r="BC192" i="1"/>
  <c r="BI33" i="8" s="1"/>
  <c r="AO192" i="1"/>
  <c r="AR33" i="8" s="1"/>
  <c r="AM192" i="1"/>
  <c r="AP33" i="8" s="1"/>
  <c r="AK192" i="1"/>
  <c r="AN33" i="8" s="1"/>
  <c r="BS191" i="1"/>
  <c r="BY32" i="8" s="1"/>
  <c r="BG191" i="1"/>
  <c r="BM32" i="8" s="1"/>
  <c r="BE191" i="1"/>
  <c r="BK32" i="8" s="1"/>
  <c r="BC191" i="1"/>
  <c r="BI32" i="8" s="1"/>
  <c r="AK191" i="1"/>
  <c r="AN32" i="8" s="1"/>
  <c r="CE190" i="1"/>
  <c r="CN31" i="8" s="1"/>
  <c r="CC190" i="1"/>
  <c r="CL31" i="8" s="1"/>
  <c r="BS190" i="1"/>
  <c r="BY31" i="8" s="1"/>
  <c r="BO190" i="1"/>
  <c r="BU31" i="8" s="1"/>
  <c r="BM190" i="1"/>
  <c r="BS31" i="8" s="1"/>
  <c r="BK190" i="1"/>
  <c r="BQ31" i="8" s="1"/>
  <c r="BI190" i="1"/>
  <c r="BO31" i="8" s="1"/>
  <c r="BG190" i="1"/>
  <c r="BM31" i="8" s="1"/>
  <c r="BE190" i="1"/>
  <c r="BK31" i="8" s="1"/>
  <c r="AK190" i="1"/>
  <c r="AN31" i="8" s="1"/>
  <c r="CE189" i="1"/>
  <c r="CN30" i="8" s="1"/>
  <c r="CC189" i="1"/>
  <c r="CL30" i="8" s="1"/>
  <c r="BS189" i="1"/>
  <c r="BY30" i="8" s="1"/>
  <c r="BO189" i="1"/>
  <c r="BU30" i="8" s="1"/>
  <c r="BM189" i="1"/>
  <c r="BS30" i="8" s="1"/>
  <c r="BK189" i="1"/>
  <c r="BQ30" i="8" s="1"/>
  <c r="BI189" i="1"/>
  <c r="BO30" i="8" s="1"/>
  <c r="BG189" i="1"/>
  <c r="BM30" i="8" s="1"/>
  <c r="BE189" i="1"/>
  <c r="BK30" i="8" s="1"/>
  <c r="AO189" i="1"/>
  <c r="AR30" i="8" s="1"/>
  <c r="AM189" i="1"/>
  <c r="AP30" i="8" s="1"/>
  <c r="M189" i="1"/>
  <c r="BG188" i="1"/>
  <c r="BM29" i="8" s="1"/>
  <c r="BE188" i="1"/>
  <c r="BK29" i="8" s="1"/>
  <c r="BG187" i="1"/>
  <c r="BM28" i="8" s="1"/>
  <c r="BE187" i="1"/>
  <c r="BK28" i="8" s="1"/>
  <c r="BG186" i="1"/>
  <c r="BM27" i="8" s="1"/>
  <c r="M186" i="1"/>
  <c r="BG185" i="1"/>
  <c r="BM26" i="8" s="1"/>
  <c r="M185" i="1"/>
  <c r="BG184" i="1"/>
  <c r="BM25" i="8" s="1"/>
  <c r="BE184" i="1"/>
  <c r="BK25" i="8" s="1"/>
  <c r="M184" i="1"/>
  <c r="BG183" i="1"/>
  <c r="BM24" i="8" s="1"/>
  <c r="BE183" i="1"/>
  <c r="BK24" i="8" s="1"/>
  <c r="M183" i="1"/>
  <c r="BG182" i="1"/>
  <c r="BM23" i="8" s="1"/>
  <c r="BE182" i="1"/>
  <c r="BK23" i="8" s="1"/>
  <c r="M182" i="1"/>
  <c r="BG181" i="1"/>
  <c r="BM22" i="8" s="1"/>
  <c r="BE181" i="1"/>
  <c r="BK22" i="8" s="1"/>
  <c r="M181" i="1"/>
  <c r="BG180" i="1"/>
  <c r="BM21" i="8" s="1"/>
  <c r="BE180" i="1"/>
  <c r="BK21" i="8" s="1"/>
  <c r="M180" i="1"/>
  <c r="BG179" i="1"/>
  <c r="BM20" i="8" s="1"/>
  <c r="BE179" i="1"/>
  <c r="BK20" i="8" s="1"/>
  <c r="M179" i="1"/>
  <c r="M178" i="1"/>
  <c r="M177" i="1"/>
  <c r="M176" i="1"/>
  <c r="M175" i="1"/>
  <c r="M174" i="1"/>
  <c r="M173" i="1"/>
  <c r="M172" i="1"/>
  <c r="M171" i="1"/>
  <c r="M170" i="1"/>
  <c r="M169" i="1"/>
  <c r="M168" i="1"/>
  <c r="M167" i="1"/>
  <c r="M166" i="1"/>
  <c r="M165" i="1"/>
  <c r="M27" i="1"/>
  <c r="M26" i="1"/>
  <c r="M25" i="1"/>
  <c r="M24" i="1"/>
  <c r="M23" i="1"/>
  <c r="M22" i="1"/>
  <c r="M21" i="1"/>
  <c r="M20" i="1"/>
  <c r="M19" i="1"/>
  <c r="BR57" i="8" l="1"/>
  <c r="E76" i="8" l="1"/>
  <c r="BA76" i="8"/>
  <c r="BB76" i="8"/>
  <c r="E34" i="8"/>
  <c r="BA34" i="8"/>
  <c r="BB34" i="8"/>
  <c r="BB74" i="8" l="1"/>
  <c r="BA74" i="8"/>
  <c r="BB73" i="8"/>
  <c r="BA73" i="8"/>
  <c r="BB72" i="8"/>
  <c r="BA72" i="8"/>
  <c r="CG17" i="8"/>
  <c r="CB17" i="8"/>
  <c r="BZ17" i="8"/>
  <c r="BX17" i="8"/>
  <c r="BT17" i="8"/>
  <c r="BR17" i="8"/>
  <c r="BP17" i="8"/>
  <c r="BN17" i="8"/>
  <c r="BL17" i="8"/>
  <c r="BJ17" i="8"/>
  <c r="BH17" i="8"/>
  <c r="BF17" i="8"/>
  <c r="AE17" i="8"/>
  <c r="F17" i="8"/>
  <c r="DD57" i="8"/>
  <c r="DC57" i="8"/>
  <c r="DB57" i="8"/>
  <c r="DA57" i="8"/>
  <c r="CZ57" i="8"/>
  <c r="CY57" i="8"/>
  <c r="CX57" i="8"/>
  <c r="CW57" i="8"/>
  <c r="CV57" i="8"/>
  <c r="CU57" i="8"/>
  <c r="CT57" i="8"/>
  <c r="CS57" i="8"/>
  <c r="CR57" i="8"/>
  <c r="CQ57" i="8"/>
  <c r="CP57" i="8"/>
  <c r="CO57" i="8"/>
  <c r="CN57" i="8"/>
  <c r="CM57" i="8"/>
  <c r="CL57" i="8"/>
  <c r="CK57" i="8"/>
  <c r="CJ57" i="8"/>
  <c r="CI57" i="8"/>
  <c r="CH57" i="8"/>
  <c r="CG57" i="8"/>
  <c r="CC57" i="8"/>
  <c r="CB57" i="8"/>
  <c r="CA57" i="8"/>
  <c r="BZ57" i="8"/>
  <c r="BY57" i="8"/>
  <c r="BX57" i="8"/>
  <c r="BU57" i="8"/>
  <c r="BT57" i="8"/>
  <c r="BS57" i="8"/>
  <c r="BQ57" i="8"/>
  <c r="BP57" i="8"/>
  <c r="BO57" i="8"/>
  <c r="BN57" i="8"/>
  <c r="BM57" i="8"/>
  <c r="BL57" i="8"/>
  <c r="BK57" i="8"/>
  <c r="BJ57" i="8"/>
  <c r="BI57" i="8"/>
  <c r="BH57" i="8"/>
  <c r="BG57" i="8"/>
  <c r="BF57" i="8"/>
  <c r="AZ57" i="8"/>
  <c r="AY57" i="8"/>
  <c r="AX57" i="8"/>
  <c r="AW57" i="8"/>
  <c r="AV57" i="8"/>
  <c r="AU57" i="8"/>
  <c r="AT57" i="8"/>
  <c r="AS57" i="8"/>
  <c r="AR57" i="8"/>
  <c r="AQ57" i="8"/>
  <c r="AP57" i="8"/>
  <c r="AO57" i="8"/>
  <c r="AN57" i="8"/>
  <c r="AM57" i="8"/>
  <c r="AL57" i="8"/>
  <c r="AK57" i="8"/>
  <c r="AJ57" i="8"/>
  <c r="AI57" i="8"/>
  <c r="AH57" i="8"/>
  <c r="AG57" i="8"/>
  <c r="AF57" i="8"/>
  <c r="AE57" i="8"/>
  <c r="AA57" i="8"/>
  <c r="Z57" i="8"/>
  <c r="Y57" i="8"/>
  <c r="X57" i="8"/>
  <c r="W57" i="8"/>
  <c r="V57" i="8"/>
  <c r="U57" i="8"/>
  <c r="T57" i="8"/>
  <c r="S57" i="8"/>
  <c r="R57" i="8"/>
  <c r="Q57" i="8"/>
  <c r="P57" i="8"/>
  <c r="O57" i="8"/>
  <c r="N57" i="8"/>
  <c r="M57" i="8"/>
  <c r="L57" i="8"/>
  <c r="K57" i="8"/>
  <c r="J57" i="8"/>
  <c r="I57" i="8"/>
  <c r="H57" i="8"/>
  <c r="G57" i="8"/>
  <c r="F57" i="8"/>
  <c r="DD56" i="8"/>
  <c r="DC56" i="8"/>
  <c r="DB56" i="8"/>
  <c r="DA56" i="8"/>
  <c r="CZ56" i="8"/>
  <c r="CY56" i="8"/>
  <c r="CX56" i="8"/>
  <c r="CW56" i="8"/>
  <c r="CV56" i="8"/>
  <c r="CU56" i="8"/>
  <c r="CT56" i="8"/>
  <c r="CS56" i="8"/>
  <c r="CR56" i="8"/>
  <c r="CQ56" i="8"/>
  <c r="CP56" i="8"/>
  <c r="CO56" i="8"/>
  <c r="CN56" i="8"/>
  <c r="CM56" i="8"/>
  <c r="CL56" i="8"/>
  <c r="CK56" i="8"/>
  <c r="CJ56" i="8"/>
  <c r="CI56" i="8"/>
  <c r="CH56" i="8"/>
  <c r="CG56" i="8"/>
  <c r="CC56" i="8"/>
  <c r="CB56" i="8"/>
  <c r="CA56" i="8"/>
  <c r="BZ56" i="8"/>
  <c r="BY56" i="8"/>
  <c r="BX56" i="8"/>
  <c r="BU56" i="8"/>
  <c r="BT56" i="8"/>
  <c r="BS56" i="8"/>
  <c r="BR56" i="8"/>
  <c r="BQ56" i="8"/>
  <c r="BP56" i="8"/>
  <c r="BO56" i="8"/>
  <c r="BN56" i="8"/>
  <c r="BM56" i="8"/>
  <c r="BL56" i="8"/>
  <c r="BK56" i="8"/>
  <c r="BJ56" i="8"/>
  <c r="BI56" i="8"/>
  <c r="BH56" i="8"/>
  <c r="BG56" i="8"/>
  <c r="BF56" i="8"/>
  <c r="AZ56" i="8"/>
  <c r="AY56" i="8"/>
  <c r="AX56" i="8"/>
  <c r="AW56" i="8"/>
  <c r="AV56" i="8"/>
  <c r="AU56" i="8"/>
  <c r="AT56" i="8"/>
  <c r="AS56" i="8"/>
  <c r="AR56" i="8"/>
  <c r="AQ56" i="8"/>
  <c r="AP56" i="8"/>
  <c r="AO56" i="8"/>
  <c r="AN56" i="8"/>
  <c r="AM56" i="8"/>
  <c r="AL56" i="8"/>
  <c r="AK56" i="8"/>
  <c r="AJ56" i="8"/>
  <c r="AI56" i="8"/>
  <c r="AH56" i="8"/>
  <c r="AG56" i="8"/>
  <c r="AF56" i="8"/>
  <c r="AE56" i="8"/>
  <c r="AA56" i="8"/>
  <c r="Z56" i="8"/>
  <c r="Y56" i="8"/>
  <c r="X56" i="8"/>
  <c r="W56" i="8"/>
  <c r="V56" i="8"/>
  <c r="U56" i="8"/>
  <c r="T56" i="8"/>
  <c r="S56" i="8"/>
  <c r="R56" i="8"/>
  <c r="Q56" i="8"/>
  <c r="P56" i="8"/>
  <c r="O56" i="8"/>
  <c r="N56" i="8"/>
  <c r="M56" i="8"/>
  <c r="L56" i="8"/>
  <c r="K56" i="8"/>
  <c r="J56" i="8"/>
  <c r="I56" i="8"/>
  <c r="H56" i="8"/>
  <c r="G56" i="8"/>
  <c r="F56" i="8"/>
  <c r="DD55" i="8"/>
  <c r="DC55" i="8"/>
  <c r="DB55" i="8"/>
  <c r="DA55" i="8"/>
  <c r="CZ55" i="8"/>
  <c r="CY55" i="8"/>
  <c r="CX55" i="8"/>
  <c r="CW55" i="8"/>
  <c r="CV55" i="8"/>
  <c r="CU55" i="8"/>
  <c r="CT55" i="8"/>
  <c r="CS55" i="8"/>
  <c r="CR55" i="8"/>
  <c r="CQ55" i="8"/>
  <c r="CP55" i="8"/>
  <c r="CO55" i="8"/>
  <c r="CN55" i="8"/>
  <c r="CM55" i="8"/>
  <c r="CL55" i="8"/>
  <c r="CK55" i="8"/>
  <c r="CJ55" i="8"/>
  <c r="CI55" i="8"/>
  <c r="CH55" i="8"/>
  <c r="CG55" i="8"/>
  <c r="CC55" i="8"/>
  <c r="CB55" i="8"/>
  <c r="CA55" i="8"/>
  <c r="BZ55" i="8"/>
  <c r="BY55" i="8"/>
  <c r="BX55" i="8"/>
  <c r="BU55" i="8"/>
  <c r="BT55" i="8"/>
  <c r="BS55" i="8"/>
  <c r="BR55" i="8"/>
  <c r="BQ55" i="8"/>
  <c r="BP55" i="8"/>
  <c r="BO55" i="8"/>
  <c r="BN55" i="8"/>
  <c r="BM55" i="8"/>
  <c r="BL55" i="8"/>
  <c r="BK55" i="8"/>
  <c r="BJ55" i="8"/>
  <c r="BI55" i="8"/>
  <c r="BH55" i="8"/>
  <c r="BG55" i="8"/>
  <c r="BF55" i="8"/>
  <c r="AZ55" i="8"/>
  <c r="AY55" i="8"/>
  <c r="AX55" i="8"/>
  <c r="AW55" i="8"/>
  <c r="AV55" i="8"/>
  <c r="AU55" i="8"/>
  <c r="AT55" i="8"/>
  <c r="AS55" i="8"/>
  <c r="AR55" i="8"/>
  <c r="AQ55" i="8"/>
  <c r="AP55" i="8"/>
  <c r="AO55" i="8"/>
  <c r="AN55" i="8"/>
  <c r="AM55" i="8"/>
  <c r="AL55" i="8"/>
  <c r="AK55" i="8"/>
  <c r="AJ55" i="8"/>
  <c r="AI55" i="8"/>
  <c r="AH55" i="8"/>
  <c r="AG55" i="8"/>
  <c r="AF55" i="8"/>
  <c r="AE55" i="8"/>
  <c r="AA55" i="8"/>
  <c r="Z55" i="8"/>
  <c r="Y55" i="8"/>
  <c r="X55" i="8"/>
  <c r="W55" i="8"/>
  <c r="V55" i="8"/>
  <c r="U55" i="8"/>
  <c r="T55" i="8"/>
  <c r="S55" i="8"/>
  <c r="R55" i="8"/>
  <c r="Q55" i="8"/>
  <c r="P55" i="8"/>
  <c r="O55" i="8"/>
  <c r="N55" i="8"/>
  <c r="M55" i="8"/>
  <c r="L55" i="8"/>
  <c r="K55" i="8"/>
  <c r="J55" i="8"/>
  <c r="I55" i="8"/>
  <c r="H55" i="8"/>
  <c r="G55" i="8"/>
  <c r="F55" i="8"/>
  <c r="DD54" i="8"/>
  <c r="DC54" i="8"/>
  <c r="DB54" i="8"/>
  <c r="DA54" i="8"/>
  <c r="CZ54" i="8"/>
  <c r="CY54" i="8"/>
  <c r="CX54" i="8"/>
  <c r="CW54" i="8"/>
  <c r="CV54" i="8"/>
  <c r="CU54" i="8"/>
  <c r="CT54" i="8"/>
  <c r="CS54" i="8"/>
  <c r="CR54" i="8"/>
  <c r="CQ54" i="8"/>
  <c r="CP54" i="8"/>
  <c r="CO54" i="8"/>
  <c r="CN54" i="8"/>
  <c r="CM54" i="8"/>
  <c r="CL54" i="8"/>
  <c r="CK54" i="8"/>
  <c r="CJ54" i="8"/>
  <c r="CI54" i="8"/>
  <c r="CH54" i="8"/>
  <c r="CG54" i="8"/>
  <c r="CC54" i="8"/>
  <c r="CB54" i="8"/>
  <c r="CA54" i="8"/>
  <c r="BZ54" i="8"/>
  <c r="BY54" i="8"/>
  <c r="BX54" i="8"/>
  <c r="BU54" i="8"/>
  <c r="BT54" i="8"/>
  <c r="BS54" i="8"/>
  <c r="BR54" i="8"/>
  <c r="BQ54" i="8"/>
  <c r="BP54" i="8"/>
  <c r="BO54" i="8"/>
  <c r="BN54" i="8"/>
  <c r="BM54" i="8"/>
  <c r="BL54" i="8"/>
  <c r="BK54" i="8"/>
  <c r="BJ54" i="8"/>
  <c r="BI54" i="8"/>
  <c r="BH54" i="8"/>
  <c r="BG54" i="8"/>
  <c r="BF54" i="8"/>
  <c r="AZ54" i="8"/>
  <c r="AY54" i="8"/>
  <c r="AX54" i="8"/>
  <c r="AW54" i="8"/>
  <c r="AV54" i="8"/>
  <c r="AU54" i="8"/>
  <c r="AT54" i="8"/>
  <c r="AS54" i="8"/>
  <c r="AR54" i="8"/>
  <c r="AQ54" i="8"/>
  <c r="AP54" i="8"/>
  <c r="AO54" i="8"/>
  <c r="AN54" i="8"/>
  <c r="AM54" i="8"/>
  <c r="AL54" i="8"/>
  <c r="AK54" i="8"/>
  <c r="AJ54" i="8"/>
  <c r="AI54" i="8"/>
  <c r="AH54" i="8"/>
  <c r="AG54" i="8"/>
  <c r="AF54" i="8"/>
  <c r="AE54" i="8"/>
  <c r="AA54" i="8"/>
  <c r="Z54" i="8"/>
  <c r="Y54" i="8"/>
  <c r="X54" i="8"/>
  <c r="W54" i="8"/>
  <c r="V54" i="8"/>
  <c r="U54" i="8"/>
  <c r="T54" i="8"/>
  <c r="S54" i="8"/>
  <c r="R54" i="8"/>
  <c r="Q54" i="8"/>
  <c r="P54" i="8"/>
  <c r="O54" i="8"/>
  <c r="N54" i="8"/>
  <c r="M54" i="8"/>
  <c r="L54" i="8"/>
  <c r="K54" i="8"/>
  <c r="J54" i="8"/>
  <c r="I54" i="8"/>
  <c r="H54" i="8"/>
  <c r="G54" i="8"/>
  <c r="F54" i="8"/>
  <c r="DD53" i="8"/>
  <c r="DC53" i="8"/>
  <c r="DB53" i="8"/>
  <c r="DA53" i="8"/>
  <c r="CZ53" i="8"/>
  <c r="CY53" i="8"/>
  <c r="CX53" i="8"/>
  <c r="CW53" i="8"/>
  <c r="CV53" i="8"/>
  <c r="CU53" i="8"/>
  <c r="CT53" i="8"/>
  <c r="CS53" i="8"/>
  <c r="CR53" i="8"/>
  <c r="CQ53" i="8"/>
  <c r="CP53" i="8"/>
  <c r="CO53" i="8"/>
  <c r="CN53" i="8"/>
  <c r="CM53" i="8"/>
  <c r="CL53" i="8"/>
  <c r="CK53" i="8"/>
  <c r="CJ53" i="8"/>
  <c r="CI53" i="8"/>
  <c r="CH53" i="8"/>
  <c r="CG53" i="8"/>
  <c r="CC53" i="8"/>
  <c r="CB53" i="8"/>
  <c r="CA53" i="8"/>
  <c r="BZ53" i="8"/>
  <c r="BY53" i="8"/>
  <c r="BX53" i="8"/>
  <c r="BU53" i="8"/>
  <c r="BT53" i="8"/>
  <c r="BS53" i="8"/>
  <c r="BR53" i="8"/>
  <c r="BQ53" i="8"/>
  <c r="BP53" i="8"/>
  <c r="BO53" i="8"/>
  <c r="BN53" i="8"/>
  <c r="BM53" i="8"/>
  <c r="BL53" i="8"/>
  <c r="BK53" i="8"/>
  <c r="BJ53" i="8"/>
  <c r="BI53" i="8"/>
  <c r="BH53" i="8"/>
  <c r="BG53" i="8"/>
  <c r="BF53" i="8"/>
  <c r="AZ53" i="8"/>
  <c r="AY53" i="8"/>
  <c r="AX53" i="8"/>
  <c r="AW53" i="8"/>
  <c r="AV53" i="8"/>
  <c r="AU53" i="8"/>
  <c r="AT53" i="8"/>
  <c r="AS53" i="8"/>
  <c r="AR53" i="8"/>
  <c r="AQ53" i="8"/>
  <c r="AP53" i="8"/>
  <c r="AO53" i="8"/>
  <c r="AN53" i="8"/>
  <c r="AM53" i="8"/>
  <c r="AL53" i="8"/>
  <c r="AK53" i="8"/>
  <c r="AJ53" i="8"/>
  <c r="AI53" i="8"/>
  <c r="AH53" i="8"/>
  <c r="AG53" i="8"/>
  <c r="AF53" i="8"/>
  <c r="AE53" i="8"/>
  <c r="AA53" i="8"/>
  <c r="Z53" i="8"/>
  <c r="Y53" i="8"/>
  <c r="X53" i="8"/>
  <c r="W53" i="8"/>
  <c r="V53" i="8"/>
  <c r="U53" i="8"/>
  <c r="T53" i="8"/>
  <c r="S53" i="8"/>
  <c r="R53" i="8"/>
  <c r="Q53" i="8"/>
  <c r="P53" i="8"/>
  <c r="O53" i="8"/>
  <c r="N53" i="8"/>
  <c r="M53" i="8"/>
  <c r="L53" i="8"/>
  <c r="K53" i="8"/>
  <c r="J53" i="8"/>
  <c r="I53" i="8"/>
  <c r="H53" i="8"/>
  <c r="G53" i="8"/>
  <c r="F53" i="8"/>
  <c r="DD52" i="8"/>
  <c r="DC52" i="8"/>
  <c r="DB52" i="8"/>
  <c r="DA52" i="8"/>
  <c r="CZ52" i="8"/>
  <c r="CY52" i="8"/>
  <c r="CX52" i="8"/>
  <c r="CW52" i="8"/>
  <c r="CV52" i="8"/>
  <c r="CU52" i="8"/>
  <c r="CT52" i="8"/>
  <c r="CS52" i="8"/>
  <c r="CR52" i="8"/>
  <c r="CQ52" i="8"/>
  <c r="CP52" i="8"/>
  <c r="CO52" i="8"/>
  <c r="CN52" i="8"/>
  <c r="CM52" i="8"/>
  <c r="CL52" i="8"/>
  <c r="CK52" i="8"/>
  <c r="CJ52" i="8"/>
  <c r="CI52" i="8"/>
  <c r="CH52" i="8"/>
  <c r="CG52" i="8"/>
  <c r="CC52" i="8"/>
  <c r="CB52" i="8"/>
  <c r="CA52" i="8"/>
  <c r="BZ52" i="8"/>
  <c r="BY52" i="8"/>
  <c r="BX52" i="8"/>
  <c r="BU52" i="8"/>
  <c r="BT52" i="8"/>
  <c r="BS52" i="8"/>
  <c r="BR52" i="8"/>
  <c r="BQ52" i="8"/>
  <c r="BP52" i="8"/>
  <c r="BO52" i="8"/>
  <c r="BN52" i="8"/>
  <c r="BM52" i="8"/>
  <c r="BL52" i="8"/>
  <c r="BK52" i="8"/>
  <c r="BJ52" i="8"/>
  <c r="BI52" i="8"/>
  <c r="BH52" i="8"/>
  <c r="BG52" i="8"/>
  <c r="BF52" i="8"/>
  <c r="AZ52" i="8"/>
  <c r="AY52" i="8"/>
  <c r="AX52" i="8"/>
  <c r="AW52" i="8"/>
  <c r="AV52" i="8"/>
  <c r="AU52" i="8"/>
  <c r="AT52" i="8"/>
  <c r="AS52" i="8"/>
  <c r="AR52" i="8"/>
  <c r="AQ52" i="8"/>
  <c r="AP52" i="8"/>
  <c r="AO52" i="8"/>
  <c r="AN52" i="8"/>
  <c r="AM52" i="8"/>
  <c r="AL52" i="8"/>
  <c r="AK52" i="8"/>
  <c r="AJ52" i="8"/>
  <c r="AI52" i="8"/>
  <c r="AH52" i="8"/>
  <c r="AG52" i="8"/>
  <c r="AF52" i="8"/>
  <c r="AE52" i="8"/>
  <c r="AA52" i="8"/>
  <c r="Z52" i="8"/>
  <c r="Y52" i="8"/>
  <c r="X52" i="8"/>
  <c r="W52" i="8"/>
  <c r="V52" i="8"/>
  <c r="U52" i="8"/>
  <c r="T52" i="8"/>
  <c r="S52" i="8"/>
  <c r="R52" i="8"/>
  <c r="Q52" i="8"/>
  <c r="P52" i="8"/>
  <c r="O52" i="8"/>
  <c r="N52" i="8"/>
  <c r="M52" i="8"/>
  <c r="L52" i="8"/>
  <c r="K52" i="8"/>
  <c r="J52" i="8"/>
  <c r="I52" i="8"/>
  <c r="H52" i="8"/>
  <c r="G52" i="8"/>
  <c r="F52" i="8"/>
  <c r="DD51" i="8"/>
  <c r="DC51" i="8"/>
  <c r="DB51" i="8"/>
  <c r="DA51" i="8"/>
  <c r="CZ51" i="8"/>
  <c r="CY51" i="8"/>
  <c r="CX51" i="8"/>
  <c r="CW51" i="8"/>
  <c r="CV51" i="8"/>
  <c r="CU51" i="8"/>
  <c r="CT51" i="8"/>
  <c r="CS51" i="8"/>
  <c r="CR51" i="8"/>
  <c r="CQ51" i="8"/>
  <c r="CP51" i="8"/>
  <c r="CO51" i="8"/>
  <c r="CN51" i="8"/>
  <c r="CM51" i="8"/>
  <c r="CL51" i="8"/>
  <c r="CK51" i="8"/>
  <c r="CJ51" i="8"/>
  <c r="CI51" i="8"/>
  <c r="CH51" i="8"/>
  <c r="CG51" i="8"/>
  <c r="CC51" i="8"/>
  <c r="CB51" i="8"/>
  <c r="CA51" i="8"/>
  <c r="BZ51" i="8"/>
  <c r="BY51" i="8"/>
  <c r="BX51" i="8"/>
  <c r="BU51" i="8"/>
  <c r="BT51" i="8"/>
  <c r="BS51" i="8"/>
  <c r="BR51" i="8"/>
  <c r="BQ51" i="8"/>
  <c r="BP51" i="8"/>
  <c r="BO51" i="8"/>
  <c r="BN51" i="8"/>
  <c r="BM51" i="8"/>
  <c r="BL51" i="8"/>
  <c r="BK51" i="8"/>
  <c r="BJ51" i="8"/>
  <c r="BI51" i="8"/>
  <c r="BH51" i="8"/>
  <c r="BG51" i="8"/>
  <c r="BF51" i="8"/>
  <c r="AZ51" i="8"/>
  <c r="AY51" i="8"/>
  <c r="AX51" i="8"/>
  <c r="AW51" i="8"/>
  <c r="AV51" i="8"/>
  <c r="AU51" i="8"/>
  <c r="AT51" i="8"/>
  <c r="AS51" i="8"/>
  <c r="AR51" i="8"/>
  <c r="AQ51" i="8"/>
  <c r="AP51" i="8"/>
  <c r="AO51" i="8"/>
  <c r="AN51" i="8"/>
  <c r="AM51" i="8"/>
  <c r="AL51" i="8"/>
  <c r="AK51" i="8"/>
  <c r="AJ51" i="8"/>
  <c r="AI51" i="8"/>
  <c r="AH51" i="8"/>
  <c r="AG51" i="8"/>
  <c r="AF51" i="8"/>
  <c r="AE51" i="8"/>
  <c r="AA51" i="8"/>
  <c r="Z51" i="8"/>
  <c r="Y51" i="8"/>
  <c r="X51" i="8"/>
  <c r="W51" i="8"/>
  <c r="V51" i="8"/>
  <c r="U51" i="8"/>
  <c r="T51" i="8"/>
  <c r="S51" i="8"/>
  <c r="R51" i="8"/>
  <c r="Q51" i="8"/>
  <c r="P51" i="8"/>
  <c r="O51" i="8"/>
  <c r="N51" i="8"/>
  <c r="M51" i="8"/>
  <c r="L51" i="8"/>
  <c r="K51" i="8"/>
  <c r="J51" i="8"/>
  <c r="I51" i="8"/>
  <c r="H51" i="8"/>
  <c r="G51" i="8"/>
  <c r="F51" i="8"/>
  <c r="BB32" i="8"/>
  <c r="BA32" i="8"/>
  <c r="BB31" i="8"/>
  <c r="BA31" i="8"/>
  <c r="BB30" i="8"/>
  <c r="BA30" i="8"/>
  <c r="CG16" i="8"/>
  <c r="BF16" i="8"/>
  <c r="AE16" i="8"/>
  <c r="F16" i="8"/>
  <c r="CG15" i="8"/>
  <c r="BF15" i="8"/>
  <c r="AW15" i="8"/>
  <c r="AQ15" i="8"/>
  <c r="AO15" i="8"/>
  <c r="AM15" i="8"/>
  <c r="AK15" i="8"/>
  <c r="AI15" i="8"/>
  <c r="AG15" i="8"/>
  <c r="AE15" i="8"/>
  <c r="Z15" i="8"/>
  <c r="X15" i="8"/>
  <c r="V15" i="8"/>
  <c r="T15" i="8"/>
  <c r="R15" i="8"/>
  <c r="P15" i="8"/>
  <c r="N15" i="8"/>
  <c r="L15" i="8"/>
  <c r="J15" i="8"/>
  <c r="H15" i="8"/>
  <c r="F15" i="8"/>
  <c r="CG14" i="8"/>
  <c r="BF14" i="8"/>
  <c r="AW14" i="8"/>
  <c r="AQ14" i="8"/>
  <c r="AO14" i="8"/>
  <c r="AM14" i="8"/>
  <c r="AK14" i="8"/>
  <c r="AI14" i="8"/>
  <c r="AG14" i="8"/>
  <c r="AE14" i="8"/>
  <c r="Z14" i="8"/>
  <c r="X14" i="8"/>
  <c r="V14" i="8"/>
  <c r="T14" i="8"/>
  <c r="R14" i="8"/>
  <c r="P14" i="8"/>
  <c r="N14" i="8"/>
  <c r="L14" i="8"/>
  <c r="J14" i="8"/>
  <c r="H14" i="8"/>
  <c r="F14" i="8"/>
  <c r="CG13" i="8"/>
  <c r="BF13" i="8"/>
  <c r="AW13" i="8"/>
  <c r="AQ13" i="8"/>
  <c r="AO13" i="8"/>
  <c r="AM13" i="8"/>
  <c r="AK13" i="8"/>
  <c r="AI13" i="8"/>
  <c r="AG13" i="8"/>
  <c r="AE13" i="8"/>
  <c r="Z13" i="8"/>
  <c r="X13" i="8"/>
  <c r="V13" i="8"/>
  <c r="T13" i="8"/>
  <c r="R13" i="8"/>
  <c r="P13" i="8"/>
  <c r="N13" i="8"/>
  <c r="L13" i="8"/>
  <c r="J13" i="8"/>
  <c r="H13" i="8"/>
  <c r="F13" i="8"/>
  <c r="CG12" i="8"/>
  <c r="BF12" i="8"/>
  <c r="AW12" i="8"/>
  <c r="AQ12" i="8"/>
  <c r="AO12" i="8"/>
  <c r="AM12" i="8"/>
  <c r="AK12" i="8"/>
  <c r="AI12" i="8"/>
  <c r="AG12" i="8"/>
  <c r="AE12" i="8"/>
  <c r="Z12" i="8"/>
  <c r="X12" i="8"/>
  <c r="V12" i="8"/>
  <c r="T12" i="8"/>
  <c r="R12" i="8"/>
  <c r="P12" i="8"/>
  <c r="N12" i="8"/>
  <c r="L12" i="8"/>
  <c r="J12" i="8"/>
  <c r="H12" i="8"/>
  <c r="F12" i="8"/>
  <c r="CG11" i="8"/>
  <c r="BF11" i="8"/>
  <c r="AW11" i="8"/>
  <c r="AQ11" i="8"/>
  <c r="AO11" i="8"/>
  <c r="AM11" i="8"/>
  <c r="AK11" i="8"/>
  <c r="AI11" i="8"/>
  <c r="AG11" i="8"/>
  <c r="AE11" i="8"/>
  <c r="Z11" i="8"/>
  <c r="X11" i="8"/>
  <c r="V11" i="8"/>
  <c r="T11" i="8"/>
  <c r="R11" i="8"/>
  <c r="P11" i="8"/>
  <c r="N11" i="8"/>
  <c r="L11" i="8"/>
  <c r="J11" i="8"/>
  <c r="H11" i="8"/>
  <c r="F11" i="8"/>
  <c r="DD58" i="8"/>
  <c r="DC58" i="8"/>
  <c r="DB58" i="8"/>
  <c r="DA58" i="8"/>
  <c r="CZ58" i="8"/>
  <c r="CY58" i="8"/>
  <c r="CX58" i="8"/>
  <c r="CW58" i="8"/>
  <c r="CV58" i="8"/>
  <c r="CU58" i="8"/>
  <c r="CT58" i="8"/>
  <c r="CS58" i="8"/>
  <c r="CR58" i="8"/>
  <c r="CQ58" i="8"/>
  <c r="CP58" i="8"/>
  <c r="CO58" i="8"/>
  <c r="CN58" i="8"/>
  <c r="CM58" i="8"/>
  <c r="CL58" i="8"/>
  <c r="CK58" i="8"/>
  <c r="CJ58" i="8"/>
  <c r="CI58" i="8"/>
  <c r="CH58" i="8"/>
  <c r="CG58" i="8"/>
  <c r="CC58" i="8"/>
  <c r="CB58" i="8"/>
  <c r="CA58" i="8"/>
  <c r="BZ58" i="8"/>
  <c r="BY58" i="8"/>
  <c r="BX58" i="8"/>
  <c r="BU58" i="8"/>
  <c r="BT58" i="8"/>
  <c r="BS58" i="8"/>
  <c r="BR58" i="8"/>
  <c r="BQ58" i="8"/>
  <c r="BP58" i="8"/>
  <c r="BO58" i="8"/>
  <c r="BN58" i="8"/>
  <c r="BM58" i="8"/>
  <c r="BL58" i="8"/>
  <c r="BK58" i="8"/>
  <c r="BJ58" i="8"/>
  <c r="BI58" i="8"/>
  <c r="BH58" i="8"/>
  <c r="BG58" i="8"/>
  <c r="BF58" i="8"/>
  <c r="AX58" i="8"/>
  <c r="AW58" i="8"/>
  <c r="AV58" i="8"/>
  <c r="AT58" i="8"/>
  <c r="AS58" i="8"/>
  <c r="AR58" i="8"/>
  <c r="AQ58" i="8"/>
  <c r="AP58" i="8"/>
  <c r="AO58" i="8"/>
  <c r="AN58" i="8"/>
  <c r="AM58" i="8"/>
  <c r="AL58" i="8"/>
  <c r="AK58" i="8"/>
  <c r="AJ58" i="8"/>
  <c r="AI58" i="8"/>
  <c r="AH58" i="8"/>
  <c r="AG58" i="8"/>
  <c r="AF58" i="8"/>
  <c r="AE58" i="8"/>
  <c r="AA58" i="8"/>
  <c r="Z58" i="8"/>
  <c r="Y58" i="8"/>
  <c r="X58" i="8"/>
  <c r="W58" i="8"/>
  <c r="V58" i="8"/>
  <c r="U58" i="8"/>
  <c r="T58" i="8"/>
  <c r="S58" i="8"/>
  <c r="R58" i="8"/>
  <c r="Q58" i="8"/>
  <c r="P58" i="8"/>
  <c r="O58" i="8"/>
  <c r="N58" i="8"/>
  <c r="M58" i="8"/>
  <c r="L58" i="8"/>
  <c r="K58" i="8"/>
  <c r="J58" i="8"/>
  <c r="I58" i="8"/>
  <c r="H58" i="8"/>
  <c r="G58" i="8"/>
  <c r="F58" i="8"/>
  <c r="AU58" i="8"/>
  <c r="AY58" i="8"/>
  <c r="AZ58" i="8"/>
  <c r="BA11" i="8"/>
  <c r="BB11" i="8"/>
  <c r="BB75" i="8"/>
  <c r="BA75" i="8"/>
  <c r="E75" i="8"/>
  <c r="DG74" i="8"/>
  <c r="DF74" i="8"/>
  <c r="E74" i="8"/>
  <c r="DG73" i="8"/>
  <c r="DF73" i="8"/>
  <c r="E73" i="8"/>
  <c r="DG72" i="8"/>
  <c r="DF72" i="8"/>
  <c r="E72" i="8"/>
  <c r="E71" i="8"/>
  <c r="E70" i="8"/>
  <c r="E69" i="8"/>
  <c r="E68" i="8"/>
  <c r="E67" i="8"/>
  <c r="E66" i="8"/>
  <c r="E65" i="8"/>
  <c r="E64" i="8"/>
  <c r="E63" i="8"/>
  <c r="E62" i="8"/>
  <c r="E61" i="8"/>
  <c r="BB33" i="8"/>
  <c r="BA33" i="8"/>
  <c r="E33" i="8"/>
  <c r="E32" i="8"/>
  <c r="E31" i="8"/>
  <c r="E30" i="8"/>
  <c r="E29" i="8"/>
  <c r="E28" i="8"/>
  <c r="E27" i="8"/>
  <c r="E26" i="8"/>
  <c r="E25" i="8"/>
  <c r="E24" i="8"/>
  <c r="E23" i="8"/>
  <c r="E22" i="8"/>
  <c r="E21" i="8"/>
  <c r="E20" i="8"/>
  <c r="E19" i="8"/>
  <c r="E128" i="1" l="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27" i="1"/>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27" i="5"/>
</calcChain>
</file>

<file path=xl/sharedStrings.xml><?xml version="1.0" encoding="utf-8"?>
<sst xmlns="http://schemas.openxmlformats.org/spreadsheetml/2006/main" count="1501" uniqueCount="322">
  <si>
    <t>― 全 国 ―</t>
  </si>
  <si>
    <t>銀行勘定（年月末）</t>
  </si>
  <si>
    <t>手　　形</t>
  </si>
  <si>
    <t>鉱工業生産指数</t>
  </si>
  <si>
    <t>通　関　額</t>
  </si>
  <si>
    <t>物 価 指 数</t>
  </si>
  <si>
    <t>家　計</t>
  </si>
  <si>
    <t>着 工 建 築 物</t>
  </si>
  <si>
    <t>交換高</t>
  </si>
  <si>
    <t>原指数</t>
  </si>
  <si>
    <t>輸　出</t>
  </si>
  <si>
    <t>輸　入</t>
  </si>
  <si>
    <t>倍</t>
  </si>
  <si>
    <t>円</t>
  </si>
  <si>
    <t>件</t>
  </si>
  <si>
    <t>資　料</t>
  </si>
  <si>
    <t>日本銀行</t>
  </si>
  <si>
    <t>百万円</t>
  </si>
  <si>
    <t>千万円</t>
  </si>
  <si>
    <t>表</t>
  </si>
  <si>
    <t>注</t>
  </si>
  <si>
    <t>１－１表</t>
    <phoneticPr fontId="3"/>
  </si>
  <si>
    <t>年</t>
    <rPh sb="0" eb="1">
      <t>ネンゲツ</t>
    </rPh>
    <phoneticPr fontId="3"/>
  </si>
  <si>
    <t>月</t>
    <rPh sb="0" eb="1">
      <t>ツキ</t>
    </rPh>
    <phoneticPr fontId="3"/>
  </si>
  <si>
    <t>人</t>
    <rPh sb="0" eb="1">
      <t>ヒト</t>
    </rPh>
    <phoneticPr fontId="3"/>
  </si>
  <si>
    <t>円</t>
    <rPh sb="0" eb="1">
      <t>エン</t>
    </rPh>
    <phoneticPr fontId="3"/>
  </si>
  <si>
    <t>9－2</t>
    <phoneticPr fontId="3"/>
  </si>
  <si>
    <t>人口</t>
    <phoneticPr fontId="3"/>
  </si>
  <si>
    <t>預金</t>
    <phoneticPr fontId="3"/>
  </si>
  <si>
    <t>貸出</t>
    <phoneticPr fontId="3"/>
  </si>
  <si>
    <t>季節調整済指数</t>
    <phoneticPr fontId="3"/>
  </si>
  <si>
    <t>工事費   予定額</t>
    <phoneticPr fontId="3"/>
  </si>
  <si>
    <t>常用雇用  指数</t>
    <phoneticPr fontId="3"/>
  </si>
  <si>
    <t>有効求人倍率</t>
    <phoneticPr fontId="3"/>
  </si>
  <si>
    <t>－</t>
  </si>
  <si>
    <t>厚生労働省宮崎労働局</t>
    <rPh sb="0" eb="2">
      <t>コウセイ</t>
    </rPh>
    <rPh sb="2" eb="5">
      <t>ロウドウショウ</t>
    </rPh>
    <rPh sb="5" eb="6">
      <t>ミヤザキ</t>
    </rPh>
    <phoneticPr fontId="3"/>
  </si>
  <si>
    <t>国土交通省</t>
    <rPh sb="0" eb="2">
      <t>コクド</t>
    </rPh>
    <rPh sb="2" eb="4">
      <t>コウツウ</t>
    </rPh>
    <phoneticPr fontId="6"/>
  </si>
  <si>
    <t>総務省</t>
    <rPh sb="2" eb="3">
      <t>ショウ</t>
    </rPh>
    <phoneticPr fontId="3"/>
  </si>
  <si>
    <t>経済産業省</t>
    <rPh sb="0" eb="2">
      <t>ケイザイ</t>
    </rPh>
    <phoneticPr fontId="3"/>
  </si>
  <si>
    <t>厚生労働省</t>
    <rPh sb="0" eb="2">
      <t>コウセイ</t>
    </rPh>
    <phoneticPr fontId="3"/>
  </si>
  <si>
    <t>消費者
物価</t>
    <phoneticPr fontId="3"/>
  </si>
  <si>
    <t>8－4</t>
    <phoneticPr fontId="3"/>
  </si>
  <si>
    <t>11－2</t>
    <phoneticPr fontId="3"/>
  </si>
  <si>
    <t>11－1</t>
    <phoneticPr fontId="3"/>
  </si>
  <si>
    <t>9－1</t>
    <phoneticPr fontId="3"/>
  </si>
  <si>
    <t>10－3</t>
    <phoneticPr fontId="3"/>
  </si>
  <si>
    <t>10－7</t>
    <phoneticPr fontId="3"/>
  </si>
  <si>
    <t>5－3</t>
    <phoneticPr fontId="3"/>
  </si>
  <si>
    <t>8－6</t>
    <phoneticPr fontId="3"/>
  </si>
  <si>
    <t>財務省</t>
    <rPh sb="0" eb="2">
      <t>ザイム</t>
    </rPh>
    <phoneticPr fontId="6"/>
  </si>
  <si>
    <t>万人</t>
    <rPh sb="0" eb="1">
      <t>マン</t>
    </rPh>
    <phoneticPr fontId="3"/>
  </si>
  <si>
    <t>床面積</t>
    <rPh sb="0" eb="3">
      <t>ユカメンセキ</t>
    </rPh>
    <phoneticPr fontId="3"/>
  </si>
  <si>
    <t>千㎡</t>
    <rPh sb="0" eb="1">
      <t>セン</t>
    </rPh>
    <phoneticPr fontId="3"/>
  </si>
  <si>
    <t>㎡</t>
  </si>
  <si>
    <t>日本銀行</t>
    <phoneticPr fontId="6"/>
  </si>
  <si>
    <t>県統計調査課</t>
    <rPh sb="3" eb="5">
      <t>チョウサ</t>
    </rPh>
    <phoneticPr fontId="6"/>
  </si>
  <si>
    <t>4－3</t>
    <phoneticPr fontId="3"/>
  </si>
  <si>
    <r>
      <t>財務省　</t>
    </r>
    <r>
      <rPr>
        <vertAlign val="superscript"/>
        <sz val="11"/>
        <color indexed="8"/>
        <rFont val="ＭＳ ゴシック"/>
        <family val="3"/>
        <charset val="128"/>
      </rPr>
      <t xml:space="preserve"> </t>
    </r>
    <rPh sb="0" eb="2">
      <t>ザイム</t>
    </rPh>
    <phoneticPr fontId="3"/>
  </si>
  <si>
    <t>完全
失業率</t>
    <rPh sb="0" eb="2">
      <t>カンゼン</t>
    </rPh>
    <rPh sb="3" eb="5">
      <t>シツギョウ</t>
    </rPh>
    <phoneticPr fontId="3"/>
  </si>
  <si>
    <t>総務省</t>
    <rPh sb="0" eb="3">
      <t>ソウムショウ</t>
    </rPh>
    <phoneticPr fontId="3"/>
  </si>
  <si>
    <t>％</t>
    <phoneticPr fontId="6"/>
  </si>
  <si>
    <t>総務省</t>
    <rPh sb="0" eb="3">
      <t>ソウムショウ</t>
    </rPh>
    <phoneticPr fontId="6"/>
  </si>
  <si>
    <t>億円</t>
    <rPh sb="0" eb="1">
      <t>オク</t>
    </rPh>
    <phoneticPr fontId="6"/>
  </si>
  <si>
    <t>8－3</t>
    <phoneticPr fontId="6"/>
  </si>
  <si>
    <t>億円</t>
    <rPh sb="0" eb="2">
      <t>オクエン</t>
    </rPh>
    <phoneticPr fontId="3"/>
  </si>
  <si>
    <t>27年=100</t>
    <phoneticPr fontId="3"/>
  </si>
  <si>
    <t>27年=100</t>
    <phoneticPr fontId="3"/>
  </si>
  <si>
    <t>-</t>
    <phoneticPr fontId="6"/>
  </si>
  <si>
    <t>-</t>
    <phoneticPr fontId="6"/>
  </si>
  <si>
    <t>-</t>
    <phoneticPr fontId="6"/>
  </si>
  <si>
    <t>預金</t>
    <phoneticPr fontId="3"/>
  </si>
  <si>
    <t>貸出</t>
    <phoneticPr fontId="3"/>
  </si>
  <si>
    <t>取引   停止高</t>
    <phoneticPr fontId="3"/>
  </si>
  <si>
    <t>季節調整済指数</t>
    <phoneticPr fontId="3"/>
  </si>
  <si>
    <t>消費者
物価</t>
    <phoneticPr fontId="3"/>
  </si>
  <si>
    <t>工事費   予定額</t>
    <phoneticPr fontId="3"/>
  </si>
  <si>
    <t>億円</t>
    <phoneticPr fontId="3"/>
  </si>
  <si>
    <t>％</t>
    <phoneticPr fontId="3"/>
  </si>
  <si>
    <t>全国銀行協会</t>
    <phoneticPr fontId="3"/>
  </si>
  <si>
    <t>日本　　銀行</t>
    <phoneticPr fontId="3"/>
  </si>
  <si>
    <t>東京商工リサーチ</t>
    <phoneticPr fontId="3"/>
  </si>
  <si>
    <t>資　料</t>
    <phoneticPr fontId="3"/>
  </si>
  <si>
    <t>取引停止高</t>
    <phoneticPr fontId="3"/>
  </si>
  <si>
    <t>景気動向指数（DI）</t>
    <rPh sb="0" eb="2">
      <t>ケイキ</t>
    </rPh>
    <rPh sb="2" eb="4">
      <t>ドウコウ</t>
    </rPh>
    <rPh sb="4" eb="6">
      <t>シスウ</t>
    </rPh>
    <phoneticPr fontId="3"/>
  </si>
  <si>
    <t>先行指数</t>
    <rPh sb="0" eb="2">
      <t>センコウ</t>
    </rPh>
    <rPh sb="2" eb="4">
      <t>シスウ</t>
    </rPh>
    <phoneticPr fontId="3"/>
  </si>
  <si>
    <t>一致指数</t>
    <rPh sb="0" eb="4">
      <t>イッチシスウ</t>
    </rPh>
    <phoneticPr fontId="3"/>
  </si>
  <si>
    <t>遅行指数</t>
    <rPh sb="0" eb="4">
      <t>チコウシスウ</t>
    </rPh>
    <phoneticPr fontId="3"/>
  </si>
  <si>
    <t>鉱工業出荷指数</t>
    <rPh sb="3" eb="5">
      <t>シュッカ</t>
    </rPh>
    <phoneticPr fontId="3"/>
  </si>
  <si>
    <t>鉱工業在庫指数</t>
    <rPh sb="3" eb="5">
      <t>ザイコ</t>
    </rPh>
    <phoneticPr fontId="3"/>
  </si>
  <si>
    <t>新規求職
申込件数</t>
    <rPh sb="0" eb="2">
      <t>シンキ</t>
    </rPh>
    <rPh sb="2" eb="4">
      <t>キュウショク</t>
    </rPh>
    <rPh sb="5" eb="7">
      <t>モウシコミ</t>
    </rPh>
    <rPh sb="7" eb="9">
      <t>ケンスウ</t>
    </rPh>
    <phoneticPr fontId="3"/>
  </si>
  <si>
    <t>新規求人数</t>
    <rPh sb="0" eb="2">
      <t>シンキ</t>
    </rPh>
    <rPh sb="2" eb="5">
      <t>キュウジンスウ</t>
    </rPh>
    <phoneticPr fontId="3"/>
  </si>
  <si>
    <t>人</t>
    <rPh sb="0" eb="1">
      <t>ヒト</t>
    </rPh>
    <phoneticPr fontId="3"/>
  </si>
  <si>
    <t>新設住宅着工戸数</t>
    <rPh sb="0" eb="8">
      <t>シンセツジュウタクチャッコウコスウ</t>
    </rPh>
    <phoneticPr fontId="3"/>
  </si>
  <si>
    <t>戸</t>
    <rPh sb="0" eb="1">
      <t>コ</t>
    </rPh>
    <phoneticPr fontId="3"/>
  </si>
  <si>
    <t>所定外労働時間指数（製造業）</t>
    <rPh sb="0" eb="3">
      <t>ショテイガイ</t>
    </rPh>
    <rPh sb="3" eb="5">
      <t>ロウドウ</t>
    </rPh>
    <rPh sb="5" eb="7">
      <t>ジカン</t>
    </rPh>
    <rPh sb="7" eb="9">
      <t>シスウ</t>
    </rPh>
    <rPh sb="10" eb="13">
      <t>セイゾウギョウ</t>
    </rPh>
    <phoneticPr fontId="3"/>
  </si>
  <si>
    <t>5－1</t>
    <phoneticPr fontId="3"/>
  </si>
  <si>
    <t>内閣府</t>
    <rPh sb="0" eb="3">
      <t>ナイカクフ</t>
    </rPh>
    <phoneticPr fontId="3"/>
  </si>
  <si>
    <t>観光庁</t>
    <rPh sb="0" eb="3">
      <t>カンコウチョウ</t>
    </rPh>
    <phoneticPr fontId="3"/>
  </si>
  <si>
    <t>10－1</t>
    <phoneticPr fontId="3"/>
  </si>
  <si>
    <t>有効
求人
倍率</t>
    <phoneticPr fontId="3"/>
  </si>
  <si>
    <t>千件</t>
    <rPh sb="0" eb="1">
      <t>セン</t>
    </rPh>
    <rPh sb="1" eb="2">
      <t>ケン</t>
    </rPh>
    <phoneticPr fontId="3"/>
  </si>
  <si>
    <t>千人</t>
    <rPh sb="0" eb="1">
      <t>セン</t>
    </rPh>
    <rPh sb="1" eb="2">
      <t>ヒト</t>
    </rPh>
    <phoneticPr fontId="3"/>
  </si>
  <si>
    <t>国内企
業物価</t>
    <rPh sb="0" eb="2">
      <t>コクナイ</t>
    </rPh>
    <rPh sb="2" eb="3">
      <t>キ</t>
    </rPh>
    <rPh sb="4" eb="5">
      <t>ギョウ</t>
    </rPh>
    <phoneticPr fontId="3"/>
  </si>
  <si>
    <t>　指　　　　　標</t>
    <phoneticPr fontId="6"/>
  </si>
  <si>
    <t xml:space="preserve">   主　　　　　要</t>
    <phoneticPr fontId="6"/>
  </si>
  <si>
    <t>― 本 県 ―</t>
    <phoneticPr fontId="6"/>
  </si>
  <si>
    <t>賃　金　指　数</t>
    <phoneticPr fontId="3"/>
  </si>
  <si>
    <t>H</t>
    <phoneticPr fontId="6"/>
  </si>
  <si>
    <t>R</t>
    <phoneticPr fontId="6"/>
  </si>
  <si>
    <t>R</t>
  </si>
  <si>
    <t>過去14月</t>
    <rPh sb="0" eb="2">
      <t>カコ</t>
    </rPh>
    <rPh sb="4" eb="5">
      <t>ツキ</t>
    </rPh>
    <phoneticPr fontId="6"/>
  </si>
  <si>
    <t>過去5年</t>
    <rPh sb="0" eb="2">
      <t>カコ</t>
    </rPh>
    <rPh sb="3" eb="4">
      <t>ネン</t>
    </rPh>
    <phoneticPr fontId="6"/>
  </si>
  <si>
    <t>県観光推進課</t>
    <rPh sb="0" eb="1">
      <t>ケン</t>
    </rPh>
    <rPh sb="1" eb="3">
      <t>カンコウ</t>
    </rPh>
    <rPh sb="3" eb="6">
      <t>スイシンカ</t>
    </rPh>
    <phoneticPr fontId="6"/>
  </si>
  <si>
    <t>東京商工
リサーチ</t>
    <rPh sb="0" eb="2">
      <t>トウキョウ</t>
    </rPh>
    <rPh sb="2" eb="4">
      <t>ショウコウ</t>
    </rPh>
    <phoneticPr fontId="3"/>
  </si>
  <si>
    <t>日本銀行</t>
    <phoneticPr fontId="3"/>
  </si>
  <si>
    <t>東京商工
リサーチ</t>
    <phoneticPr fontId="3"/>
  </si>
  <si>
    <t>万人泊</t>
    <rPh sb="0" eb="1">
      <t>マン</t>
    </rPh>
    <rPh sb="1" eb="2">
      <t>ヒト</t>
    </rPh>
    <rPh sb="2" eb="3">
      <t>ハク</t>
    </rPh>
    <phoneticPr fontId="3"/>
  </si>
  <si>
    <t>人泊</t>
    <rPh sb="0" eb="1">
      <t>ヒト</t>
    </rPh>
    <rPh sb="1" eb="2">
      <t>ハク</t>
    </rPh>
    <phoneticPr fontId="6"/>
  </si>
  <si>
    <t>全国銀行協会</t>
    <rPh sb="0" eb="2">
      <t>ゼンコク</t>
    </rPh>
    <phoneticPr fontId="6"/>
  </si>
  <si>
    <t>H</t>
  </si>
  <si>
    <t>（　参考指標一覧　）</t>
    <rPh sb="2" eb="4">
      <t>サンコウ</t>
    </rPh>
    <rPh sb="4" eb="6">
      <t>シヒョウ</t>
    </rPh>
    <rPh sb="6" eb="8">
      <t>イチラン</t>
    </rPh>
    <phoneticPr fontId="6"/>
  </si>
  <si>
    <t>世帯数</t>
    <rPh sb="0" eb="3">
      <t>セタイスウ</t>
    </rPh>
    <phoneticPr fontId="3"/>
  </si>
  <si>
    <t>千世帯</t>
    <rPh sb="0" eb="1">
      <t>セン</t>
    </rPh>
    <rPh sb="1" eb="3">
      <t>セタイ</t>
    </rPh>
    <phoneticPr fontId="3"/>
  </si>
  <si>
    <t>総戸数</t>
    <rPh sb="0" eb="3">
      <t>ソウコスウ</t>
    </rPh>
    <phoneticPr fontId="3"/>
  </si>
  <si>
    <t>持家</t>
  </si>
  <si>
    <t>貸家</t>
  </si>
  <si>
    <t>公共工事請負状況</t>
    <rPh sb="0" eb="2">
      <t>コウキョウ</t>
    </rPh>
    <rPh sb="2" eb="4">
      <t>コウジ</t>
    </rPh>
    <rPh sb="4" eb="6">
      <t>ウケオイ</t>
    </rPh>
    <rPh sb="6" eb="8">
      <t>ジョウキョウ</t>
    </rPh>
    <phoneticPr fontId="3"/>
  </si>
  <si>
    <t>件数</t>
    <rPh sb="0" eb="2">
      <t>ケンスウ</t>
    </rPh>
    <phoneticPr fontId="3"/>
  </si>
  <si>
    <t>請負額</t>
    <rPh sb="0" eb="3">
      <t>ウケオイガク</t>
    </rPh>
    <phoneticPr fontId="3"/>
  </si>
  <si>
    <t>件</t>
    <rPh sb="0" eb="1">
      <t>ケン</t>
    </rPh>
    <phoneticPr fontId="3"/>
  </si>
  <si>
    <t>百万円</t>
    <rPh sb="0" eb="2">
      <t>ヒャクマン</t>
    </rPh>
    <rPh sb="2" eb="3">
      <t>エン</t>
    </rPh>
    <phoneticPr fontId="3"/>
  </si>
  <si>
    <t>航空便利用状況</t>
    <rPh sb="0" eb="3">
      <t>コウクウビン</t>
    </rPh>
    <rPh sb="3" eb="5">
      <t>リヨウ</t>
    </rPh>
    <rPh sb="5" eb="7">
      <t>ジョウキョウ</t>
    </rPh>
    <phoneticPr fontId="3"/>
  </si>
  <si>
    <t>乗客</t>
    <rPh sb="0" eb="2">
      <t>ジョウキャク</t>
    </rPh>
    <phoneticPr fontId="3"/>
  </si>
  <si>
    <t>降客</t>
    <rPh sb="0" eb="1">
      <t>オ</t>
    </rPh>
    <rPh sb="1" eb="2">
      <t>キャク</t>
    </rPh>
    <phoneticPr fontId="3"/>
  </si>
  <si>
    <t>人</t>
    <rPh sb="0" eb="1">
      <t>ニン</t>
    </rPh>
    <phoneticPr fontId="3"/>
  </si>
  <si>
    <t>企業倒産状況</t>
    <rPh sb="4" eb="6">
      <t>ジョウキョウ</t>
    </rPh>
    <phoneticPr fontId="3"/>
  </si>
  <si>
    <t>負債額</t>
    <rPh sb="0" eb="3">
      <t>フサイガク</t>
    </rPh>
    <phoneticPr fontId="3"/>
  </si>
  <si>
    <t>衣料品</t>
    <rPh sb="0" eb="3">
      <t>イリョウヒン</t>
    </rPh>
    <phoneticPr fontId="3"/>
  </si>
  <si>
    <t>その他</t>
    <rPh sb="2" eb="3">
      <t>タ</t>
    </rPh>
    <phoneticPr fontId="3"/>
  </si>
  <si>
    <t>きまって支給する給与</t>
    <rPh sb="4" eb="6">
      <t>シキュウ</t>
    </rPh>
    <rPh sb="8" eb="10">
      <t>キュウヨ</t>
    </rPh>
    <phoneticPr fontId="3"/>
  </si>
  <si>
    <t>名目</t>
    <phoneticPr fontId="3"/>
  </si>
  <si>
    <t>実質</t>
    <phoneticPr fontId="3"/>
  </si>
  <si>
    <t>現金給与総額</t>
    <phoneticPr fontId="3"/>
  </si>
  <si>
    <t>実質</t>
    <rPh sb="0" eb="2">
      <t>ジッシツ</t>
    </rPh>
    <phoneticPr fontId="3"/>
  </si>
  <si>
    <t>所定外労働時間指数(製造業)</t>
    <rPh sb="0" eb="3">
      <t>ショテイガイ</t>
    </rPh>
    <rPh sb="3" eb="5">
      <t>ロウドウ</t>
    </rPh>
    <rPh sb="5" eb="7">
      <t>ジカン</t>
    </rPh>
    <rPh sb="7" eb="9">
      <t>シスウ</t>
    </rPh>
    <rPh sb="10" eb="13">
      <t>セイゾウギョウ</t>
    </rPh>
    <phoneticPr fontId="3"/>
  </si>
  <si>
    <t>総実労働時間指数</t>
    <rPh sb="0" eb="1">
      <t>ソウ</t>
    </rPh>
    <rPh sb="1" eb="4">
      <t>ジツロウドウ</t>
    </rPh>
    <rPh sb="4" eb="6">
      <t>ジカン</t>
    </rPh>
    <rPh sb="6" eb="8">
      <t>シスウ</t>
    </rPh>
    <phoneticPr fontId="3"/>
  </si>
  <si>
    <t>5－2</t>
    <phoneticPr fontId="6"/>
  </si>
  <si>
    <t>7－3</t>
    <phoneticPr fontId="3"/>
  </si>
  <si>
    <t>経済産業省</t>
    <rPh sb="0" eb="1">
      <t>キョウ</t>
    </rPh>
    <rPh sb="1" eb="2">
      <t>スミ</t>
    </rPh>
    <rPh sb="2" eb="5">
      <t>サンギョウショウ</t>
    </rPh>
    <phoneticPr fontId="3"/>
  </si>
  <si>
    <t>経済産業省</t>
    <rPh sb="0" eb="1">
      <t>キョウ</t>
    </rPh>
    <rPh sb="1" eb="2">
      <t>スミ</t>
    </rPh>
    <rPh sb="2" eb="5">
      <t>サンギョウショウ</t>
    </rPh>
    <phoneticPr fontId="6"/>
  </si>
  <si>
    <t>億円</t>
    <rPh sb="0" eb="1">
      <t>オク</t>
    </rPh>
    <rPh sb="1" eb="2">
      <t>エン</t>
    </rPh>
    <phoneticPr fontId="3"/>
  </si>
  <si>
    <t>世帯</t>
    <rPh sb="0" eb="2">
      <t>セタイ</t>
    </rPh>
    <phoneticPr fontId="3"/>
  </si>
  <si>
    <t>百万円</t>
    <rPh sb="0" eb="3">
      <t>ヒャクマンエン</t>
    </rPh>
    <phoneticPr fontId="6"/>
  </si>
  <si>
    <t>2－1</t>
    <phoneticPr fontId="6"/>
  </si>
  <si>
    <t>県統計
調査課</t>
    <rPh sb="0" eb="1">
      <t>ケン</t>
    </rPh>
    <rPh sb="1" eb="3">
      <t>トウケイ</t>
    </rPh>
    <rPh sb="4" eb="7">
      <t>チョウサカ</t>
    </rPh>
    <phoneticPr fontId="6"/>
  </si>
  <si>
    <t>西日本建設業保証(株)宮崎支店</t>
    <rPh sb="0" eb="8">
      <t>ニシニホンケンセツギョウホショウ</t>
    </rPh>
    <rPh sb="9" eb="10">
      <t>カブ</t>
    </rPh>
    <rPh sb="11" eb="13">
      <t>ミヤザキ</t>
    </rPh>
    <rPh sb="13" eb="15">
      <t>シテン</t>
    </rPh>
    <phoneticPr fontId="6"/>
  </si>
  <si>
    <t>北海道建設業信用保証、東日本建設業保証、西日本建設業保証</t>
    <rPh sb="0" eb="3">
      <t>ホッカイドウ</t>
    </rPh>
    <rPh sb="3" eb="6">
      <t>ケンセツギョウ</t>
    </rPh>
    <rPh sb="6" eb="8">
      <t>シンヨウ</t>
    </rPh>
    <rPh sb="8" eb="10">
      <t>ホショウ</t>
    </rPh>
    <rPh sb="11" eb="14">
      <t>ヒガシニホン</t>
    </rPh>
    <rPh sb="14" eb="17">
      <t>ケンセツギョウ</t>
    </rPh>
    <rPh sb="17" eb="19">
      <t>ホショウ</t>
    </rPh>
    <rPh sb="20" eb="28">
      <t>ニシニホンケンセツギョウホショウ</t>
    </rPh>
    <phoneticPr fontId="6"/>
  </si>
  <si>
    <t>国土交通省</t>
  </si>
  <si>
    <t xml:space="preserve">   主          要</t>
    <phoneticPr fontId="3"/>
  </si>
  <si>
    <t>　指　　　　　標</t>
    <phoneticPr fontId="3"/>
  </si>
  <si>
    <t>西日本建設業保証(株)
宮崎支店</t>
    <rPh sb="0" eb="8">
      <t>ニシニホンケンセツギョウホショウ</t>
    </rPh>
    <rPh sb="9" eb="10">
      <t>カブ</t>
    </rPh>
    <rPh sb="12" eb="14">
      <t>ミヤザキ</t>
    </rPh>
    <rPh sb="14" eb="16">
      <t>シテン</t>
    </rPh>
    <phoneticPr fontId="6"/>
  </si>
  <si>
    <t>億円</t>
    <rPh sb="0" eb="2">
      <t>オクエン</t>
    </rPh>
    <phoneticPr fontId="6"/>
  </si>
  <si>
    <t>億円</t>
    <rPh sb="0" eb="1">
      <t>オク</t>
    </rPh>
    <phoneticPr fontId="3"/>
  </si>
  <si>
    <t>航空便利用</t>
    <rPh sb="0" eb="3">
      <t>コウクウビン</t>
    </rPh>
    <rPh sb="3" eb="5">
      <t>リヨウ</t>
    </rPh>
    <phoneticPr fontId="3"/>
  </si>
  <si>
    <t>R</t>
    <phoneticPr fontId="3"/>
  </si>
  <si>
    <t>飲食料品</t>
    <rPh sb="0" eb="2">
      <t>インショク</t>
    </rPh>
    <rPh sb="2" eb="3">
      <t>リョウ</t>
    </rPh>
    <rPh sb="3" eb="4">
      <t>ヒン</t>
    </rPh>
    <phoneticPr fontId="3"/>
  </si>
  <si>
    <t>R2年=100</t>
    <phoneticPr fontId="3"/>
  </si>
  <si>
    <t>― 全 国 ―</t>
    <phoneticPr fontId="3"/>
  </si>
  <si>
    <t>― 本 県 ―</t>
    <rPh sb="2" eb="3">
      <t>ホン</t>
    </rPh>
    <rPh sb="4" eb="5">
      <t>ケン</t>
    </rPh>
    <phoneticPr fontId="6"/>
  </si>
  <si>
    <t>-</t>
    <phoneticPr fontId="3"/>
  </si>
  <si>
    <t>　　平成22年、27年、令和２年は国勢調査人口・世帯数（確定値）</t>
    <rPh sb="10" eb="11">
      <t>ネン</t>
    </rPh>
    <rPh sb="24" eb="27">
      <t>セタイスウ</t>
    </rPh>
    <rPh sb="28" eb="31">
      <t>カクテイチ</t>
    </rPh>
    <phoneticPr fontId="6"/>
  </si>
  <si>
    <t>１　人口の年欄は各年10月１日現在、月欄は各月１日現在。平成22年、27年、令和２年は国勢調査人口</t>
    <rPh sb="38" eb="40">
      <t>レイワ</t>
    </rPh>
    <rPh sb="41" eb="42">
      <t>ネン</t>
    </rPh>
    <phoneticPr fontId="6"/>
  </si>
  <si>
    <t>２　世帯数の年欄は、平成25年までは各年３月31日現在、平成26年からは各年１月１日現在の数値</t>
    <rPh sb="2" eb="5">
      <t>セタイスウ</t>
    </rPh>
    <rPh sb="6" eb="7">
      <t>ネン</t>
    </rPh>
    <rPh sb="7" eb="8">
      <t>ラン</t>
    </rPh>
    <phoneticPr fontId="6"/>
  </si>
  <si>
    <t>　　また、掲載している数値は四半期平均（例：３月に記載している値は１～３月平均）</t>
    <phoneticPr fontId="6"/>
  </si>
  <si>
    <t>-</t>
    <phoneticPr fontId="6"/>
  </si>
  <si>
    <t>-</t>
    <phoneticPr fontId="6"/>
  </si>
  <si>
    <t>百貨店・スーパー商品別販売額</t>
    <rPh sb="0" eb="3">
      <t>ヒャッカテン</t>
    </rPh>
    <rPh sb="8" eb="10">
      <t>ショウヒン</t>
    </rPh>
    <rPh sb="10" eb="11">
      <t>ベツ</t>
    </rPh>
    <rPh sb="11" eb="13">
      <t>ハンバイ</t>
    </rPh>
    <rPh sb="13" eb="14">
      <t>ガク</t>
    </rPh>
    <phoneticPr fontId="3"/>
  </si>
  <si>
    <t>百貨店・スーパー商品別販売額</t>
    <rPh sb="0" eb="3">
      <t>ヒャッカテン</t>
    </rPh>
    <rPh sb="8" eb="11">
      <t>ショウヒンベツ</t>
    </rPh>
    <rPh sb="11" eb="14">
      <t>ハンバイガク</t>
    </rPh>
    <phoneticPr fontId="3"/>
  </si>
  <si>
    <t>衣料品</t>
    <rPh sb="0" eb="3">
      <t>イリョウヒン</t>
    </rPh>
    <phoneticPr fontId="3"/>
  </si>
  <si>
    <t>合計</t>
    <rPh sb="0" eb="2">
      <t>ゴウケイ</t>
    </rPh>
    <phoneticPr fontId="3"/>
  </si>
  <si>
    <t>衣料品</t>
    <rPh sb="0" eb="3">
      <t>イリョウヒン</t>
    </rPh>
    <phoneticPr fontId="6"/>
  </si>
  <si>
    <t>飲食料品</t>
    <rPh sb="0" eb="4">
      <t>インショクリョウヒン</t>
    </rPh>
    <phoneticPr fontId="6"/>
  </si>
  <si>
    <t>その他</t>
    <rPh sb="2" eb="3">
      <t>タ</t>
    </rPh>
    <phoneticPr fontId="6"/>
  </si>
  <si>
    <t>合計</t>
    <rPh sb="0" eb="2">
      <t>ゴウケイ</t>
    </rPh>
    <phoneticPr fontId="6"/>
  </si>
  <si>
    <t>R2年＝100</t>
    <rPh sb="2" eb="3">
      <t>ネン</t>
    </rPh>
    <phoneticPr fontId="3"/>
  </si>
  <si>
    <t>-</t>
    <phoneticPr fontId="6"/>
  </si>
  <si>
    <t>-</t>
    <phoneticPr fontId="3"/>
  </si>
  <si>
    <t>飲食料品</t>
    <rPh sb="0" eb="4">
      <t>インショクリョウヒン</t>
    </rPh>
    <phoneticPr fontId="3"/>
  </si>
  <si>
    <t>消費支出     (１世帯当)</t>
    <rPh sb="2" eb="4">
      <t>シシュツ</t>
    </rPh>
    <phoneticPr fontId="3"/>
  </si>
  <si>
    <t>消費支出       (1世帯当)</t>
    <rPh sb="2" eb="4">
      <t>シシュツ</t>
    </rPh>
    <phoneticPr fontId="3"/>
  </si>
  <si>
    <t>延べ
宿泊者数</t>
    <rPh sb="0" eb="1">
      <t>ノ</t>
    </rPh>
    <rPh sb="3" eb="5">
      <t>シュクハク</t>
    </rPh>
    <rPh sb="6" eb="7">
      <t>スウ</t>
    </rPh>
    <phoneticPr fontId="3"/>
  </si>
  <si>
    <t>-</t>
  </si>
  <si>
    <t>国内線</t>
    <rPh sb="0" eb="3">
      <t>コクナイセン</t>
    </rPh>
    <phoneticPr fontId="6"/>
  </si>
  <si>
    <t>国際線</t>
    <rPh sb="0" eb="3">
      <t>コクサイセン</t>
    </rPh>
    <phoneticPr fontId="3"/>
  </si>
  <si>
    <t>-</t>
    <phoneticPr fontId="6"/>
  </si>
  <si>
    <t>宮崎交通、県総合交通課</t>
    <rPh sb="0" eb="2">
      <t>ミヤザキ</t>
    </rPh>
    <rPh sb="2" eb="4">
      <t>コウツウ</t>
    </rPh>
    <rPh sb="5" eb="6">
      <t>ケン</t>
    </rPh>
    <rPh sb="6" eb="8">
      <t>ソウゴウ</t>
    </rPh>
    <rPh sb="8" eb="10">
      <t>コウツウ</t>
    </rPh>
    <rPh sb="10" eb="11">
      <t>カ</t>
    </rPh>
    <phoneticPr fontId="6"/>
  </si>
  <si>
    <t>宮崎交通　　　　　　　県総合交通課</t>
    <rPh sb="0" eb="2">
      <t>ミヤザキ</t>
    </rPh>
    <rPh sb="2" eb="4">
      <t>コウツウ</t>
    </rPh>
    <rPh sb="11" eb="12">
      <t>ケン</t>
    </rPh>
    <rPh sb="12" eb="14">
      <t>ソウゴウ</t>
    </rPh>
    <rPh sb="14" eb="16">
      <t>コウツウ</t>
    </rPh>
    <rPh sb="16" eb="17">
      <t>カ</t>
    </rPh>
    <phoneticPr fontId="6"/>
  </si>
  <si>
    <t>国内線</t>
    <rPh sb="0" eb="3">
      <t>コクナイセン</t>
    </rPh>
    <phoneticPr fontId="3"/>
  </si>
  <si>
    <t>宮崎空港乗降客数</t>
    <rPh sb="0" eb="2">
      <t>ミヤザキ</t>
    </rPh>
    <rPh sb="2" eb="4">
      <t>クウコウ</t>
    </rPh>
    <rPh sb="4" eb="7">
      <t>ジョウコウキャク</t>
    </rPh>
    <rPh sb="7" eb="8">
      <t>スウ</t>
    </rPh>
    <phoneticPr fontId="3"/>
  </si>
  <si>
    <t>主要ホテル・ 旅館 宿泊客数</t>
    <rPh sb="0" eb="2">
      <t>シュヨウ</t>
    </rPh>
    <rPh sb="7" eb="9">
      <t>リョカン</t>
    </rPh>
    <rPh sb="10" eb="14">
      <t>シュクハクキャクスウ</t>
    </rPh>
    <phoneticPr fontId="6"/>
  </si>
  <si>
    <t>延べ宿泊者数</t>
    <rPh sb="0" eb="1">
      <t>ノ</t>
    </rPh>
    <rPh sb="2" eb="5">
      <t>シュクハクシャ</t>
    </rPh>
    <rPh sb="5" eb="6">
      <t>スウ</t>
    </rPh>
    <phoneticPr fontId="3"/>
  </si>
  <si>
    <t>国内　企業
物価</t>
    <rPh sb="0" eb="2">
      <t>コクナイ</t>
    </rPh>
    <rPh sb="3" eb="5">
      <t>キギョウ</t>
    </rPh>
    <phoneticPr fontId="3"/>
  </si>
  <si>
    <t>総人口</t>
    <rPh sb="0" eb="1">
      <t>ソウ</t>
    </rPh>
    <phoneticPr fontId="3"/>
  </si>
  <si>
    <t>２　人口（推計人口）・世帯数の年欄は各年10月１日現在、月欄は各月１日現在</t>
    <rPh sb="5" eb="7">
      <t>スイケイ</t>
    </rPh>
    <rPh sb="7" eb="9">
      <t>ジンコウ</t>
    </rPh>
    <rPh sb="11" eb="14">
      <t>セタイスウ</t>
    </rPh>
    <phoneticPr fontId="6"/>
  </si>
  <si>
    <t>３　銀行勘定には信用金庫、信用組合等の数値は含まれない</t>
    <phoneticPr fontId="6"/>
  </si>
  <si>
    <t>５　本県の消費者物価指数（総合指数）及び家計消費支出額は、宮崎市の値</t>
    <rPh sb="13" eb="15">
      <t>ソウゴウ</t>
    </rPh>
    <rPh sb="15" eb="17">
      <t>シスウ</t>
    </rPh>
    <rPh sb="24" eb="26">
      <t>シシュツ</t>
    </rPh>
    <rPh sb="33" eb="34">
      <t>アタイ</t>
    </rPh>
    <phoneticPr fontId="6"/>
  </si>
  <si>
    <t>６　家計消費支出額は、「二人以上の世帯」</t>
    <rPh sb="2" eb="4">
      <t>カケイ</t>
    </rPh>
    <rPh sb="4" eb="6">
      <t>ショウヒ</t>
    </rPh>
    <rPh sb="6" eb="8">
      <t>シシュツ</t>
    </rPh>
    <rPh sb="8" eb="9">
      <t>ガク</t>
    </rPh>
    <rPh sb="12" eb="14">
      <t>フタリ</t>
    </rPh>
    <rPh sb="14" eb="16">
      <t>イジョウ</t>
    </rPh>
    <rPh sb="17" eb="19">
      <t>セタイ</t>
    </rPh>
    <phoneticPr fontId="3"/>
  </si>
  <si>
    <t>４　通関額の月は速報値</t>
    <rPh sb="2" eb="4">
      <t>ツウカン</t>
    </rPh>
    <rPh sb="4" eb="5">
      <t>ガク</t>
    </rPh>
    <rPh sb="6" eb="7">
      <t>ツキ</t>
    </rPh>
    <rPh sb="8" eb="11">
      <t>ソクホウチ</t>
    </rPh>
    <phoneticPr fontId="3"/>
  </si>
  <si>
    <t>５　家計消費額は、「二人以上の世帯」</t>
    <rPh sb="2" eb="4">
      <t>カケイ</t>
    </rPh>
    <rPh sb="4" eb="7">
      <t>ショウヒガク</t>
    </rPh>
    <rPh sb="10" eb="12">
      <t>フタリ</t>
    </rPh>
    <rPh sb="12" eb="14">
      <t>イジョウ</t>
    </rPh>
    <rPh sb="15" eb="17">
      <t>セタイ</t>
    </rPh>
    <phoneticPr fontId="3"/>
  </si>
  <si>
    <t>きまって支給する   給与</t>
    <rPh sb="4" eb="6">
      <t>シキュウ</t>
    </rPh>
    <rPh sb="11" eb="13">
      <t>キュウヨ</t>
    </rPh>
    <phoneticPr fontId="3"/>
  </si>
  <si>
    <t>９　賃金指数、常用雇用指数、総実労働時間指数は、事業所規模５人以上。所定外労働時間指数（製造業）は、事業所規模30人以上</t>
    <rPh sb="7" eb="9">
      <t>ジョウヨウ</t>
    </rPh>
    <rPh sb="14" eb="22">
      <t>ソウジツロウドウジカンシスウ</t>
    </rPh>
    <rPh sb="34" eb="37">
      <t>ショテイガイ</t>
    </rPh>
    <rPh sb="37" eb="39">
      <t>ロウドウ</t>
    </rPh>
    <rPh sb="39" eb="41">
      <t>ジカン</t>
    </rPh>
    <rPh sb="41" eb="43">
      <t>シスウ</t>
    </rPh>
    <rPh sb="44" eb="47">
      <t>セイゾウギョウ</t>
    </rPh>
    <rPh sb="50" eb="53">
      <t>ジギョウショ</t>
    </rPh>
    <rPh sb="53" eb="55">
      <t>キボ</t>
    </rPh>
    <rPh sb="57" eb="58">
      <t>ニン</t>
    </rPh>
    <rPh sb="58" eb="60">
      <t>イジョウ</t>
    </rPh>
    <phoneticPr fontId="6"/>
  </si>
  <si>
    <t>６　延べ宿泊者数の最新月は「第１次速報値」、最新月の前月は「第２次速報値」</t>
    <rPh sb="2" eb="3">
      <t>ノ</t>
    </rPh>
    <rPh sb="4" eb="7">
      <t>シュクハクシャ</t>
    </rPh>
    <rPh sb="7" eb="8">
      <t>スウ</t>
    </rPh>
    <rPh sb="9" eb="11">
      <t>サイシン</t>
    </rPh>
    <rPh sb="11" eb="12">
      <t>ヅキ</t>
    </rPh>
    <rPh sb="14" eb="15">
      <t>ダイ</t>
    </rPh>
    <rPh sb="16" eb="17">
      <t>ジ</t>
    </rPh>
    <rPh sb="17" eb="19">
      <t>ソクホウ</t>
    </rPh>
    <rPh sb="19" eb="20">
      <t>チ</t>
    </rPh>
    <rPh sb="22" eb="24">
      <t>サイシン</t>
    </rPh>
    <rPh sb="24" eb="25">
      <t>ツキ</t>
    </rPh>
    <rPh sb="26" eb="28">
      <t>ゼンゲツ</t>
    </rPh>
    <rPh sb="30" eb="31">
      <t>ダイ</t>
    </rPh>
    <rPh sb="32" eb="33">
      <t>ジ</t>
    </rPh>
    <rPh sb="33" eb="35">
      <t>ソクホウ</t>
    </rPh>
    <rPh sb="35" eb="36">
      <t>チ</t>
    </rPh>
    <phoneticPr fontId="3"/>
  </si>
  <si>
    <t>　　（各月の「確報値」は「年次確報」として翌年３月に公表される）</t>
    <rPh sb="24" eb="25">
      <t>ガツ</t>
    </rPh>
    <phoneticPr fontId="3"/>
  </si>
  <si>
    <t>４　通関額の月は速報値（令和６年１月４日、令和４年１月分～11月分の輸入額を確報値に修正した）</t>
    <rPh sb="2" eb="4">
      <t>ツウカン</t>
    </rPh>
    <rPh sb="4" eb="5">
      <t>ガク</t>
    </rPh>
    <rPh sb="6" eb="7">
      <t>ツキ</t>
    </rPh>
    <rPh sb="8" eb="11">
      <t>ソクホウチ</t>
    </rPh>
    <rPh sb="12" eb="14">
      <t>レイワ</t>
    </rPh>
    <rPh sb="15" eb="16">
      <t>ネン</t>
    </rPh>
    <rPh sb="17" eb="18">
      <t>ガツ</t>
    </rPh>
    <rPh sb="19" eb="20">
      <t>ヒ</t>
    </rPh>
    <rPh sb="21" eb="23">
      <t>レイワ</t>
    </rPh>
    <rPh sb="24" eb="25">
      <t>ネン</t>
    </rPh>
    <rPh sb="26" eb="28">
      <t>ガツブン</t>
    </rPh>
    <rPh sb="31" eb="32">
      <t>ガツ</t>
    </rPh>
    <rPh sb="32" eb="33">
      <t>ブン</t>
    </rPh>
    <rPh sb="34" eb="37">
      <t>ユニュウガク</t>
    </rPh>
    <rPh sb="38" eb="40">
      <t>カクホウ</t>
    </rPh>
    <rPh sb="40" eb="41">
      <t>アタイ</t>
    </rPh>
    <rPh sb="42" eb="44">
      <t>シュウセイ</t>
    </rPh>
    <phoneticPr fontId="6"/>
  </si>
  <si>
    <t>８　賃金指数、常用雇用指数、総実労働時間指数は、事業所規模５人以上。所定外労働時間指数（製造業）は、事業所規模30人以上</t>
    <rPh sb="7" eb="9">
      <t>ジョウヨウ</t>
    </rPh>
    <rPh sb="14" eb="22">
      <t>ソウジツロウドウジカンシスウ</t>
    </rPh>
    <rPh sb="34" eb="37">
      <t>ショテイガイ</t>
    </rPh>
    <rPh sb="37" eb="39">
      <t>ロウドウ</t>
    </rPh>
    <rPh sb="39" eb="41">
      <t>ジカン</t>
    </rPh>
    <rPh sb="41" eb="43">
      <t>シスウ</t>
    </rPh>
    <rPh sb="44" eb="47">
      <t>セイゾウギョウ</t>
    </rPh>
    <rPh sb="50" eb="53">
      <t>ジギョウショ</t>
    </rPh>
    <rPh sb="53" eb="55">
      <t>キボ</t>
    </rPh>
    <rPh sb="57" eb="58">
      <t>ニン</t>
    </rPh>
    <rPh sb="58" eb="60">
      <t>イジョウ</t>
    </rPh>
    <phoneticPr fontId="6"/>
  </si>
  <si>
    <t>９　本県の完全失業率について、労働力調査では都道府県別に表章するように標本設計を行っておらず(北海道及び沖縄県を除く)、標本規模も小さいことなど</t>
    <phoneticPr fontId="6"/>
  </si>
  <si>
    <t xml:space="preserve">    から、全国結果に比べ標本誤差が大きく、結果の利用に当たっては注意を要する</t>
    <phoneticPr fontId="6"/>
  </si>
  <si>
    <t xml:space="preserve"> 　※有効求人倍率は、令和５年12月以前の数値が令和６年１月分公表時〔令和６年３月１日〕に新季節指数により改定された</t>
    <rPh sb="3" eb="5">
      <t>ユウコウ</t>
    </rPh>
    <rPh sb="5" eb="7">
      <t>キュウジン</t>
    </rPh>
    <rPh sb="7" eb="9">
      <t>バイリツ</t>
    </rPh>
    <rPh sb="11" eb="13">
      <t>レイワ</t>
    </rPh>
    <rPh sb="14" eb="15">
      <t>ネン</t>
    </rPh>
    <rPh sb="17" eb="18">
      <t>ガツ</t>
    </rPh>
    <rPh sb="18" eb="20">
      <t>イゼン</t>
    </rPh>
    <rPh sb="21" eb="23">
      <t>スウチ</t>
    </rPh>
    <rPh sb="24" eb="26">
      <t>レイワ</t>
    </rPh>
    <rPh sb="27" eb="28">
      <t>ネン</t>
    </rPh>
    <rPh sb="29" eb="30">
      <t>ガツ</t>
    </rPh>
    <rPh sb="30" eb="31">
      <t>ブン</t>
    </rPh>
    <rPh sb="31" eb="33">
      <t>コウヒョウ</t>
    </rPh>
    <rPh sb="33" eb="34">
      <t>ジ</t>
    </rPh>
    <rPh sb="35" eb="37">
      <t>レイワ</t>
    </rPh>
    <rPh sb="38" eb="39">
      <t>ネン</t>
    </rPh>
    <rPh sb="40" eb="41">
      <t>ガツ</t>
    </rPh>
    <rPh sb="42" eb="43">
      <t>ヒ</t>
    </rPh>
    <rPh sb="45" eb="46">
      <t>シン</t>
    </rPh>
    <rPh sb="46" eb="48">
      <t>キセツ</t>
    </rPh>
    <rPh sb="48" eb="50">
      <t>シスウ</t>
    </rPh>
    <rPh sb="53" eb="55">
      <t>カイテイ</t>
    </rPh>
    <phoneticPr fontId="3"/>
  </si>
  <si>
    <t>７　有効求人倍率は、令和５年12月以前の数値が令和６年１月分公表時〔令和６年３月１日〕に新季節指数により改定された</t>
    <rPh sb="2" eb="4">
      <t>ユウコウ</t>
    </rPh>
    <rPh sb="4" eb="6">
      <t>キュウジン</t>
    </rPh>
    <rPh sb="6" eb="8">
      <t>バイリツ</t>
    </rPh>
    <rPh sb="10" eb="12">
      <t>レイワ</t>
    </rPh>
    <rPh sb="13" eb="14">
      <t>ネン</t>
    </rPh>
    <rPh sb="16" eb="17">
      <t>ガツ</t>
    </rPh>
    <rPh sb="17" eb="19">
      <t>イゼン</t>
    </rPh>
    <rPh sb="20" eb="22">
      <t>スウチ</t>
    </rPh>
    <rPh sb="23" eb="25">
      <t>レイワ</t>
    </rPh>
    <rPh sb="26" eb="27">
      <t>ネン</t>
    </rPh>
    <rPh sb="28" eb="29">
      <t>ガツ</t>
    </rPh>
    <rPh sb="29" eb="30">
      <t>ブン</t>
    </rPh>
    <rPh sb="30" eb="32">
      <t>コウヒョウ</t>
    </rPh>
    <rPh sb="32" eb="33">
      <t>ジ</t>
    </rPh>
    <rPh sb="34" eb="36">
      <t>レイワ</t>
    </rPh>
    <rPh sb="37" eb="38">
      <t>ネン</t>
    </rPh>
    <rPh sb="39" eb="40">
      <t>ガツ</t>
    </rPh>
    <rPh sb="41" eb="42">
      <t>ヒ</t>
    </rPh>
    <rPh sb="44" eb="45">
      <t>シン</t>
    </rPh>
    <rPh sb="45" eb="47">
      <t>キセツ</t>
    </rPh>
    <rPh sb="47" eb="49">
      <t>シスウ</t>
    </rPh>
    <rPh sb="52" eb="54">
      <t>カイテイ</t>
    </rPh>
    <phoneticPr fontId="3"/>
  </si>
  <si>
    <t>１　景気動向指数について、令和５年５月分公表時に、平成15年１月からの指数を遡及改定している</t>
    <rPh sb="2" eb="4">
      <t>ケイキ</t>
    </rPh>
    <rPh sb="4" eb="6">
      <t>ドウコウ</t>
    </rPh>
    <rPh sb="6" eb="8">
      <t>シスウ</t>
    </rPh>
    <rPh sb="13" eb="15">
      <t>レイワ</t>
    </rPh>
    <rPh sb="16" eb="17">
      <t>ネン</t>
    </rPh>
    <rPh sb="18" eb="19">
      <t>ガツ</t>
    </rPh>
    <rPh sb="19" eb="20">
      <t>ブン</t>
    </rPh>
    <rPh sb="20" eb="22">
      <t>コウヒョウ</t>
    </rPh>
    <rPh sb="22" eb="23">
      <t>ジ</t>
    </rPh>
    <rPh sb="25" eb="27">
      <t>ヘイセイ</t>
    </rPh>
    <rPh sb="29" eb="30">
      <t>ネン</t>
    </rPh>
    <rPh sb="31" eb="32">
      <t>ガツ</t>
    </rPh>
    <rPh sb="35" eb="37">
      <t>シスウ</t>
    </rPh>
    <rPh sb="38" eb="40">
      <t>ソキュウ</t>
    </rPh>
    <rPh sb="40" eb="42">
      <t>カイテイ</t>
    </rPh>
    <phoneticPr fontId="6"/>
  </si>
  <si>
    <t>３　鉱工業指数の各データは、令和６年１月分公表時（３月19日）に令和５年１月分～12月分に遡って修正する「年間補正」が行われた</t>
    <rPh sb="2" eb="5">
      <t>コウコウギョウ</t>
    </rPh>
    <rPh sb="5" eb="7">
      <t>シスウ</t>
    </rPh>
    <rPh sb="8" eb="9">
      <t>カク</t>
    </rPh>
    <rPh sb="14" eb="16">
      <t>レイワ</t>
    </rPh>
    <rPh sb="17" eb="18">
      <t>ネン</t>
    </rPh>
    <rPh sb="19" eb="21">
      <t>ガツブン</t>
    </rPh>
    <rPh sb="21" eb="23">
      <t>コウヒョウ</t>
    </rPh>
    <rPh sb="23" eb="24">
      <t>ジ</t>
    </rPh>
    <rPh sb="26" eb="27">
      <t>ガツ</t>
    </rPh>
    <rPh sb="29" eb="30">
      <t>ヒ</t>
    </rPh>
    <rPh sb="32" eb="34">
      <t>レイワ</t>
    </rPh>
    <rPh sb="35" eb="36">
      <t>ネン</t>
    </rPh>
    <rPh sb="37" eb="39">
      <t>ガツブン</t>
    </rPh>
    <rPh sb="42" eb="44">
      <t>ガツブン</t>
    </rPh>
    <rPh sb="45" eb="46">
      <t>サカノボ</t>
    </rPh>
    <rPh sb="48" eb="50">
      <t>シュウセイ</t>
    </rPh>
    <rPh sb="53" eb="55">
      <t>ネンカン</t>
    </rPh>
    <rPh sb="55" eb="57">
      <t>ホセイ</t>
    </rPh>
    <rPh sb="59" eb="60">
      <t>オコナ</t>
    </rPh>
    <phoneticPr fontId="6"/>
  </si>
  <si>
    <t>※百貨店・スーパー商品別販売額は、令和５年１月分確報（３月18日公表）にて「年間補正」（過去１年間のデータの修正）が行われた</t>
    <rPh sb="1" eb="4">
      <t>ヒャッカテン</t>
    </rPh>
    <rPh sb="9" eb="12">
      <t>ショウヒンベツ</t>
    </rPh>
    <rPh sb="12" eb="15">
      <t>ハンバイガク</t>
    </rPh>
    <rPh sb="17" eb="19">
      <t>レイワ</t>
    </rPh>
    <rPh sb="20" eb="21">
      <t>ネン</t>
    </rPh>
    <rPh sb="22" eb="23">
      <t>ガツ</t>
    </rPh>
    <rPh sb="23" eb="24">
      <t>ブン</t>
    </rPh>
    <rPh sb="24" eb="26">
      <t>カクホウ</t>
    </rPh>
    <rPh sb="28" eb="29">
      <t>ガツ</t>
    </rPh>
    <rPh sb="31" eb="32">
      <t>ヒ</t>
    </rPh>
    <rPh sb="32" eb="34">
      <t>コウヒョウ</t>
    </rPh>
    <rPh sb="38" eb="42">
      <t>ネンカンホセイ</t>
    </rPh>
    <rPh sb="44" eb="46">
      <t>カコ</t>
    </rPh>
    <rPh sb="47" eb="49">
      <t>ネンカン</t>
    </rPh>
    <rPh sb="54" eb="56">
      <t>シュウセイ</t>
    </rPh>
    <rPh sb="58" eb="59">
      <t>オコナ</t>
    </rPh>
    <phoneticPr fontId="3"/>
  </si>
  <si>
    <t>基準年:R2年</t>
    <rPh sb="0" eb="2">
      <t>キジュン</t>
    </rPh>
    <rPh sb="2" eb="3">
      <t>ネン</t>
    </rPh>
    <rPh sb="6" eb="7">
      <t>ネン</t>
    </rPh>
    <phoneticPr fontId="6"/>
  </si>
  <si>
    <t>　　 ※常用雇用指数は令和６年１月確報時、過去に遡って全数値を改訂した</t>
    <rPh sb="4" eb="6">
      <t>ジョウヨウ</t>
    </rPh>
    <rPh sb="6" eb="8">
      <t>コヨウ</t>
    </rPh>
    <rPh sb="8" eb="10">
      <t>シスウ</t>
    </rPh>
    <rPh sb="11" eb="13">
      <t>レイワ</t>
    </rPh>
    <rPh sb="14" eb="15">
      <t>ネン</t>
    </rPh>
    <rPh sb="16" eb="17">
      <t>ガツ</t>
    </rPh>
    <rPh sb="17" eb="19">
      <t>カクホウ</t>
    </rPh>
    <rPh sb="19" eb="20">
      <t>ジ</t>
    </rPh>
    <rPh sb="21" eb="23">
      <t>カコ</t>
    </rPh>
    <rPh sb="24" eb="25">
      <t>サカノボ</t>
    </rPh>
    <rPh sb="27" eb="28">
      <t>ゼン</t>
    </rPh>
    <rPh sb="28" eb="30">
      <t>スウチ</t>
    </rPh>
    <rPh sb="31" eb="33">
      <t>カイテイ</t>
    </rPh>
    <phoneticPr fontId="6"/>
  </si>
  <si>
    <t>鉱工業生産指数</t>
    <phoneticPr fontId="3"/>
  </si>
  <si>
    <t>着 工 建 築 物</t>
    <phoneticPr fontId="3"/>
  </si>
  <si>
    <t>銀行勘定（年月末）</t>
    <phoneticPr fontId="3"/>
  </si>
  <si>
    <t>通　関　額</t>
    <phoneticPr fontId="3"/>
  </si>
  <si>
    <t>物 価 指 数</t>
    <phoneticPr fontId="3"/>
  </si>
  <si>
    <t>家　計</t>
    <phoneticPr fontId="3"/>
  </si>
  <si>
    <t>鉱工業生産指数</t>
    <phoneticPr fontId="6"/>
  </si>
  <si>
    <t>着 工 建 築 物</t>
    <phoneticPr fontId="6"/>
  </si>
  <si>
    <t>銀行勘定（年月末）</t>
    <phoneticPr fontId="6"/>
  </si>
  <si>
    <t>通　関　額</t>
    <phoneticPr fontId="6"/>
  </si>
  <si>
    <t>物 価 指 数</t>
    <phoneticPr fontId="6"/>
  </si>
  <si>
    <t>８　有効求人倍率(季調値)・新規求職申込件数・新規求人数(共に原数値)はパートタイムを含む。年計は原数値</t>
    <rPh sb="9" eb="10">
      <t>キ</t>
    </rPh>
    <rPh sb="10" eb="11">
      <t>チョウ</t>
    </rPh>
    <rPh sb="11" eb="12">
      <t>チ</t>
    </rPh>
    <rPh sb="29" eb="30">
      <t>トモ</t>
    </rPh>
    <rPh sb="31" eb="32">
      <t>ゲン</t>
    </rPh>
    <rPh sb="32" eb="33">
      <t>スウ</t>
    </rPh>
    <rPh sb="33" eb="34">
      <t>チ</t>
    </rPh>
    <phoneticPr fontId="3"/>
  </si>
  <si>
    <t>　　※有効求人倍率(季調値)・新規求職申込件数・新規求人数(共に原数値)はパートタイムを含む。年計は原数値</t>
    <phoneticPr fontId="6"/>
  </si>
  <si>
    <t>10　完全失業率は、季調値</t>
    <rPh sb="3" eb="5">
      <t>カンゼン</t>
    </rPh>
    <rPh sb="5" eb="7">
      <t>シツギョウ</t>
    </rPh>
    <rPh sb="7" eb="8">
      <t>リツ</t>
    </rPh>
    <rPh sb="10" eb="12">
      <t>キチョウ</t>
    </rPh>
    <rPh sb="12" eb="13">
      <t>チ</t>
    </rPh>
    <phoneticPr fontId="3"/>
  </si>
  <si>
    <t xml:space="preserve">  </t>
    <phoneticPr fontId="6"/>
  </si>
  <si>
    <t>注　１　本県の「表」は「統計みやざき」の掲載表を示している。</t>
    <phoneticPr fontId="6"/>
  </si>
  <si>
    <t>　</t>
    <phoneticPr fontId="6"/>
  </si>
  <si>
    <t>　　　　また、掲載している数値は四半期平均（例：３月に記載している値は１～３月平均）値。</t>
    <rPh sb="42" eb="43">
      <t>チ</t>
    </rPh>
    <phoneticPr fontId="6"/>
  </si>
  <si>
    <t>表</t>
    <rPh sb="0" eb="1">
      <t>ヒョウ</t>
    </rPh>
    <phoneticPr fontId="6"/>
  </si>
  <si>
    <t>年月</t>
    <rPh sb="0" eb="1">
      <t>ネンゲツ</t>
    </rPh>
    <rPh sb="1" eb="2">
      <t>ゲツ</t>
    </rPh>
    <phoneticPr fontId="3"/>
  </si>
  <si>
    <t>資料</t>
    <phoneticPr fontId="6"/>
  </si>
  <si>
    <t xml:space="preserve">　　　結果の利用に当たっては注意を要する。   </t>
    <phoneticPr fontId="6"/>
  </si>
  <si>
    <t>　　２　人口(推計人口)の年次は各年10月１日現在で、月次は各月１日現在の数値であるが、平成27年、令和２年は国勢調査人口より本県の令和２年次と</t>
    <rPh sb="7" eb="9">
      <t>スイケイ</t>
    </rPh>
    <rPh sb="9" eb="11">
      <t>ジンコウ</t>
    </rPh>
    <rPh sb="14" eb="15">
      <t>ジ</t>
    </rPh>
    <rPh sb="28" eb="29">
      <t>ジ</t>
    </rPh>
    <rPh sb="37" eb="39">
      <t>スウチ</t>
    </rPh>
    <phoneticPr fontId="6"/>
  </si>
  <si>
    <t>　　　当年月次の10月以降の人口及び世帯数については、令和２年国勢調査の確報値を基準としている。</t>
    <rPh sb="3" eb="5">
      <t>トウネン</t>
    </rPh>
    <rPh sb="5" eb="7">
      <t>ゲツジ</t>
    </rPh>
    <rPh sb="10" eb="11">
      <t>ガツ</t>
    </rPh>
    <rPh sb="11" eb="13">
      <t>イコウ</t>
    </rPh>
    <rPh sb="16" eb="17">
      <t>オヨ</t>
    </rPh>
    <rPh sb="27" eb="29">
      <t>レイワ</t>
    </rPh>
    <rPh sb="30" eb="31">
      <t>ネン</t>
    </rPh>
    <rPh sb="31" eb="35">
      <t>コクセイチョウサ</t>
    </rPh>
    <rPh sb="36" eb="39">
      <t>カクホウチ</t>
    </rPh>
    <rPh sb="40" eb="42">
      <t>キジュン</t>
    </rPh>
    <phoneticPr fontId="6"/>
  </si>
  <si>
    <t>　　４　「ｐ」は「速報値」(鉱工業指数・景気動向指数)、「ｒ」は「改訂値」(景気動向指数)・「確定値」(人口)・「確報値」（鉱工業指数）。</t>
    <rPh sb="20" eb="22">
      <t>ケイキ</t>
    </rPh>
    <rPh sb="22" eb="24">
      <t>ドウコウ</t>
    </rPh>
    <rPh sb="24" eb="26">
      <t>シスウ</t>
    </rPh>
    <rPh sb="33" eb="36">
      <t>カイテイチ</t>
    </rPh>
    <rPh sb="38" eb="40">
      <t>ケイキ</t>
    </rPh>
    <rPh sb="40" eb="42">
      <t>ドウコウ</t>
    </rPh>
    <rPh sb="42" eb="44">
      <t>シスウ</t>
    </rPh>
    <rPh sb="47" eb="50">
      <t>カクテイチ</t>
    </rPh>
    <rPh sb="52" eb="54">
      <t>ジンコウ</t>
    </rPh>
    <rPh sb="57" eb="60">
      <t>カクホウチ</t>
    </rPh>
    <rPh sb="62" eb="65">
      <t>コウコウギョウ</t>
    </rPh>
    <rPh sb="65" eb="67">
      <t>シスウ</t>
    </rPh>
    <phoneticPr fontId="6"/>
  </si>
  <si>
    <t>４－１</t>
    <phoneticPr fontId="6"/>
  </si>
  <si>
    <t>10－２</t>
    <phoneticPr fontId="3"/>
  </si>
  <si>
    <t>10－１</t>
    <phoneticPr fontId="3"/>
  </si>
  <si>
    <t>10－６</t>
    <phoneticPr fontId="3"/>
  </si>
  <si>
    <t>－</t>
    <phoneticPr fontId="6"/>
  </si>
  <si>
    <t>11－２</t>
    <phoneticPr fontId="3"/>
  </si>
  <si>
    <t>11－１</t>
    <phoneticPr fontId="3"/>
  </si>
  <si>
    <t>10－７</t>
    <phoneticPr fontId="3"/>
  </si>
  <si>
    <t>10－３</t>
    <phoneticPr fontId="3"/>
  </si>
  <si>
    <t>２－１</t>
    <phoneticPr fontId="3"/>
  </si>
  <si>
    <t>４－３</t>
    <phoneticPr fontId="3"/>
  </si>
  <si>
    <t>５－１</t>
    <phoneticPr fontId="3"/>
  </si>
  <si>
    <t>５－２</t>
    <phoneticPr fontId="6"/>
  </si>
  <si>
    <t>５－３</t>
    <phoneticPr fontId="3"/>
  </si>
  <si>
    <t>７－３</t>
    <phoneticPr fontId="3"/>
  </si>
  <si>
    <t>８－３</t>
    <phoneticPr fontId="6"/>
  </si>
  <si>
    <t>８－６</t>
    <phoneticPr fontId="3"/>
  </si>
  <si>
    <t>９－１</t>
    <phoneticPr fontId="3"/>
  </si>
  <si>
    <t>９－２</t>
    <phoneticPr fontId="6"/>
  </si>
  <si>
    <t>季節調整済</t>
    <phoneticPr fontId="3"/>
  </si>
  <si>
    <t>指数</t>
    <phoneticPr fontId="6"/>
  </si>
  <si>
    <t>予定額</t>
    <phoneticPr fontId="6"/>
  </si>
  <si>
    <t>工事費</t>
    <phoneticPr fontId="6"/>
  </si>
  <si>
    <t>国内企業</t>
    <rPh sb="0" eb="2">
      <t>コクナイ</t>
    </rPh>
    <rPh sb="2" eb="4">
      <t>キギョウ</t>
    </rPh>
    <phoneticPr fontId="3"/>
  </si>
  <si>
    <t>物価</t>
    <phoneticPr fontId="6"/>
  </si>
  <si>
    <t>消費者</t>
    <phoneticPr fontId="3"/>
  </si>
  <si>
    <t>輸出</t>
    <phoneticPr fontId="6"/>
  </si>
  <si>
    <t>輸入</t>
    <phoneticPr fontId="6"/>
  </si>
  <si>
    <t>消費額</t>
    <phoneticPr fontId="3"/>
  </si>
  <si>
    <t xml:space="preserve"> (一世帯当)</t>
    <phoneticPr fontId="6"/>
  </si>
  <si>
    <t>時間指数</t>
    <phoneticPr fontId="6"/>
  </si>
  <si>
    <t>所定外労働</t>
    <rPh sb="0" eb="3">
      <t>ショテイガイ</t>
    </rPh>
    <rPh sb="3" eb="5">
      <t>ロウドウ</t>
    </rPh>
    <phoneticPr fontId="3"/>
  </si>
  <si>
    <t>（製造業）</t>
    <phoneticPr fontId="6"/>
  </si>
  <si>
    <t>家計</t>
    <phoneticPr fontId="6"/>
  </si>
  <si>
    <t>完全
失業率</t>
    <rPh sb="0" eb="2">
      <t>カンゼン</t>
    </rPh>
    <phoneticPr fontId="3"/>
  </si>
  <si>
    <t>総実労働
時間指数　　　　　　　　　　　　　　　　　　　　　　　　　　　　　　　　　　　　　　　　　　　　　　　　　　　　　　　　　　　　　　　　　　　　　　　　　　　　　　　　　　　　　　　　</t>
    <rPh sb="0" eb="1">
      <t>ソウ</t>
    </rPh>
    <rPh sb="1" eb="4">
      <t>ジツロウドウ</t>
    </rPh>
    <phoneticPr fontId="3"/>
  </si>
  <si>
    <t>常用雇用
指数</t>
    <phoneticPr fontId="3"/>
  </si>
  <si>
    <t>有効求人
倍率</t>
    <phoneticPr fontId="3"/>
  </si>
  <si>
    <t>新規求職
申込件数</t>
    <rPh sb="0" eb="2">
      <t>シンキ</t>
    </rPh>
    <rPh sb="2" eb="4">
      <t>キュウショク</t>
    </rPh>
    <phoneticPr fontId="3"/>
  </si>
  <si>
    <t>主要ホテル</t>
    <rPh sb="0" eb="2">
      <t>シュヨウ</t>
    </rPh>
    <phoneticPr fontId="6"/>
  </si>
  <si>
    <t>・旅館</t>
    <phoneticPr fontId="6"/>
  </si>
  <si>
    <t>宿泊客数</t>
    <phoneticPr fontId="6"/>
  </si>
  <si>
    <t>東日本建設業保証</t>
    <rPh sb="0" eb="3">
      <t>ヒガシニホン</t>
    </rPh>
    <rPh sb="3" eb="6">
      <t>ケンセツギョウ</t>
    </rPh>
    <rPh sb="6" eb="8">
      <t>ホショウ</t>
    </rPh>
    <phoneticPr fontId="6"/>
  </si>
  <si>
    <t>西日本建設業保証</t>
    <phoneticPr fontId="6"/>
  </si>
  <si>
    <t>新規求職
申込件数</t>
    <phoneticPr fontId="3"/>
  </si>
  <si>
    <t>５　鉱工業指数は、令和６年８月に令和５年度の年度補正を行った。</t>
    <rPh sb="2" eb="5">
      <t>コウコウギョウ</t>
    </rPh>
    <rPh sb="5" eb="7">
      <t>シスウ</t>
    </rPh>
    <rPh sb="9" eb="11">
      <t>レイワ</t>
    </rPh>
    <rPh sb="12" eb="13">
      <t>ネン</t>
    </rPh>
    <rPh sb="14" eb="15">
      <t>ツキ</t>
    </rPh>
    <rPh sb="16" eb="18">
      <t>レイワ</t>
    </rPh>
    <rPh sb="19" eb="21">
      <t>ネンド</t>
    </rPh>
    <rPh sb="22" eb="24">
      <t>ネンド</t>
    </rPh>
    <rPh sb="24" eb="26">
      <t>ホセイ</t>
    </rPh>
    <rPh sb="27" eb="28">
      <t>オコナ</t>
    </rPh>
    <phoneticPr fontId="6"/>
  </si>
  <si>
    <t>６　景気動向指数は、令和６年９月９日付で季節調整値の基準値（季節指数）を平成11年１月～令和５年12月までの原数値で行い、</t>
    <rPh sb="2" eb="4">
      <t>ケイキ</t>
    </rPh>
    <rPh sb="4" eb="6">
      <t>ドウコウ</t>
    </rPh>
    <rPh sb="6" eb="8">
      <t>シスウ</t>
    </rPh>
    <rPh sb="10" eb="12">
      <t>レイワ</t>
    </rPh>
    <rPh sb="13" eb="14">
      <t>ネン</t>
    </rPh>
    <rPh sb="15" eb="16">
      <t>ツキ</t>
    </rPh>
    <rPh sb="17" eb="18">
      <t>ヒ</t>
    </rPh>
    <rPh sb="18" eb="19">
      <t>フ</t>
    </rPh>
    <rPh sb="20" eb="22">
      <t>キセツ</t>
    </rPh>
    <rPh sb="22" eb="25">
      <t>チョウセイチ</t>
    </rPh>
    <rPh sb="26" eb="29">
      <t>キジュンチ</t>
    </rPh>
    <rPh sb="30" eb="32">
      <t>キセツ</t>
    </rPh>
    <rPh sb="32" eb="34">
      <t>シスウ</t>
    </rPh>
    <rPh sb="36" eb="38">
      <t>ヘイセイ</t>
    </rPh>
    <rPh sb="40" eb="41">
      <t>ネン</t>
    </rPh>
    <rPh sb="42" eb="43">
      <t>ツキ</t>
    </rPh>
    <rPh sb="44" eb="46">
      <t>レイワ</t>
    </rPh>
    <rPh sb="47" eb="48">
      <t>ネン</t>
    </rPh>
    <rPh sb="50" eb="51">
      <t>ツキ</t>
    </rPh>
    <rPh sb="54" eb="55">
      <t>ゲン</t>
    </rPh>
    <rPh sb="55" eb="57">
      <t>スウチ</t>
    </rPh>
    <rPh sb="58" eb="59">
      <t>オコナ</t>
    </rPh>
    <phoneticPr fontId="6"/>
  </si>
  <si>
    <t>　令和６年から２年間を予測季節指数として、補正を行った。</t>
    <phoneticPr fontId="6"/>
  </si>
  <si>
    <t>　　５　鉱工業指数は、令和６年８月に令和５年度の年度補正を行った。また、景気動向指数も同年９月に記載月次の補正を行った。</t>
    <rPh sb="4" eb="7">
      <t>コウコウギョウ</t>
    </rPh>
    <rPh sb="7" eb="9">
      <t>シスウ</t>
    </rPh>
    <rPh sb="11" eb="13">
      <t>レイワ</t>
    </rPh>
    <rPh sb="14" eb="15">
      <t>ネン</t>
    </rPh>
    <rPh sb="16" eb="17">
      <t>ツキ</t>
    </rPh>
    <rPh sb="18" eb="20">
      <t>レイワ</t>
    </rPh>
    <rPh sb="21" eb="23">
      <t>ネンド</t>
    </rPh>
    <rPh sb="24" eb="26">
      <t>ネンド</t>
    </rPh>
    <rPh sb="26" eb="28">
      <t>ホセイ</t>
    </rPh>
    <rPh sb="29" eb="30">
      <t>オコナ</t>
    </rPh>
    <rPh sb="36" eb="38">
      <t>ケイキ</t>
    </rPh>
    <rPh sb="38" eb="40">
      <t>ドウコウ</t>
    </rPh>
    <rPh sb="40" eb="42">
      <t>シスウ</t>
    </rPh>
    <rPh sb="43" eb="45">
      <t>ドウネン</t>
    </rPh>
    <rPh sb="46" eb="47">
      <t>ツキ</t>
    </rPh>
    <rPh sb="48" eb="50">
      <t>キサイ</t>
    </rPh>
    <rPh sb="50" eb="52">
      <t>ゲツジ</t>
    </rPh>
    <rPh sb="53" eb="55">
      <t>ホセイ</t>
    </rPh>
    <rPh sb="56" eb="57">
      <t>オコナ</t>
    </rPh>
    <phoneticPr fontId="6"/>
  </si>
  <si>
    <t>2年=100</t>
  </si>
  <si>
    <t>基準年:2年</t>
    <rPh sb="0" eb="2">
      <t>キジュン</t>
    </rPh>
    <rPh sb="2" eb="3">
      <t>ネン</t>
    </rPh>
    <rPh sb="5" eb="6">
      <t>ネン</t>
    </rPh>
    <phoneticPr fontId="3"/>
  </si>
  <si>
    <t>４　「ｐ」は「速報値」(鉱工業指数・景気動向指数)、「」は「改訂値」(景気動向指数)・「確定値」(人口)・「確報値」（鉱工業指数）。</t>
    <rPh sb="18" eb="20">
      <t>ケイキ</t>
    </rPh>
    <rPh sb="20" eb="22">
      <t>ドウコウ</t>
    </rPh>
    <rPh sb="22" eb="24">
      <t>シスウ</t>
    </rPh>
    <rPh sb="30" eb="33">
      <t>カイテイチ</t>
    </rPh>
    <rPh sb="35" eb="37">
      <t>ケイキ</t>
    </rPh>
    <rPh sb="37" eb="39">
      <t>ドウコウ</t>
    </rPh>
    <rPh sb="39" eb="41">
      <t>シスウ</t>
    </rPh>
    <rPh sb="44" eb="47">
      <t>カクテイチ</t>
    </rPh>
    <rPh sb="49" eb="51">
      <t>ジンコウ</t>
    </rPh>
    <rPh sb="54" eb="57">
      <t>カクホウチ</t>
    </rPh>
    <rPh sb="59" eb="62">
      <t>コウコウギョウ</t>
    </rPh>
    <rPh sb="62" eb="64">
      <t>シスウ</t>
    </rPh>
    <phoneticPr fontId="6"/>
  </si>
  <si>
    <t>2年＝100</t>
    <rPh sb="1" eb="2">
      <t>ネン</t>
    </rPh>
    <phoneticPr fontId="3"/>
  </si>
  <si>
    <t>７　国内企業物価指数の「」は「訂正値」、「p」は「速報値」、消費者物価指数は「総合指数」</t>
    <rPh sb="30" eb="33">
      <t>ショウヒシャ</t>
    </rPh>
    <rPh sb="33" eb="35">
      <t>ブッカ</t>
    </rPh>
    <rPh sb="35" eb="37">
      <t>シスウ</t>
    </rPh>
    <rPh sb="39" eb="41">
      <t>ソウゴウ</t>
    </rPh>
    <rPh sb="41" eb="43">
      <t>シスウ</t>
    </rPh>
    <phoneticPr fontId="3"/>
  </si>
  <si>
    <t>※「ｐ」は「速報値」(鉱工業指数・景気動向指数)、「」は「改訂値」(景気動向指数)・「確定値」(人口)・「確報値」（鉱工業指数）</t>
    <rPh sb="17" eb="19">
      <t>ケイキ</t>
    </rPh>
    <rPh sb="19" eb="21">
      <t>ドウコウ</t>
    </rPh>
    <rPh sb="21" eb="23">
      <t>シスウ</t>
    </rPh>
    <rPh sb="29" eb="32">
      <t>カイテイチ</t>
    </rPh>
    <rPh sb="34" eb="36">
      <t>ケイキ</t>
    </rPh>
    <rPh sb="36" eb="38">
      <t>ドウコウ</t>
    </rPh>
    <rPh sb="38" eb="40">
      <t>シスウ</t>
    </rPh>
    <rPh sb="43" eb="46">
      <t>カクテイチ</t>
    </rPh>
    <rPh sb="48" eb="50">
      <t>ジンコウ</t>
    </rPh>
    <rPh sb="53" eb="56">
      <t>カクホウチ</t>
    </rPh>
    <rPh sb="58" eb="61">
      <t>コウコウギョウ</t>
    </rPh>
    <rPh sb="61" eb="63">
      <t>シスウ</t>
    </rPh>
    <phoneticPr fontId="3"/>
  </si>
  <si>
    <t>-</t>
    <phoneticPr fontId="6"/>
  </si>
  <si>
    <t>r</t>
    <phoneticPr fontId="6"/>
  </si>
  <si>
    <t>r</t>
    <phoneticPr fontId="3"/>
  </si>
  <si>
    <t>－</t>
    <phoneticPr fontId="6"/>
  </si>
  <si>
    <t>コンビニエンスストア
販売額</t>
    <rPh sb="13" eb="14">
      <t>ガク</t>
    </rPh>
    <phoneticPr fontId="6"/>
  </si>
  <si>
    <t>ｒ</t>
    <phoneticPr fontId="6"/>
  </si>
  <si>
    <t>　　３　全国の世帯数は各年１月１日現在の数値、本県の世帯数の年欄は各年10月１日現在の数値。</t>
    <rPh sb="4" eb="6">
      <t>ゼンコク</t>
    </rPh>
    <rPh sb="7" eb="10">
      <t>セタイスウ</t>
    </rPh>
    <rPh sb="11" eb="13">
      <t>カクネン</t>
    </rPh>
    <phoneticPr fontId="6"/>
  </si>
  <si>
    <t>　　６　全国の世帯数は７月公表後に記載予定。</t>
    <rPh sb="4" eb="6">
      <t>ゼンコク</t>
    </rPh>
    <rPh sb="7" eb="10">
      <t>セタイスウ</t>
    </rPh>
    <rPh sb="12" eb="13">
      <t>ガツ</t>
    </rPh>
    <rPh sb="13" eb="16">
      <t>コウヒョウゴ</t>
    </rPh>
    <rPh sb="17" eb="19">
      <t>キサイ</t>
    </rPh>
    <rPh sb="19" eb="21">
      <t>ヨテイ</t>
    </rPh>
    <phoneticPr fontId="6"/>
  </si>
  <si>
    <t>注　７　銀行勘定には信用金庫、信用組合等の数値は含まれない。</t>
    <rPh sb="0" eb="1">
      <t>チュウ</t>
    </rPh>
    <phoneticPr fontId="6"/>
  </si>
  <si>
    <t>注　８　通関額の月は速報値。</t>
    <rPh sb="0" eb="1">
      <t>チュウ</t>
    </rPh>
    <rPh sb="4" eb="6">
      <t>ツウカン</t>
    </rPh>
    <rPh sb="6" eb="7">
      <t>ガク</t>
    </rPh>
    <rPh sb="8" eb="9">
      <t>ツキ</t>
    </rPh>
    <rPh sb="10" eb="13">
      <t>ソクホウチ</t>
    </rPh>
    <phoneticPr fontId="6"/>
  </si>
  <si>
    <t>　　９　延べ宿泊者数（全国）の最新月は速報値。</t>
    <rPh sb="4" eb="5">
      <t>ノ</t>
    </rPh>
    <rPh sb="6" eb="9">
      <t>シュクハクシャ</t>
    </rPh>
    <rPh sb="9" eb="10">
      <t>スウ</t>
    </rPh>
    <rPh sb="11" eb="13">
      <t>ゼンコク</t>
    </rPh>
    <rPh sb="15" eb="17">
      <t>サイシン</t>
    </rPh>
    <rPh sb="17" eb="18">
      <t>ヅキ</t>
    </rPh>
    <rPh sb="19" eb="21">
      <t>ソクホウ</t>
    </rPh>
    <rPh sb="21" eb="22">
      <t>チ</t>
    </rPh>
    <phoneticPr fontId="3"/>
  </si>
  <si>
    <t>　　10　本県の消費者物価指数（総合指数）及び家計消費額は、宮崎市の値。</t>
    <rPh sb="5" eb="7">
      <t>ホンケン</t>
    </rPh>
    <rPh sb="8" eb="11">
      <t>ショウヒシャ</t>
    </rPh>
    <rPh sb="11" eb="13">
      <t>ブッカ</t>
    </rPh>
    <rPh sb="13" eb="15">
      <t>シスウ</t>
    </rPh>
    <rPh sb="16" eb="18">
      <t>ソウゴウ</t>
    </rPh>
    <rPh sb="18" eb="20">
      <t>シスウ</t>
    </rPh>
    <rPh sb="21" eb="22">
      <t>オヨ</t>
    </rPh>
    <rPh sb="23" eb="25">
      <t>カケイ</t>
    </rPh>
    <rPh sb="25" eb="28">
      <t>ショウヒガク</t>
    </rPh>
    <rPh sb="30" eb="33">
      <t>ミヤザキシ</t>
    </rPh>
    <rPh sb="34" eb="35">
      <t>アタイ</t>
    </rPh>
    <phoneticPr fontId="6"/>
  </si>
  <si>
    <t>　　11　国内企業物価指数の「r」は「訂正値」、「p」は「速報値」。</t>
    <rPh sb="5" eb="7">
      <t>コクナイ</t>
    </rPh>
    <rPh sb="7" eb="9">
      <t>キギョウ</t>
    </rPh>
    <rPh sb="9" eb="11">
      <t>ブッカ</t>
    </rPh>
    <rPh sb="11" eb="13">
      <t>シスウ</t>
    </rPh>
    <rPh sb="19" eb="21">
      <t>テイセイ</t>
    </rPh>
    <rPh sb="21" eb="22">
      <t>チ</t>
    </rPh>
    <rPh sb="29" eb="32">
      <t>ソクホウチ</t>
    </rPh>
    <phoneticPr fontId="6"/>
  </si>
  <si>
    <t>　　12　全国の百貨店・スーパー商品別販売額は、令和５年１月分確報（３月18日公表）にて「年間補正」（過去１年間のデータの修正）が行われた。</t>
    <rPh sb="5" eb="7">
      <t>ゼンコク</t>
    </rPh>
    <rPh sb="8" eb="11">
      <t>ヒャッカテン</t>
    </rPh>
    <rPh sb="16" eb="19">
      <t>ショウヒンベツ</t>
    </rPh>
    <rPh sb="19" eb="22">
      <t>ハンバイガク</t>
    </rPh>
    <rPh sb="24" eb="26">
      <t>レイワ</t>
    </rPh>
    <rPh sb="27" eb="28">
      <t>ネン</t>
    </rPh>
    <rPh sb="29" eb="30">
      <t>ガツ</t>
    </rPh>
    <rPh sb="30" eb="31">
      <t>ブン</t>
    </rPh>
    <rPh sb="31" eb="33">
      <t>カクホウ</t>
    </rPh>
    <rPh sb="35" eb="36">
      <t>ガツ</t>
    </rPh>
    <rPh sb="38" eb="39">
      <t>ヒ</t>
    </rPh>
    <rPh sb="39" eb="41">
      <t>コウヒョウ</t>
    </rPh>
    <rPh sb="45" eb="49">
      <t>ネンカンホセイ</t>
    </rPh>
    <rPh sb="51" eb="53">
      <t>カコ</t>
    </rPh>
    <rPh sb="54" eb="56">
      <t>ネンカン</t>
    </rPh>
    <rPh sb="61" eb="63">
      <t>シュウセイ</t>
    </rPh>
    <rPh sb="65" eb="66">
      <t>オコナ</t>
    </rPh>
    <phoneticPr fontId="3"/>
  </si>
  <si>
    <t>注　13　有効求人倍率は、パートタイムを含む。年計は原数値で、令和５年12月以前の数値が令和６年１月分公表時〔令和６年３月１日〕に新季節指数により改定された。</t>
    <rPh sb="0" eb="1">
      <t>チュウ</t>
    </rPh>
    <phoneticPr fontId="6"/>
  </si>
  <si>
    <t>　　14　賃金指数・雇用指数・総実労働時間指数は、事業所規模５人以上で、所定外労働時間指数（製造業）は、事業所規模30人以上。</t>
    <rPh sb="15" eb="23">
      <t>ソウジツロウドウジカンシスウ</t>
    </rPh>
    <rPh sb="36" eb="39">
      <t>ショテイガイ</t>
    </rPh>
    <rPh sb="39" eb="41">
      <t>ロウドウ</t>
    </rPh>
    <rPh sb="41" eb="43">
      <t>ジカン</t>
    </rPh>
    <rPh sb="43" eb="45">
      <t>シスウ</t>
    </rPh>
    <rPh sb="46" eb="49">
      <t>セイゾウギョウ</t>
    </rPh>
    <rPh sb="52" eb="55">
      <t>ジギョウショ</t>
    </rPh>
    <rPh sb="55" eb="57">
      <t>キボ</t>
    </rPh>
    <rPh sb="59" eb="60">
      <t>ニン</t>
    </rPh>
    <rPh sb="60" eb="62">
      <t>イジョウ</t>
    </rPh>
    <phoneticPr fontId="6"/>
  </si>
  <si>
    <t>　　15　本県の常用雇用指数は令和６年１月分確報時に遡及を行ったが、同年８月に令和５年度分を再遡及をした。</t>
    <rPh sb="5" eb="7">
      <t>ホンケン</t>
    </rPh>
    <rPh sb="8" eb="10">
      <t>ジョウヨウ</t>
    </rPh>
    <rPh sb="10" eb="12">
      <t>コヨウ</t>
    </rPh>
    <rPh sb="12" eb="14">
      <t>シスウ</t>
    </rPh>
    <rPh sb="15" eb="17">
      <t>レイワ</t>
    </rPh>
    <rPh sb="18" eb="19">
      <t>ネン</t>
    </rPh>
    <rPh sb="20" eb="21">
      <t>ガツ</t>
    </rPh>
    <rPh sb="21" eb="22">
      <t>ブン</t>
    </rPh>
    <rPh sb="22" eb="24">
      <t>カクホウ</t>
    </rPh>
    <rPh sb="24" eb="25">
      <t>ジ</t>
    </rPh>
    <rPh sb="26" eb="28">
      <t>ソキュウ</t>
    </rPh>
    <rPh sb="29" eb="30">
      <t>オコナ</t>
    </rPh>
    <rPh sb="34" eb="36">
      <t>ドウネン</t>
    </rPh>
    <rPh sb="37" eb="38">
      <t>ツキ</t>
    </rPh>
    <rPh sb="39" eb="41">
      <t>レイワ</t>
    </rPh>
    <rPh sb="42" eb="43">
      <t>ネン</t>
    </rPh>
    <rPh sb="43" eb="44">
      <t>ド</t>
    </rPh>
    <rPh sb="44" eb="45">
      <t>ブン</t>
    </rPh>
    <rPh sb="46" eb="47">
      <t>サイ</t>
    </rPh>
    <rPh sb="47" eb="49">
      <t>ソキュウ</t>
    </rPh>
    <phoneticPr fontId="6"/>
  </si>
  <si>
    <t>　　16　本県の完全失業率は、労働力調査では都道府県別で標本設計を行っておらず(北海道及び沖縄県を除く)、標本も小規模の為、全国結果に比べ標本誤差が大きいので、</t>
    <rPh sb="56" eb="57">
      <t>ショウ</t>
    </rPh>
    <rPh sb="60" eb="61">
      <t>タメ</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</si>
</sst>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1" formatCode="_ * #,##0_ ;_ * \-#,##0_ ;_ * &quot;-&quot;_ ;_ @_ "/>
    <numFmt numFmtId="176" formatCode="_(&quot;¥&quot;* #,##0_);_(&quot;¥&quot;* \(#,##0\);_(&quot;¥&quot;* &quot;-&quot;_);_(@_)"/>
    <numFmt numFmtId="177" formatCode="_(* #,##0_);_(* \(#,##0\);_(* &quot;-&quot;_);_(@_)"/>
    <numFmt numFmtId="178" formatCode="#,##0.0_ "/>
    <numFmt numFmtId="179" formatCode="#,##0_ "/>
    <numFmt numFmtId="180" formatCode="#,##0.00_ "/>
    <numFmt numFmtId="181" formatCode="#,##0_);[Red]\(#,##0\)"/>
    <numFmt numFmtId="182" formatCode="0.0_);[Red]\(0.0\)"/>
    <numFmt numFmtId="183" formatCode="* #,##0;* \-#,##0;* &quot;-&quot;;@"/>
    <numFmt numFmtId="184" formatCode="* #,##0.0;* \-#,##0.0;* &quot;-&quot;;@"/>
    <numFmt numFmtId="185" formatCode="* #,##0.00;* \-#,##0.00;* &quot;-&quot;;@"/>
    <numFmt numFmtId="186" formatCode="#,##0.0_);[Red]\(#,##0.0\)"/>
    <numFmt numFmtId="187" formatCode="#,##0.00_);[Red]\(#,##0.00\)"/>
    <numFmt numFmtId="188" formatCode="0.0"/>
    <numFmt numFmtId="189" formatCode="_ * &quot;&lt;&quot;#0.0&quot;&gt;&quot;;_ * &quot;&lt;&quot;\-#0.0&quot;&gt;&quot;;_*&quot;&lt;&quot;0.0&quot;&gt;&quot;"/>
    <numFmt numFmtId="190" formatCode="0.00_);[Red]\(0.00\)"/>
    <numFmt numFmtId="191" formatCode="#,##0;\-#,##0;&quot;-&quot;"/>
    <numFmt numFmtId="192" formatCode="#,##0.0;[Red]\-#,##0.0"/>
    <numFmt numFmtId="193" formatCode="#,##0%;[Red]\-#,##0%"/>
    <numFmt numFmtId="194" formatCode="0&quot; 年&quot;"/>
    <numFmt numFmtId="195" formatCode="0&quot; 月&quot;"/>
    <numFmt numFmtId="196" formatCode="#,##0_);\(#,##0\)"/>
    <numFmt numFmtId="197" formatCode="0_);[Red]\(0\)"/>
    <numFmt numFmtId="198" formatCode="0.0_ ;[Red]\-0.0\ "/>
    <numFmt numFmtId="199" formatCode="0.0_ "/>
    <numFmt numFmtId="200" formatCode="&quot;r &quot;#,##0\ "/>
    <numFmt numFmtId="201" formatCode="&quot;r　&quot;#,##0\ "/>
    <numFmt numFmtId="202" formatCode="_ * #,##0.0_ ;_ * \-#,##0.0_ ;_ * &quot;-&quot;??_ ;_ @_ "/>
    <numFmt numFmtId="203" formatCode="_ * #,##0.0_ ;_ * \-#,##0.0_ ;_ * &quot;-&quot;_ ;_ @_ "/>
    <numFmt numFmtId="204" formatCode="&quot;r&quot;#,##0"/>
    <numFmt numFmtId="205" formatCode="_ * #,##0;_ * \-#,##0;_ * &quot;-&quot;;_ @"/>
    <numFmt numFmtId="206" formatCode="_ * #,##0.0;_ * \-#,##0.0;_ * &quot;-&quot;;_ @"/>
    <numFmt numFmtId="207" formatCode="_ * #,##0.00;_ * \-#,##0.00;_ * &quot;-&quot;;_ @"/>
    <numFmt numFmtId="208" formatCode="#,##0_ ;[Red]\-#,##0\ "/>
  </numFmts>
  <fonts count="66">
    <font>
      <sz val="11"/>
      <name val="ＭＳ 明朝"/>
      <family val="1"/>
      <charset val="128"/>
    </font>
    <font>
      <sz val="11"/>
      <color theme="1"/>
      <name val="ＭＳ Ｐゴシック"/>
      <family val="2"/>
      <charset val="128"/>
      <scheme val="minor"/>
    </font>
    <font>
      <sz val="11"/>
      <name val="ＭＳ 明朝"/>
      <family val="1"/>
      <charset val="128"/>
    </font>
    <font>
      <sz val="6"/>
      <name val="ＭＳ Ｐ明朝"/>
      <family val="1"/>
      <charset val="128"/>
    </font>
    <font>
      <sz val="11"/>
      <color indexed="8"/>
      <name val="ＭＳ ゴシック"/>
      <family val="3"/>
      <charset val="128"/>
    </font>
    <font>
      <sz val="11"/>
      <name val="ＭＳ ゴシック"/>
      <family val="3"/>
      <charset val="128"/>
    </font>
    <font>
      <sz val="6"/>
      <name val="ＭＳ 明朝"/>
      <family val="1"/>
      <charset val="128"/>
    </font>
    <font>
      <sz val="10"/>
      <name val="ＭＳ Ｐゴシック"/>
      <family val="3"/>
      <charset val="128"/>
    </font>
    <font>
      <sz val="9"/>
      <color indexed="8"/>
      <name val="ＭＳ ゴシック"/>
      <family val="3"/>
      <charset val="128"/>
    </font>
    <font>
      <vertAlign val="superscript"/>
      <sz val="11"/>
      <color indexed="8"/>
      <name val="ＭＳ ゴシック"/>
      <family val="3"/>
      <charset val="128"/>
    </font>
    <font>
      <sz val="14"/>
      <name val="ＭＳ 明朝"/>
      <family val="1"/>
      <charset val="128"/>
    </font>
    <font>
      <u/>
      <sz val="10.5"/>
      <color indexed="12"/>
      <name val="ＭＳ 明朝"/>
      <family val="1"/>
      <charset val="128"/>
    </font>
    <font>
      <sz val="10"/>
      <color indexed="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12"/>
      <name val="ＭＳ 明朝"/>
      <family val="1"/>
      <charset val="128"/>
    </font>
    <font>
      <sz val="10"/>
      <color indexed="8"/>
      <name val="Arial"/>
      <family val="2"/>
    </font>
    <font>
      <b/>
      <sz val="12"/>
      <name val="Arial"/>
      <family val="2"/>
    </font>
    <font>
      <sz val="10"/>
      <name val="Arial"/>
      <family val="2"/>
    </font>
    <font>
      <sz val="10"/>
      <name val="Osaka"/>
      <family val="3"/>
      <charset val="128"/>
    </font>
    <font>
      <sz val="9"/>
      <color indexed="18"/>
      <name val="ＭＳ 明朝"/>
      <family val="1"/>
      <charset val="128"/>
    </font>
    <font>
      <sz val="11"/>
      <name val="明朝"/>
      <family val="3"/>
      <charset val="128"/>
    </font>
    <font>
      <sz val="9"/>
      <name val="ＭＳ ゴシック"/>
      <family val="3"/>
      <charset val="128"/>
    </font>
    <font>
      <sz val="10"/>
      <name val="ＭＳ ゴシック"/>
      <family val="3"/>
      <charset val="128"/>
    </font>
    <font>
      <b/>
      <sz val="14"/>
      <name val="ＭＳ ゴシック"/>
      <family val="3"/>
      <charset val="128"/>
    </font>
    <font>
      <sz val="9"/>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明朝"/>
      <family val="1"/>
      <charset val="128"/>
    </font>
    <font>
      <sz val="11"/>
      <color rgb="FF006100"/>
      <name val="ＭＳ Ｐゴシック"/>
      <family val="3"/>
      <charset val="128"/>
      <scheme val="minor"/>
    </font>
    <font>
      <sz val="11"/>
      <color theme="1"/>
      <name val="ＭＳ ゴシック"/>
      <family val="3"/>
      <charset val="128"/>
    </font>
    <font>
      <sz val="11"/>
      <color rgb="FFFF0000"/>
      <name val="ＭＳ ゴシック"/>
      <family val="3"/>
      <charset val="128"/>
    </font>
    <font>
      <sz val="11"/>
      <color rgb="FFFF0000"/>
      <name val="ＭＳ 明朝"/>
      <family val="1"/>
      <charset val="128"/>
    </font>
    <font>
      <sz val="12"/>
      <name val="明朝"/>
      <family val="1"/>
      <charset val="128"/>
    </font>
    <font>
      <sz val="11"/>
      <color rgb="FF9C6500"/>
      <name val="ＭＳ ゴシック"/>
      <family val="3"/>
      <charset val="128"/>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CC"/>
        <bgColor indexed="64"/>
      </patternFill>
    </fill>
  </fills>
  <borders count="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diagonalDown="1">
      <left/>
      <right style="thin">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right/>
      <top style="medium">
        <color indexed="64"/>
      </top>
      <bottom/>
      <diagonal style="thin">
        <color indexed="64"/>
      </diagonal>
    </border>
    <border diagonalDown="1">
      <left/>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s>
  <cellStyleXfs count="327">
    <xf numFmtId="0" fontId="0" fillId="0" borderId="0"/>
    <xf numFmtId="0" fontId="42" fillId="24" borderId="0" applyNumberFormat="0" applyBorder="0" applyAlignment="0" applyProtection="0">
      <alignment vertical="center"/>
    </xf>
    <xf numFmtId="0" fontId="13" fillId="2" borderId="0" applyNumberFormat="0" applyBorder="0" applyAlignment="0" applyProtection="0">
      <alignment vertical="center"/>
    </xf>
    <xf numFmtId="0" fontId="42" fillId="24" borderId="0" applyNumberFormat="0" applyBorder="0" applyAlignment="0" applyProtection="0">
      <alignment vertical="center"/>
    </xf>
    <xf numFmtId="0" fontId="13" fillId="2" borderId="0" applyNumberFormat="0" applyBorder="0" applyAlignment="0" applyProtection="0">
      <alignment vertical="center"/>
    </xf>
    <xf numFmtId="0" fontId="42" fillId="25" borderId="0" applyNumberFormat="0" applyBorder="0" applyAlignment="0" applyProtection="0">
      <alignment vertical="center"/>
    </xf>
    <xf numFmtId="0" fontId="13" fillId="3" borderId="0" applyNumberFormat="0" applyBorder="0" applyAlignment="0" applyProtection="0">
      <alignment vertical="center"/>
    </xf>
    <xf numFmtId="0" fontId="42" fillId="25" borderId="0" applyNumberFormat="0" applyBorder="0" applyAlignment="0" applyProtection="0">
      <alignment vertical="center"/>
    </xf>
    <xf numFmtId="0" fontId="13" fillId="3" borderId="0" applyNumberFormat="0" applyBorder="0" applyAlignment="0" applyProtection="0">
      <alignment vertical="center"/>
    </xf>
    <xf numFmtId="0" fontId="42" fillId="26" borderId="0" applyNumberFormat="0" applyBorder="0" applyAlignment="0" applyProtection="0">
      <alignment vertical="center"/>
    </xf>
    <xf numFmtId="0" fontId="13" fillId="4" borderId="0" applyNumberFormat="0" applyBorder="0" applyAlignment="0" applyProtection="0">
      <alignment vertical="center"/>
    </xf>
    <xf numFmtId="0" fontId="42" fillId="26" borderId="0" applyNumberFormat="0" applyBorder="0" applyAlignment="0" applyProtection="0">
      <alignment vertical="center"/>
    </xf>
    <xf numFmtId="0" fontId="13" fillId="4" borderId="0" applyNumberFormat="0" applyBorder="0" applyAlignment="0" applyProtection="0">
      <alignment vertical="center"/>
    </xf>
    <xf numFmtId="0" fontId="42" fillId="27" borderId="0" applyNumberFormat="0" applyBorder="0" applyAlignment="0" applyProtection="0">
      <alignment vertical="center"/>
    </xf>
    <xf numFmtId="0" fontId="13" fillId="5" borderId="0" applyNumberFormat="0" applyBorder="0" applyAlignment="0" applyProtection="0">
      <alignment vertical="center"/>
    </xf>
    <xf numFmtId="0" fontId="42" fillId="27" borderId="0" applyNumberFormat="0" applyBorder="0" applyAlignment="0" applyProtection="0">
      <alignment vertical="center"/>
    </xf>
    <xf numFmtId="0" fontId="13" fillId="5" borderId="0" applyNumberFormat="0" applyBorder="0" applyAlignment="0" applyProtection="0">
      <alignment vertical="center"/>
    </xf>
    <xf numFmtId="0" fontId="42" fillId="28" borderId="0" applyNumberFormat="0" applyBorder="0" applyAlignment="0" applyProtection="0">
      <alignment vertical="center"/>
    </xf>
    <xf numFmtId="0" fontId="13" fillId="6" borderId="0" applyNumberFormat="0" applyBorder="0" applyAlignment="0" applyProtection="0">
      <alignment vertical="center"/>
    </xf>
    <xf numFmtId="0" fontId="42" fillId="28" borderId="0" applyNumberFormat="0" applyBorder="0" applyAlignment="0" applyProtection="0">
      <alignment vertical="center"/>
    </xf>
    <xf numFmtId="0" fontId="13" fillId="6" borderId="0" applyNumberFormat="0" applyBorder="0" applyAlignment="0" applyProtection="0">
      <alignment vertical="center"/>
    </xf>
    <xf numFmtId="0" fontId="42" fillId="29" borderId="0" applyNumberFormat="0" applyBorder="0" applyAlignment="0" applyProtection="0">
      <alignment vertical="center"/>
    </xf>
    <xf numFmtId="0" fontId="13" fillId="7" borderId="0" applyNumberFormat="0" applyBorder="0" applyAlignment="0" applyProtection="0">
      <alignment vertical="center"/>
    </xf>
    <xf numFmtId="0" fontId="42" fillId="29" borderId="0" applyNumberFormat="0" applyBorder="0" applyAlignment="0" applyProtection="0">
      <alignment vertical="center"/>
    </xf>
    <xf numFmtId="0" fontId="13" fillId="7" borderId="0" applyNumberFormat="0" applyBorder="0" applyAlignment="0" applyProtection="0">
      <alignment vertical="center"/>
    </xf>
    <xf numFmtId="0" fontId="42" fillId="30" borderId="0" applyNumberFormat="0" applyBorder="0" applyAlignment="0" applyProtection="0">
      <alignment vertical="center"/>
    </xf>
    <xf numFmtId="0" fontId="13" fillId="8" borderId="0" applyNumberFormat="0" applyBorder="0" applyAlignment="0" applyProtection="0">
      <alignment vertical="center"/>
    </xf>
    <xf numFmtId="0" fontId="42" fillId="30" borderId="0" applyNumberFormat="0" applyBorder="0" applyAlignment="0" applyProtection="0">
      <alignment vertical="center"/>
    </xf>
    <xf numFmtId="0" fontId="13" fillId="8" borderId="0" applyNumberFormat="0" applyBorder="0" applyAlignment="0" applyProtection="0">
      <alignment vertical="center"/>
    </xf>
    <xf numFmtId="0" fontId="42" fillId="31" borderId="0" applyNumberFormat="0" applyBorder="0" applyAlignment="0" applyProtection="0">
      <alignment vertical="center"/>
    </xf>
    <xf numFmtId="0" fontId="13" fillId="9" borderId="0" applyNumberFormat="0" applyBorder="0" applyAlignment="0" applyProtection="0">
      <alignment vertical="center"/>
    </xf>
    <xf numFmtId="0" fontId="42" fillId="31" borderId="0" applyNumberFormat="0" applyBorder="0" applyAlignment="0" applyProtection="0">
      <alignment vertical="center"/>
    </xf>
    <xf numFmtId="0" fontId="13" fillId="9" borderId="0" applyNumberFormat="0" applyBorder="0" applyAlignment="0" applyProtection="0">
      <alignment vertical="center"/>
    </xf>
    <xf numFmtId="0" fontId="42" fillId="32" borderId="0" applyNumberFormat="0" applyBorder="0" applyAlignment="0" applyProtection="0">
      <alignment vertical="center"/>
    </xf>
    <xf numFmtId="0" fontId="13" fillId="10" borderId="0" applyNumberFormat="0" applyBorder="0" applyAlignment="0" applyProtection="0">
      <alignment vertical="center"/>
    </xf>
    <xf numFmtId="0" fontId="42" fillId="32" borderId="0" applyNumberFormat="0" applyBorder="0" applyAlignment="0" applyProtection="0">
      <alignment vertical="center"/>
    </xf>
    <xf numFmtId="0" fontId="13" fillId="10" borderId="0" applyNumberFormat="0" applyBorder="0" applyAlignment="0" applyProtection="0">
      <alignment vertical="center"/>
    </xf>
    <xf numFmtId="0" fontId="42" fillId="33" borderId="0" applyNumberFormat="0" applyBorder="0" applyAlignment="0" applyProtection="0">
      <alignment vertical="center"/>
    </xf>
    <xf numFmtId="0" fontId="13" fillId="5" borderId="0" applyNumberFormat="0" applyBorder="0" applyAlignment="0" applyProtection="0">
      <alignment vertical="center"/>
    </xf>
    <xf numFmtId="0" fontId="42" fillId="33" borderId="0" applyNumberFormat="0" applyBorder="0" applyAlignment="0" applyProtection="0">
      <alignment vertical="center"/>
    </xf>
    <xf numFmtId="0" fontId="13" fillId="5" borderId="0" applyNumberFormat="0" applyBorder="0" applyAlignment="0" applyProtection="0">
      <alignment vertical="center"/>
    </xf>
    <xf numFmtId="0" fontId="42" fillId="34" borderId="0" applyNumberFormat="0" applyBorder="0" applyAlignment="0" applyProtection="0">
      <alignment vertical="center"/>
    </xf>
    <xf numFmtId="0" fontId="13" fillId="8" borderId="0" applyNumberFormat="0" applyBorder="0" applyAlignment="0" applyProtection="0">
      <alignment vertical="center"/>
    </xf>
    <xf numFmtId="0" fontId="42" fillId="34" borderId="0" applyNumberFormat="0" applyBorder="0" applyAlignment="0" applyProtection="0">
      <alignment vertical="center"/>
    </xf>
    <xf numFmtId="0" fontId="13" fillId="8" borderId="0" applyNumberFormat="0" applyBorder="0" applyAlignment="0" applyProtection="0">
      <alignment vertical="center"/>
    </xf>
    <xf numFmtId="0" fontId="42" fillId="35" borderId="0" applyNumberFormat="0" applyBorder="0" applyAlignment="0" applyProtection="0">
      <alignment vertical="center"/>
    </xf>
    <xf numFmtId="0" fontId="13" fillId="11" borderId="0" applyNumberFormat="0" applyBorder="0" applyAlignment="0" applyProtection="0">
      <alignment vertical="center"/>
    </xf>
    <xf numFmtId="0" fontId="42" fillId="35" borderId="0" applyNumberFormat="0" applyBorder="0" applyAlignment="0" applyProtection="0">
      <alignment vertical="center"/>
    </xf>
    <xf numFmtId="0" fontId="13" fillId="11" borderId="0" applyNumberFormat="0" applyBorder="0" applyAlignment="0" applyProtection="0">
      <alignment vertical="center"/>
    </xf>
    <xf numFmtId="0" fontId="43" fillId="36" borderId="0" applyNumberFormat="0" applyBorder="0" applyAlignment="0" applyProtection="0">
      <alignment vertical="center"/>
    </xf>
    <xf numFmtId="0" fontId="14" fillId="12" borderId="0" applyNumberFormat="0" applyBorder="0" applyAlignment="0" applyProtection="0">
      <alignment vertical="center"/>
    </xf>
    <xf numFmtId="0" fontId="43" fillId="36" borderId="0" applyNumberFormat="0" applyBorder="0" applyAlignment="0" applyProtection="0">
      <alignment vertical="center"/>
    </xf>
    <xf numFmtId="0" fontId="14" fillId="12" borderId="0" applyNumberFormat="0" applyBorder="0" applyAlignment="0" applyProtection="0">
      <alignment vertical="center"/>
    </xf>
    <xf numFmtId="0" fontId="43" fillId="37" borderId="0" applyNumberFormat="0" applyBorder="0" applyAlignment="0" applyProtection="0">
      <alignment vertical="center"/>
    </xf>
    <xf numFmtId="0" fontId="14" fillId="9" borderId="0" applyNumberFormat="0" applyBorder="0" applyAlignment="0" applyProtection="0">
      <alignment vertical="center"/>
    </xf>
    <xf numFmtId="0" fontId="43" fillId="37" borderId="0" applyNumberFormat="0" applyBorder="0" applyAlignment="0" applyProtection="0">
      <alignment vertical="center"/>
    </xf>
    <xf numFmtId="0" fontId="14" fillId="9" borderId="0" applyNumberFormat="0" applyBorder="0" applyAlignment="0" applyProtection="0">
      <alignment vertical="center"/>
    </xf>
    <xf numFmtId="0" fontId="43" fillId="38" borderId="0" applyNumberFormat="0" applyBorder="0" applyAlignment="0" applyProtection="0">
      <alignment vertical="center"/>
    </xf>
    <xf numFmtId="0" fontId="14" fillId="10" borderId="0" applyNumberFormat="0" applyBorder="0" applyAlignment="0" applyProtection="0">
      <alignment vertical="center"/>
    </xf>
    <xf numFmtId="0" fontId="43" fillId="38" borderId="0" applyNumberFormat="0" applyBorder="0" applyAlignment="0" applyProtection="0">
      <alignment vertical="center"/>
    </xf>
    <xf numFmtId="0" fontId="14" fillId="10" borderId="0" applyNumberFormat="0" applyBorder="0" applyAlignment="0" applyProtection="0">
      <alignment vertical="center"/>
    </xf>
    <xf numFmtId="0" fontId="43" fillId="39" borderId="0" applyNumberFormat="0" applyBorder="0" applyAlignment="0" applyProtection="0">
      <alignment vertical="center"/>
    </xf>
    <xf numFmtId="0" fontId="14" fillId="13" borderId="0" applyNumberFormat="0" applyBorder="0" applyAlignment="0" applyProtection="0">
      <alignment vertical="center"/>
    </xf>
    <xf numFmtId="0" fontId="43" fillId="39" borderId="0" applyNumberFormat="0" applyBorder="0" applyAlignment="0" applyProtection="0">
      <alignment vertical="center"/>
    </xf>
    <xf numFmtId="0" fontId="14" fillId="13" borderId="0" applyNumberFormat="0" applyBorder="0" applyAlignment="0" applyProtection="0">
      <alignment vertical="center"/>
    </xf>
    <xf numFmtId="0" fontId="43" fillId="40" borderId="0" applyNumberFormat="0" applyBorder="0" applyAlignment="0" applyProtection="0">
      <alignment vertical="center"/>
    </xf>
    <xf numFmtId="0" fontId="14" fillId="14" borderId="0" applyNumberFormat="0" applyBorder="0" applyAlignment="0" applyProtection="0">
      <alignment vertical="center"/>
    </xf>
    <xf numFmtId="0" fontId="43" fillId="40" borderId="0" applyNumberFormat="0" applyBorder="0" applyAlignment="0" applyProtection="0">
      <alignment vertical="center"/>
    </xf>
    <xf numFmtId="0" fontId="14" fillId="14" borderId="0" applyNumberFormat="0" applyBorder="0" applyAlignment="0" applyProtection="0">
      <alignment vertical="center"/>
    </xf>
    <xf numFmtId="0" fontId="43" fillId="41" borderId="0" applyNumberFormat="0" applyBorder="0" applyAlignment="0" applyProtection="0">
      <alignment vertical="center"/>
    </xf>
    <xf numFmtId="0" fontId="14" fillId="15" borderId="0" applyNumberFormat="0" applyBorder="0" applyAlignment="0" applyProtection="0">
      <alignment vertical="center"/>
    </xf>
    <xf numFmtId="0" fontId="43" fillId="41" borderId="0" applyNumberFormat="0" applyBorder="0" applyAlignment="0" applyProtection="0">
      <alignment vertical="center"/>
    </xf>
    <xf numFmtId="0" fontId="14" fillId="15" borderId="0" applyNumberFormat="0" applyBorder="0" applyAlignment="0" applyProtection="0">
      <alignment vertical="center"/>
    </xf>
    <xf numFmtId="191" fontId="32" fillId="0" borderId="0" applyFill="0" applyBorder="0" applyAlignment="0"/>
    <xf numFmtId="0" fontId="33" fillId="0" borderId="1" applyNumberFormat="0" applyAlignment="0" applyProtection="0">
      <alignment horizontal="left" vertical="center"/>
    </xf>
    <xf numFmtId="0" fontId="33" fillId="0" borderId="2">
      <alignment horizontal="left" vertical="center"/>
    </xf>
    <xf numFmtId="0" fontId="34" fillId="0" borderId="0"/>
    <xf numFmtId="0" fontId="43" fillId="42" borderId="0" applyNumberFormat="0" applyBorder="0" applyAlignment="0" applyProtection="0">
      <alignment vertical="center"/>
    </xf>
    <xf numFmtId="0" fontId="14" fillId="16" borderId="0" applyNumberFormat="0" applyBorder="0" applyAlignment="0" applyProtection="0">
      <alignment vertical="center"/>
    </xf>
    <xf numFmtId="0" fontId="43" fillId="42" borderId="0" applyNumberFormat="0" applyBorder="0" applyAlignment="0" applyProtection="0">
      <alignment vertical="center"/>
    </xf>
    <xf numFmtId="0" fontId="14" fillId="16" borderId="0" applyNumberFormat="0" applyBorder="0" applyAlignment="0" applyProtection="0">
      <alignment vertical="center"/>
    </xf>
    <xf numFmtId="0" fontId="43" fillId="43" borderId="0" applyNumberFormat="0" applyBorder="0" applyAlignment="0" applyProtection="0">
      <alignment vertical="center"/>
    </xf>
    <xf numFmtId="0" fontId="14" fillId="17" borderId="0" applyNumberFormat="0" applyBorder="0" applyAlignment="0" applyProtection="0">
      <alignment vertical="center"/>
    </xf>
    <xf numFmtId="0" fontId="43" fillId="43" borderId="0" applyNumberFormat="0" applyBorder="0" applyAlignment="0" applyProtection="0">
      <alignment vertical="center"/>
    </xf>
    <xf numFmtId="0" fontId="14" fillId="17" borderId="0" applyNumberFormat="0" applyBorder="0" applyAlignment="0" applyProtection="0">
      <alignment vertical="center"/>
    </xf>
    <xf numFmtId="0" fontId="43" fillId="44" borderId="0" applyNumberFormat="0" applyBorder="0" applyAlignment="0" applyProtection="0">
      <alignment vertical="center"/>
    </xf>
    <xf numFmtId="0" fontId="14" fillId="18" borderId="0" applyNumberFormat="0" applyBorder="0" applyAlignment="0" applyProtection="0">
      <alignment vertical="center"/>
    </xf>
    <xf numFmtId="0" fontId="43" fillId="44" borderId="0" applyNumberFormat="0" applyBorder="0" applyAlignment="0" applyProtection="0">
      <alignment vertical="center"/>
    </xf>
    <xf numFmtId="0" fontId="14" fillId="18" borderId="0" applyNumberFormat="0" applyBorder="0" applyAlignment="0" applyProtection="0">
      <alignment vertical="center"/>
    </xf>
    <xf numFmtId="0" fontId="43" fillId="45" borderId="0" applyNumberFormat="0" applyBorder="0" applyAlignment="0" applyProtection="0">
      <alignment vertical="center"/>
    </xf>
    <xf numFmtId="0" fontId="14" fillId="13" borderId="0" applyNumberFormat="0" applyBorder="0" applyAlignment="0" applyProtection="0">
      <alignment vertical="center"/>
    </xf>
    <xf numFmtId="0" fontId="43" fillId="45" borderId="0" applyNumberFormat="0" applyBorder="0" applyAlignment="0" applyProtection="0">
      <alignment vertical="center"/>
    </xf>
    <xf numFmtId="0" fontId="14" fillId="13" borderId="0" applyNumberFormat="0" applyBorder="0" applyAlignment="0" applyProtection="0">
      <alignment vertical="center"/>
    </xf>
    <xf numFmtId="0" fontId="43" fillId="46" borderId="0" applyNumberFormat="0" applyBorder="0" applyAlignment="0" applyProtection="0">
      <alignment vertical="center"/>
    </xf>
    <xf numFmtId="0" fontId="14" fillId="14" borderId="0" applyNumberFormat="0" applyBorder="0" applyAlignment="0" applyProtection="0">
      <alignment vertical="center"/>
    </xf>
    <xf numFmtId="0" fontId="43" fillId="46" borderId="0" applyNumberFormat="0" applyBorder="0" applyAlignment="0" applyProtection="0">
      <alignment vertical="center"/>
    </xf>
    <xf numFmtId="0" fontId="14" fillId="14" borderId="0" applyNumberFormat="0" applyBorder="0" applyAlignment="0" applyProtection="0">
      <alignment vertical="center"/>
    </xf>
    <xf numFmtId="0" fontId="43" fillId="47" borderId="0" applyNumberFormat="0" applyBorder="0" applyAlignment="0" applyProtection="0">
      <alignment vertical="center"/>
    </xf>
    <xf numFmtId="0" fontId="14" fillId="19" borderId="0" applyNumberFormat="0" applyBorder="0" applyAlignment="0" applyProtection="0">
      <alignment vertical="center"/>
    </xf>
    <xf numFmtId="0" fontId="43" fillId="47" borderId="0" applyNumberFormat="0" applyBorder="0" applyAlignment="0" applyProtection="0">
      <alignment vertical="center"/>
    </xf>
    <xf numFmtId="0" fontId="14" fillId="19"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5" fillId="48" borderId="55" applyNumberFormat="0" applyAlignment="0" applyProtection="0">
      <alignment vertical="center"/>
    </xf>
    <xf numFmtId="0" fontId="16" fillId="20" borderId="3" applyNumberFormat="0" applyAlignment="0" applyProtection="0">
      <alignment vertical="center"/>
    </xf>
    <xf numFmtId="0" fontId="45" fillId="48" borderId="55" applyNumberFormat="0" applyAlignment="0" applyProtection="0">
      <alignment vertical="center"/>
    </xf>
    <xf numFmtId="0" fontId="16" fillId="20" borderId="3" applyNumberFormat="0" applyAlignment="0" applyProtection="0">
      <alignment vertical="center"/>
    </xf>
    <xf numFmtId="0" fontId="46" fillId="49" borderId="0" applyNumberFormat="0" applyBorder="0" applyAlignment="0" applyProtection="0">
      <alignment vertical="center"/>
    </xf>
    <xf numFmtId="0" fontId="17" fillId="21" borderId="0" applyNumberFormat="0" applyBorder="0" applyAlignment="0" applyProtection="0">
      <alignment vertical="center"/>
    </xf>
    <xf numFmtId="0" fontId="46" fillId="49" borderId="0" applyNumberFormat="0" applyBorder="0" applyAlignment="0" applyProtection="0">
      <alignment vertical="center"/>
    </xf>
    <xf numFmtId="0" fontId="17" fillId="21" borderId="0" applyNumberFormat="0" applyBorder="0" applyAlignment="0" applyProtection="0">
      <alignment vertical="center"/>
    </xf>
    <xf numFmtId="9" fontId="13"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top"/>
      <protection locked="0"/>
    </xf>
    <xf numFmtId="0" fontId="13" fillId="50" borderId="56" applyNumberFormat="0" applyFont="0" applyAlignment="0" applyProtection="0">
      <alignment vertical="center"/>
    </xf>
    <xf numFmtId="0" fontId="30" fillId="22" borderId="4" applyNumberFormat="0" applyFont="0" applyAlignment="0" applyProtection="0">
      <alignment vertical="center"/>
    </xf>
    <xf numFmtId="0" fontId="13" fillId="50" borderId="56" applyNumberFormat="0" applyFont="0" applyAlignment="0" applyProtection="0">
      <alignment vertical="center"/>
    </xf>
    <xf numFmtId="0" fontId="30" fillId="22" borderId="4" applyNumberFormat="0" applyFont="0" applyAlignment="0" applyProtection="0">
      <alignment vertical="center"/>
    </xf>
    <xf numFmtId="0" fontId="48" fillId="0" borderId="57" applyNumberFormat="0" applyFill="0" applyAlignment="0" applyProtection="0">
      <alignment vertical="center"/>
    </xf>
    <xf numFmtId="0" fontId="18" fillId="0" borderId="5" applyNumberFormat="0" applyFill="0" applyAlignment="0" applyProtection="0">
      <alignment vertical="center"/>
    </xf>
    <xf numFmtId="0" fontId="48" fillId="0" borderId="57" applyNumberFormat="0" applyFill="0" applyAlignment="0" applyProtection="0">
      <alignment vertical="center"/>
    </xf>
    <xf numFmtId="0" fontId="18" fillId="0" borderId="5" applyNumberFormat="0" applyFill="0" applyAlignment="0" applyProtection="0">
      <alignment vertical="center"/>
    </xf>
    <xf numFmtId="0" fontId="49" fillId="51" borderId="0" applyNumberFormat="0" applyBorder="0" applyAlignment="0" applyProtection="0">
      <alignment vertical="center"/>
    </xf>
    <xf numFmtId="0" fontId="19" fillId="3" borderId="0" applyNumberFormat="0" applyBorder="0" applyAlignment="0" applyProtection="0">
      <alignment vertical="center"/>
    </xf>
    <xf numFmtId="0" fontId="49" fillId="51" borderId="0" applyNumberFormat="0" applyBorder="0" applyAlignment="0" applyProtection="0">
      <alignment vertical="center"/>
    </xf>
    <xf numFmtId="0" fontId="19" fillId="3" borderId="0" applyNumberFormat="0" applyBorder="0" applyAlignment="0" applyProtection="0">
      <alignment vertical="center"/>
    </xf>
    <xf numFmtId="192" fontId="35" fillId="0" borderId="0" applyFont="0" applyFill="0" applyBorder="0" applyAlignment="0" applyProtection="0"/>
    <xf numFmtId="0" fontId="50" fillId="52" borderId="58" applyNumberFormat="0" applyAlignment="0" applyProtection="0">
      <alignment vertical="center"/>
    </xf>
    <xf numFmtId="0" fontId="20" fillId="23" borderId="6" applyNumberFormat="0" applyAlignment="0" applyProtection="0">
      <alignment vertical="center"/>
    </xf>
    <xf numFmtId="0" fontId="50" fillId="52" borderId="58" applyNumberFormat="0" applyAlignment="0" applyProtection="0">
      <alignment vertical="center"/>
    </xf>
    <xf numFmtId="0" fontId="20" fillId="23" borderId="6" applyNumberFormat="0" applyAlignment="0" applyProtection="0">
      <alignment vertical="center"/>
    </xf>
    <xf numFmtId="0" fontId="5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2" fillId="0" borderId="0" applyFont="0" applyFill="0" applyBorder="0" applyAlignment="0" applyProtection="0"/>
    <xf numFmtId="38" fontId="30" fillId="0" borderId="0" applyFont="0" applyFill="0" applyBorder="0" applyAlignment="0" applyProtection="0"/>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52" fillId="0" borderId="59" applyNumberFormat="0" applyFill="0" applyAlignment="0" applyProtection="0">
      <alignment vertical="center"/>
    </xf>
    <xf numFmtId="0" fontId="22" fillId="0" borderId="7" applyNumberFormat="0" applyFill="0" applyAlignment="0" applyProtection="0">
      <alignment vertical="center"/>
    </xf>
    <xf numFmtId="0" fontId="52" fillId="0" borderId="59" applyNumberFormat="0" applyFill="0" applyAlignment="0" applyProtection="0">
      <alignment vertical="center"/>
    </xf>
    <xf numFmtId="0" fontId="22" fillId="0" borderId="7" applyNumberFormat="0" applyFill="0" applyAlignment="0" applyProtection="0">
      <alignment vertical="center"/>
    </xf>
    <xf numFmtId="0" fontId="53" fillId="0" borderId="60" applyNumberFormat="0" applyFill="0" applyAlignment="0" applyProtection="0">
      <alignment vertical="center"/>
    </xf>
    <xf numFmtId="0" fontId="23" fillId="0" borderId="8" applyNumberFormat="0" applyFill="0" applyAlignment="0" applyProtection="0">
      <alignment vertical="center"/>
    </xf>
    <xf numFmtId="0" fontId="53" fillId="0" borderId="60" applyNumberFormat="0" applyFill="0" applyAlignment="0" applyProtection="0">
      <alignment vertical="center"/>
    </xf>
    <xf numFmtId="0" fontId="23" fillId="0" borderId="8" applyNumberFormat="0" applyFill="0" applyAlignment="0" applyProtection="0">
      <alignment vertical="center"/>
    </xf>
    <xf numFmtId="0" fontId="54" fillId="0" borderId="61" applyNumberFormat="0" applyFill="0" applyAlignment="0" applyProtection="0">
      <alignment vertical="center"/>
    </xf>
    <xf numFmtId="0" fontId="24" fillId="0" borderId="9" applyNumberFormat="0" applyFill="0" applyAlignment="0" applyProtection="0">
      <alignment vertical="center"/>
    </xf>
    <xf numFmtId="0" fontId="54" fillId="0" borderId="61" applyNumberFormat="0" applyFill="0" applyAlignment="0" applyProtection="0">
      <alignment vertical="center"/>
    </xf>
    <xf numFmtId="0" fontId="24" fillId="0" borderId="9" applyNumberFormat="0" applyFill="0" applyAlignment="0" applyProtection="0">
      <alignment vertical="center"/>
    </xf>
    <xf numFmtId="0" fontId="5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6" fillId="0" borderId="0" applyBorder="0">
      <alignment vertical="center"/>
    </xf>
    <xf numFmtId="0" fontId="55" fillId="0" borderId="62" applyNumberFormat="0" applyFill="0" applyAlignment="0" applyProtection="0">
      <alignment vertical="center"/>
    </xf>
    <xf numFmtId="0" fontId="25" fillId="0" borderId="10" applyNumberFormat="0" applyFill="0" applyAlignment="0" applyProtection="0">
      <alignment vertical="center"/>
    </xf>
    <xf numFmtId="0" fontId="55" fillId="0" borderId="62" applyNumberFormat="0" applyFill="0" applyAlignment="0" applyProtection="0">
      <alignment vertical="center"/>
    </xf>
    <xf numFmtId="0" fontId="25" fillId="0" borderId="10" applyNumberFormat="0" applyFill="0" applyAlignment="0" applyProtection="0">
      <alignment vertical="center"/>
    </xf>
    <xf numFmtId="0" fontId="56" fillId="52" borderId="63" applyNumberFormat="0" applyAlignment="0" applyProtection="0">
      <alignment vertical="center"/>
    </xf>
    <xf numFmtId="0" fontId="26" fillId="23" borderId="11" applyNumberFormat="0" applyAlignment="0" applyProtection="0">
      <alignment vertical="center"/>
    </xf>
    <xf numFmtId="0" fontId="56" fillId="52" borderId="63" applyNumberFormat="0" applyAlignment="0" applyProtection="0">
      <alignment vertical="center"/>
    </xf>
    <xf numFmtId="0" fontId="26" fillId="23" borderId="11" applyNumberFormat="0" applyAlignment="0" applyProtection="0">
      <alignment vertical="center"/>
    </xf>
    <xf numFmtId="193" fontId="35" fillId="0" borderId="0" applyFont="0" applyFill="0" applyBorder="0" applyAlignment="0" applyProtection="0"/>
    <xf numFmtId="0" fontId="5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7" fillId="0" borderId="0" applyNumberFormat="0" applyFill="0" applyBorder="0" applyAlignment="0" applyProtection="0">
      <alignment vertical="center"/>
    </xf>
    <xf numFmtId="188" fontId="35" fillId="0" borderId="0" applyFont="0" applyFill="0" applyBorder="0" applyAlignment="0" applyProtection="0"/>
    <xf numFmtId="0" fontId="58" fillId="53" borderId="58" applyNumberFormat="0" applyAlignment="0" applyProtection="0">
      <alignment vertical="center"/>
    </xf>
    <xf numFmtId="0" fontId="28" fillId="7" borderId="6" applyNumberFormat="0" applyAlignment="0" applyProtection="0">
      <alignment vertical="center"/>
    </xf>
    <xf numFmtId="0" fontId="58" fillId="53" borderId="58" applyNumberFormat="0" applyAlignment="0" applyProtection="0">
      <alignment vertical="center"/>
    </xf>
    <xf numFmtId="0" fontId="28" fillId="7" borderId="6" applyNumberFormat="0" applyAlignment="0" applyProtection="0">
      <alignment vertical="center"/>
    </xf>
    <xf numFmtId="0" fontId="42" fillId="0" borderId="0">
      <alignment vertical="center"/>
    </xf>
    <xf numFmtId="0" fontId="30" fillId="0" borderId="0"/>
    <xf numFmtId="0" fontId="30" fillId="0" borderId="0"/>
    <xf numFmtId="0" fontId="42" fillId="0" borderId="0">
      <alignment vertical="center"/>
    </xf>
    <xf numFmtId="0" fontId="30" fillId="0" borderId="0"/>
    <xf numFmtId="0" fontId="42" fillId="0" borderId="0">
      <alignment vertical="center"/>
    </xf>
    <xf numFmtId="0" fontId="30" fillId="0" borderId="0"/>
    <xf numFmtId="0" fontId="30" fillId="0" borderId="0"/>
    <xf numFmtId="0" fontId="42" fillId="0" borderId="0">
      <alignment vertical="center"/>
    </xf>
    <xf numFmtId="0" fontId="30" fillId="0" borderId="0"/>
    <xf numFmtId="0" fontId="30" fillId="0" borderId="0"/>
    <xf numFmtId="0" fontId="42"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30" fillId="0" borderId="0"/>
    <xf numFmtId="0" fontId="42" fillId="0" borderId="0">
      <alignment vertical="center"/>
    </xf>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42" fillId="0" borderId="0">
      <alignment vertical="center"/>
    </xf>
    <xf numFmtId="0" fontId="42" fillId="0" borderId="0">
      <alignment vertical="center"/>
    </xf>
    <xf numFmtId="0" fontId="10" fillId="0" borderId="0"/>
    <xf numFmtId="0" fontId="10" fillId="0" borderId="0"/>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42" fillId="0" borderId="0">
      <alignment vertical="center"/>
    </xf>
    <xf numFmtId="0" fontId="30" fillId="0" borderId="0"/>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42"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30" fillId="0" borderId="0">
      <alignment vertical="center"/>
    </xf>
    <xf numFmtId="0" fontId="30" fillId="0" borderId="0">
      <alignment vertical="center"/>
    </xf>
    <xf numFmtId="0" fontId="5" fillId="0" borderId="0">
      <alignment vertical="center"/>
    </xf>
    <xf numFmtId="0" fontId="31" fillId="0" borderId="0"/>
    <xf numFmtId="0" fontId="30" fillId="0" borderId="0"/>
    <xf numFmtId="0" fontId="30" fillId="0" borderId="0"/>
    <xf numFmtId="0" fontId="30" fillId="0" borderId="0"/>
    <xf numFmtId="0" fontId="42" fillId="0" borderId="0">
      <alignment vertical="center"/>
    </xf>
    <xf numFmtId="0" fontId="42" fillId="0" borderId="0">
      <alignment vertical="center"/>
    </xf>
    <xf numFmtId="0" fontId="42" fillId="0" borderId="0">
      <alignment vertical="center"/>
    </xf>
    <xf numFmtId="0" fontId="59" fillId="0" borderId="0">
      <alignment vertical="center"/>
    </xf>
    <xf numFmtId="0" fontId="10" fillId="0" borderId="0"/>
    <xf numFmtId="0" fontId="30" fillId="0" borderId="0"/>
    <xf numFmtId="0" fontId="10" fillId="0" borderId="0"/>
    <xf numFmtId="0" fontId="31" fillId="0" borderId="0"/>
    <xf numFmtId="0" fontId="42" fillId="0" borderId="0">
      <alignment vertical="center"/>
    </xf>
    <xf numFmtId="0" fontId="30" fillId="0" borderId="0">
      <alignment vertical="center"/>
    </xf>
    <xf numFmtId="0" fontId="30" fillId="0" borderId="0">
      <alignment vertical="center"/>
    </xf>
    <xf numFmtId="0" fontId="42" fillId="0" borderId="0">
      <alignment vertical="center"/>
    </xf>
    <xf numFmtId="0" fontId="30" fillId="0" borderId="0">
      <alignment vertical="center"/>
    </xf>
    <xf numFmtId="0" fontId="31" fillId="0" borderId="0"/>
    <xf numFmtId="0" fontId="37" fillId="0" borderId="0"/>
    <xf numFmtId="0" fontId="7" fillId="0" borderId="0"/>
    <xf numFmtId="0" fontId="30" fillId="0" borderId="0">
      <alignment vertical="center"/>
    </xf>
    <xf numFmtId="0" fontId="30" fillId="0" borderId="0">
      <alignment vertical="center"/>
    </xf>
    <xf numFmtId="0" fontId="42" fillId="0" borderId="0">
      <alignment vertical="center"/>
    </xf>
    <xf numFmtId="0" fontId="30" fillId="0" borderId="0"/>
    <xf numFmtId="0" fontId="7" fillId="0" borderId="0"/>
    <xf numFmtId="0" fontId="42" fillId="0" borderId="0">
      <alignment vertical="center"/>
    </xf>
    <xf numFmtId="0" fontId="42" fillId="0" borderId="0">
      <alignment vertical="center"/>
    </xf>
    <xf numFmtId="0" fontId="10" fillId="0" borderId="0"/>
    <xf numFmtId="0" fontId="10" fillId="0" borderId="0"/>
    <xf numFmtId="0" fontId="30" fillId="0" borderId="0"/>
    <xf numFmtId="0" fontId="30" fillId="0" borderId="0">
      <alignment vertical="center"/>
    </xf>
    <xf numFmtId="0" fontId="42" fillId="0" borderId="0">
      <alignment vertical="center"/>
    </xf>
    <xf numFmtId="0" fontId="42" fillId="0" borderId="0">
      <alignment vertical="center"/>
    </xf>
    <xf numFmtId="0" fontId="42" fillId="0" borderId="0">
      <alignment vertical="center"/>
    </xf>
    <xf numFmtId="0" fontId="30" fillId="0" borderId="0"/>
    <xf numFmtId="0" fontId="30" fillId="0" borderId="0">
      <alignment vertical="center"/>
    </xf>
    <xf numFmtId="0" fontId="31" fillId="0" borderId="0"/>
    <xf numFmtId="0" fontId="30" fillId="0" borderId="0"/>
    <xf numFmtId="0" fontId="30" fillId="0" borderId="0">
      <alignment vertical="center"/>
    </xf>
    <xf numFmtId="0" fontId="30" fillId="0" borderId="0">
      <alignment vertical="center"/>
    </xf>
    <xf numFmtId="0" fontId="30" fillId="0" borderId="0">
      <alignment vertical="center"/>
    </xf>
    <xf numFmtId="0" fontId="30" fillId="0" borderId="0"/>
    <xf numFmtId="0" fontId="30" fillId="0" borderId="0"/>
    <xf numFmtId="0" fontId="42" fillId="0" borderId="0">
      <alignment vertical="center"/>
    </xf>
    <xf numFmtId="0" fontId="30" fillId="0" borderId="0"/>
    <xf numFmtId="0" fontId="42" fillId="0" borderId="0">
      <alignment vertical="center"/>
    </xf>
    <xf numFmtId="0" fontId="10" fillId="0" borderId="0"/>
    <xf numFmtId="0" fontId="10" fillId="0" borderId="0"/>
    <xf numFmtId="0" fontId="60" fillId="54" borderId="0" applyNumberFormat="0" applyBorder="0" applyAlignment="0" applyProtection="0">
      <alignment vertical="center"/>
    </xf>
    <xf numFmtId="0" fontId="29" fillId="4" borderId="0" applyNumberFormat="0" applyBorder="0" applyAlignment="0" applyProtection="0">
      <alignment vertical="center"/>
    </xf>
    <xf numFmtId="0" fontId="60" fillId="54" borderId="0" applyNumberFormat="0" applyBorder="0" applyAlignment="0" applyProtection="0">
      <alignment vertical="center"/>
    </xf>
    <xf numFmtId="0" fontId="29" fillId="4" borderId="0" applyNumberFormat="0" applyBorder="0" applyAlignment="0" applyProtection="0">
      <alignment vertical="center"/>
    </xf>
    <xf numFmtId="0" fontId="1" fillId="0" borderId="0">
      <alignment vertical="center"/>
    </xf>
    <xf numFmtId="1" fontId="31" fillId="0" borderId="0"/>
  </cellStyleXfs>
  <cellXfs count="847">
    <xf numFmtId="0" fontId="0" fillId="0" borderId="0" xfId="0"/>
    <xf numFmtId="0" fontId="4" fillId="0" borderId="0" xfId="0" applyFont="1"/>
    <xf numFmtId="0" fontId="5" fillId="0" borderId="0" xfId="0" applyFont="1"/>
    <xf numFmtId="0" fontId="4" fillId="0" borderId="13" xfId="0" applyFont="1" applyBorder="1"/>
    <xf numFmtId="0" fontId="4" fillId="0" borderId="0" xfId="0" applyFont="1" applyAlignment="1">
      <alignment horizontal="left"/>
    </xf>
    <xf numFmtId="179" fontId="4" fillId="0" borderId="13" xfId="0" applyNumberFormat="1" applyFont="1" applyBorder="1"/>
    <xf numFmtId="178" fontId="4" fillId="0" borderId="13" xfId="0" applyNumberFormat="1" applyFont="1" applyBorder="1"/>
    <xf numFmtId="0" fontId="4" fillId="0" borderId="0" xfId="0" applyFont="1" applyAlignment="1">
      <alignment horizontal="right"/>
    </xf>
    <xf numFmtId="0" fontId="5" fillId="0" borderId="0" xfId="0" applyFont="1" applyAlignment="1">
      <alignment vertical="center"/>
    </xf>
    <xf numFmtId="0" fontId="4" fillId="0" borderId="0" xfId="0" applyFont="1" applyAlignment="1">
      <alignment vertical="center"/>
    </xf>
    <xf numFmtId="0" fontId="4" fillId="0" borderId="13" xfId="0" applyFont="1" applyBorder="1" applyAlignment="1">
      <alignment vertical="center"/>
    </xf>
    <xf numFmtId="0" fontId="4" fillId="0" borderId="16" xfId="0" applyFont="1" applyBorder="1" applyAlignment="1">
      <alignment horizontal="right" vertical="center"/>
    </xf>
    <xf numFmtId="0" fontId="4" fillId="0" borderId="0" xfId="0" applyFont="1" applyAlignment="1">
      <alignment horizontal="right" vertical="center"/>
    </xf>
    <xf numFmtId="0" fontId="4" fillId="0" borderId="13" xfId="0" applyFont="1" applyBorder="1" applyAlignment="1">
      <alignment horizontal="right" vertical="center"/>
    </xf>
    <xf numFmtId="0" fontId="4" fillId="0" borderId="0" xfId="0" applyFont="1" applyAlignment="1">
      <alignment horizontal="left" vertical="center"/>
    </xf>
    <xf numFmtId="0" fontId="4" fillId="0" borderId="14" xfId="0" applyFont="1" applyBorder="1" applyAlignment="1">
      <alignment horizontal="right" vertical="center"/>
    </xf>
    <xf numFmtId="0" fontId="5" fillId="0" borderId="0" xfId="0" applyFont="1" applyAlignment="1">
      <alignment horizontal="center"/>
    </xf>
    <xf numFmtId="0" fontId="4" fillId="0" borderId="13" xfId="0" applyFont="1" applyBorder="1" applyAlignment="1">
      <alignment horizontal="center" vertical="center"/>
    </xf>
    <xf numFmtId="179" fontId="4" fillId="0" borderId="0" xfId="0" applyNumberFormat="1" applyFont="1"/>
    <xf numFmtId="186" fontId="4" fillId="0" borderId="16" xfId="0" applyNumberFormat="1" applyFont="1" applyBorder="1" applyAlignment="1">
      <alignment vertical="center"/>
    </xf>
    <xf numFmtId="179" fontId="4" fillId="0" borderId="16" xfId="0" applyNumberFormat="1" applyFont="1" applyBorder="1"/>
    <xf numFmtId="177" fontId="4" fillId="0" borderId="14" xfId="0" applyNumberFormat="1" applyFont="1" applyBorder="1" applyAlignment="1">
      <alignment horizontal="right"/>
    </xf>
    <xf numFmtId="179" fontId="4" fillId="0" borderId="14" xfId="0" applyNumberFormat="1" applyFont="1" applyBorder="1"/>
    <xf numFmtId="178" fontId="4" fillId="0" borderId="16" xfId="0" applyNumberFormat="1" applyFont="1" applyBorder="1"/>
    <xf numFmtId="0" fontId="4" fillId="0" borderId="0" xfId="0" applyFont="1" applyAlignment="1">
      <alignment horizontal="center" vertical="center"/>
    </xf>
    <xf numFmtId="0" fontId="12" fillId="0" borderId="0" xfId="0" applyFont="1" applyAlignment="1">
      <alignment horizontal="left" vertical="center"/>
    </xf>
    <xf numFmtId="0" fontId="39" fillId="0" borderId="0" xfId="0" applyFont="1" applyAlignment="1">
      <alignment vertical="center"/>
    </xf>
    <xf numFmtId="0" fontId="38" fillId="0" borderId="0" xfId="0" applyFont="1" applyAlignment="1">
      <alignment vertical="center"/>
    </xf>
    <xf numFmtId="0" fontId="8" fillId="0" borderId="0" xfId="0" applyFont="1" applyAlignment="1">
      <alignment horizontal="center" vertical="center"/>
    </xf>
    <xf numFmtId="186" fontId="4" fillId="0" borderId="13" xfId="0" applyNumberFormat="1" applyFont="1" applyBorder="1" applyAlignment="1">
      <alignment horizontal="center" vertical="center"/>
    </xf>
    <xf numFmtId="181" fontId="4" fillId="0" borderId="13" xfId="0" applyNumberFormat="1" applyFont="1" applyBorder="1" applyAlignment="1">
      <alignment horizontal="center" vertical="center"/>
    </xf>
    <xf numFmtId="0" fontId="4" fillId="0" borderId="27" xfId="0" applyFont="1" applyBorder="1" applyAlignment="1">
      <alignment horizontal="right"/>
    </xf>
    <xf numFmtId="0" fontId="8" fillId="0" borderId="0" xfId="0" applyFont="1" applyAlignment="1">
      <alignment horizontal="left" vertical="center"/>
    </xf>
    <xf numFmtId="0" fontId="4" fillId="0" borderId="16" xfId="0" applyFont="1" applyBorder="1"/>
    <xf numFmtId="0" fontId="4" fillId="0" borderId="13" xfId="0" applyFont="1" applyBorder="1" applyAlignment="1">
      <alignment horizontal="right"/>
    </xf>
    <xf numFmtId="181" fontId="4" fillId="0" borderId="16" xfId="0" applyNumberFormat="1" applyFont="1" applyBorder="1" applyAlignment="1">
      <alignment horizontal="right"/>
    </xf>
    <xf numFmtId="186" fontId="4" fillId="0" borderId="13" xfId="0" applyNumberFormat="1" applyFont="1" applyBorder="1"/>
    <xf numFmtId="181" fontId="4" fillId="0" borderId="13" xfId="0" applyNumberFormat="1" applyFont="1" applyBorder="1" applyAlignment="1">
      <alignment horizontal="right"/>
    </xf>
    <xf numFmtId="186" fontId="4" fillId="0" borderId="16" xfId="0" applyNumberFormat="1" applyFont="1" applyBorder="1"/>
    <xf numFmtId="181" fontId="4" fillId="0" borderId="14" xfId="0" applyNumberFormat="1" applyFont="1" applyBorder="1" applyAlignment="1">
      <alignment horizontal="right"/>
    </xf>
    <xf numFmtId="181" fontId="4" fillId="0" borderId="14" xfId="0" applyNumberFormat="1" applyFont="1" applyBorder="1"/>
    <xf numFmtId="181" fontId="4" fillId="0" borderId="13" xfId="0" applyNumberFormat="1" applyFont="1" applyBorder="1"/>
    <xf numFmtId="186" fontId="4" fillId="0" borderId="16" xfId="0" applyNumberFormat="1" applyFont="1" applyBorder="1" applyAlignment="1">
      <alignment horizontal="right"/>
    </xf>
    <xf numFmtId="0" fontId="5" fillId="0" borderId="13" xfId="0" applyFont="1" applyBorder="1"/>
    <xf numFmtId="181" fontId="5" fillId="0" borderId="13" xfId="0" applyNumberFormat="1" applyFont="1" applyBorder="1" applyAlignment="1">
      <alignment horizontal="right"/>
    </xf>
    <xf numFmtId="178" fontId="4" fillId="0" borderId="16" xfId="0" applyNumberFormat="1" applyFont="1" applyBorder="1" applyAlignment="1">
      <alignment vertical="center"/>
    </xf>
    <xf numFmtId="186" fontId="4" fillId="0" borderId="13" xfId="0" applyNumberFormat="1" applyFont="1" applyBorder="1" applyAlignment="1">
      <alignment horizontal="right"/>
    </xf>
    <xf numFmtId="38" fontId="5" fillId="0" borderId="16" xfId="138" applyFont="1" applyFill="1" applyBorder="1" applyAlignment="1">
      <alignment horizontal="center"/>
    </xf>
    <xf numFmtId="0" fontId="5" fillId="0" borderId="13" xfId="0" applyFont="1" applyBorder="1" applyAlignment="1">
      <alignment horizontal="right"/>
    </xf>
    <xf numFmtId="0" fontId="4" fillId="0" borderId="16" xfId="0" applyFont="1" applyBorder="1" applyAlignment="1">
      <alignment horizontal="right"/>
    </xf>
    <xf numFmtId="194" fontId="4" fillId="0" borderId="0" xfId="0" applyNumberFormat="1" applyFont="1" applyAlignment="1">
      <alignment horizontal="right"/>
    </xf>
    <xf numFmtId="195" fontId="4" fillId="0" borderId="0" xfId="0" applyNumberFormat="1" applyFont="1" applyAlignment="1">
      <alignment horizontal="right"/>
    </xf>
    <xf numFmtId="0" fontId="5" fillId="0" borderId="0" xfId="0" applyFont="1" applyAlignment="1">
      <alignment horizontal="right"/>
    </xf>
    <xf numFmtId="181" fontId="4" fillId="0" borderId="0" xfId="0" applyNumberFormat="1" applyFont="1" applyAlignment="1">
      <alignment horizontal="right"/>
    </xf>
    <xf numFmtId="38" fontId="5" fillId="0" borderId="0" xfId="138" applyFont="1" applyFill="1" applyBorder="1" applyAlignment="1">
      <alignment horizontal="center"/>
    </xf>
    <xf numFmtId="186" fontId="4" fillId="0" borderId="0" xfId="0" applyNumberFormat="1" applyFont="1"/>
    <xf numFmtId="178" fontId="4" fillId="0" borderId="0" xfId="0" applyNumberFormat="1" applyFont="1"/>
    <xf numFmtId="186" fontId="4" fillId="0" borderId="0" xfId="0" applyNumberFormat="1" applyFont="1" applyAlignment="1">
      <alignment vertical="center"/>
    </xf>
    <xf numFmtId="178" fontId="4" fillId="0" borderId="0" xfId="0" applyNumberFormat="1" applyFont="1" applyAlignment="1">
      <alignment horizontal="right"/>
    </xf>
    <xf numFmtId="0" fontId="4" fillId="0" borderId="0" xfId="0" applyFont="1" applyAlignment="1">
      <alignment horizontal="center" vertical="center" wrapText="1"/>
    </xf>
    <xf numFmtId="177" fontId="4" fillId="0" borderId="14" xfId="0" applyNumberFormat="1" applyFont="1" applyBorder="1"/>
    <xf numFmtId="177" fontId="4" fillId="0" borderId="13" xfId="0" applyNumberFormat="1" applyFont="1" applyBorder="1"/>
    <xf numFmtId="181" fontId="4" fillId="0" borderId="13" xfId="319" applyNumberFormat="1" applyFont="1" applyBorder="1" applyAlignment="1">
      <alignment horizontal="right"/>
    </xf>
    <xf numFmtId="198" fontId="5" fillId="0" borderId="0" xfId="0" applyNumberFormat="1" applyFont="1"/>
    <xf numFmtId="178" fontId="5" fillId="0" borderId="16" xfId="0" applyNumberFormat="1" applyFont="1" applyBorder="1"/>
    <xf numFmtId="178" fontId="4" fillId="0" borderId="13" xfId="0" applyNumberFormat="1" applyFont="1" applyBorder="1" applyAlignment="1">
      <alignment horizontal="right"/>
    </xf>
    <xf numFmtId="179" fontId="4" fillId="0" borderId="13" xfId="0" applyNumberFormat="1" applyFont="1" applyBorder="1" applyAlignment="1">
      <alignment horizontal="right"/>
    </xf>
    <xf numFmtId="0" fontId="4" fillId="0" borderId="12" xfId="0" applyFont="1" applyBorder="1" applyAlignment="1">
      <alignment horizontal="distributed" vertical="center" justifyLastLine="1"/>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5" fillId="0" borderId="12" xfId="0" applyFont="1" applyBorder="1" applyAlignment="1">
      <alignment horizontal="center" vertical="center" wrapText="1"/>
    </xf>
    <xf numFmtId="0" fontId="38" fillId="0" borderId="0" xfId="0" applyFont="1"/>
    <xf numFmtId="184" fontId="5" fillId="0" borderId="0" xfId="0" applyNumberFormat="1" applyFont="1"/>
    <xf numFmtId="0" fontId="5" fillId="0" borderId="0" xfId="0" applyFont="1" applyAlignment="1">
      <alignment horizontal="center" vertical="center" wrapText="1"/>
    </xf>
    <xf numFmtId="184" fontId="4" fillId="0" borderId="13" xfId="0" applyNumberFormat="1" applyFont="1" applyBorder="1" applyAlignment="1">
      <alignment vertical="center"/>
    </xf>
    <xf numFmtId="184" fontId="4" fillId="0" borderId="16" xfId="0" applyNumberFormat="1" applyFont="1" applyBorder="1" applyAlignment="1">
      <alignment vertical="center"/>
    </xf>
    <xf numFmtId="183" fontId="4" fillId="0" borderId="16" xfId="0" applyNumberFormat="1" applyFont="1" applyBorder="1" applyAlignment="1">
      <alignment vertical="center"/>
    </xf>
    <xf numFmtId="183" fontId="4" fillId="0" borderId="13" xfId="0" applyNumberFormat="1" applyFont="1" applyBorder="1" applyAlignment="1">
      <alignment vertical="center"/>
    </xf>
    <xf numFmtId="183" fontId="4" fillId="0" borderId="0" xfId="0" applyNumberFormat="1" applyFont="1" applyAlignment="1">
      <alignment vertical="center"/>
    </xf>
    <xf numFmtId="185" fontId="4" fillId="0" borderId="16" xfId="0" applyNumberFormat="1" applyFont="1" applyBorder="1" applyAlignment="1">
      <alignment horizontal="center" vertical="center"/>
    </xf>
    <xf numFmtId="184" fontId="4" fillId="0" borderId="16" xfId="0" applyNumberFormat="1" applyFont="1" applyBorder="1" applyAlignment="1">
      <alignment horizontal="center" vertical="center"/>
    </xf>
    <xf numFmtId="184" fontId="4" fillId="0" borderId="13" xfId="0" applyNumberFormat="1" applyFont="1" applyBorder="1" applyAlignment="1">
      <alignment horizontal="center" vertical="center"/>
    </xf>
    <xf numFmtId="184" fontId="4" fillId="0" borderId="0" xfId="0" applyNumberFormat="1" applyFont="1" applyAlignment="1">
      <alignment horizontal="center" vertical="center"/>
    </xf>
    <xf numFmtId="0" fontId="4" fillId="0" borderId="16" xfId="0" applyFont="1" applyBorder="1" applyAlignment="1">
      <alignment horizontal="left" vertical="center"/>
    </xf>
    <xf numFmtId="186" fontId="4" fillId="0" borderId="13" xfId="0" applyNumberFormat="1" applyFont="1" applyBorder="1" applyAlignment="1">
      <alignment vertical="center"/>
    </xf>
    <xf numFmtId="181" fontId="4" fillId="0" borderId="13" xfId="0" applyNumberFormat="1" applyFont="1" applyBorder="1" applyAlignment="1">
      <alignment horizontal="right" vertical="center"/>
    </xf>
    <xf numFmtId="181" fontId="4" fillId="0" borderId="16" xfId="0" applyNumberFormat="1" applyFont="1" applyBorder="1" applyAlignment="1">
      <alignment vertical="center"/>
    </xf>
    <xf numFmtId="181" fontId="4" fillId="0" borderId="13" xfId="0" applyNumberFormat="1" applyFont="1" applyBorder="1" applyAlignment="1">
      <alignment vertical="center"/>
    </xf>
    <xf numFmtId="0" fontId="4" fillId="0" borderId="21" xfId="0" applyFont="1" applyBorder="1" applyAlignment="1">
      <alignment horizontal="right" vertical="center"/>
    </xf>
    <xf numFmtId="194" fontId="4" fillId="0" borderId="19" xfId="0" applyNumberFormat="1" applyFont="1" applyBorder="1" applyAlignment="1">
      <alignment horizontal="left" vertical="center"/>
    </xf>
    <xf numFmtId="0" fontId="4" fillId="0" borderId="19" xfId="0" applyFont="1" applyBorder="1" applyAlignment="1">
      <alignment horizontal="right" vertical="center"/>
    </xf>
    <xf numFmtId="0" fontId="4" fillId="0" borderId="22" xfId="0" applyFont="1" applyBorder="1" applyAlignment="1">
      <alignment horizontal="left" vertical="center"/>
    </xf>
    <xf numFmtId="186" fontId="4" fillId="0" borderId="21" xfId="0" applyNumberFormat="1" applyFont="1" applyBorder="1" applyAlignment="1">
      <alignment vertical="center"/>
    </xf>
    <xf numFmtId="186" fontId="4" fillId="0" borderId="22" xfId="0" applyNumberFormat="1" applyFont="1" applyBorder="1" applyAlignment="1">
      <alignment horizontal="center" vertical="center"/>
    </xf>
    <xf numFmtId="181" fontId="4" fillId="0" borderId="21" xfId="0" applyNumberFormat="1" applyFont="1" applyBorder="1" applyAlignment="1">
      <alignment horizontal="right" vertical="center"/>
    </xf>
    <xf numFmtId="186" fontId="4" fillId="0" borderId="22" xfId="0" applyNumberFormat="1" applyFont="1" applyBorder="1" applyAlignment="1">
      <alignment vertical="center"/>
    </xf>
    <xf numFmtId="186" fontId="4" fillId="0" borderId="19" xfId="0" applyNumberFormat="1" applyFont="1" applyBorder="1" applyAlignment="1">
      <alignment vertical="center"/>
    </xf>
    <xf numFmtId="181" fontId="4" fillId="0" borderId="22" xfId="0" applyNumberFormat="1" applyFont="1" applyBorder="1" applyAlignment="1">
      <alignment vertical="center"/>
    </xf>
    <xf numFmtId="181" fontId="4" fillId="0" borderId="22" xfId="0" applyNumberFormat="1" applyFont="1" applyBorder="1" applyAlignment="1">
      <alignment horizontal="right" vertical="center"/>
    </xf>
    <xf numFmtId="197" fontId="4" fillId="0" borderId="21" xfId="0" applyNumberFormat="1" applyFont="1" applyBorder="1" applyAlignment="1">
      <alignment horizontal="right" vertical="center"/>
    </xf>
    <xf numFmtId="181" fontId="4" fillId="0" borderId="19" xfId="0" applyNumberFormat="1" applyFont="1" applyBorder="1" applyAlignment="1">
      <alignment horizontal="right" vertical="center"/>
    </xf>
    <xf numFmtId="186" fontId="4" fillId="0" borderId="22" xfId="0" applyNumberFormat="1" applyFont="1" applyBorder="1" applyAlignment="1">
      <alignment horizontal="right" vertical="center"/>
    </xf>
    <xf numFmtId="187" fontId="4" fillId="0" borderId="22" xfId="0" applyNumberFormat="1" applyFont="1" applyBorder="1" applyAlignment="1">
      <alignment vertical="center"/>
    </xf>
    <xf numFmtId="181" fontId="4" fillId="0" borderId="21" xfId="0" applyNumberFormat="1" applyFont="1" applyBorder="1" applyAlignment="1">
      <alignment horizontal="center" vertical="center"/>
    </xf>
    <xf numFmtId="186" fontId="4" fillId="0" borderId="21" xfId="0" applyNumberFormat="1" applyFont="1" applyBorder="1" applyAlignment="1">
      <alignment horizontal="center" vertical="center"/>
    </xf>
    <xf numFmtId="181" fontId="4" fillId="0" borderId="0" xfId="0" applyNumberFormat="1" applyFont="1" applyAlignment="1">
      <alignment horizontal="center"/>
    </xf>
    <xf numFmtId="181" fontId="4" fillId="0" borderId="16" xfId="0" applyNumberFormat="1" applyFont="1" applyBorder="1" applyAlignment="1">
      <alignment horizontal="center"/>
    </xf>
    <xf numFmtId="181" fontId="4" fillId="0" borderId="0" xfId="319" applyNumberFormat="1" applyFont="1" applyAlignment="1">
      <alignment horizontal="right"/>
    </xf>
    <xf numFmtId="183" fontId="5" fillId="0" borderId="0" xfId="0" applyNumberFormat="1" applyFont="1" applyAlignment="1">
      <alignment vertical="center"/>
    </xf>
    <xf numFmtId="180" fontId="4" fillId="0" borderId="16" xfId="0" applyNumberFormat="1" applyFont="1" applyBorder="1"/>
    <xf numFmtId="178" fontId="4" fillId="0" borderId="16" xfId="0" applyNumberFormat="1" applyFont="1" applyBorder="1" applyAlignment="1">
      <alignment horizontal="right"/>
    </xf>
    <xf numFmtId="0" fontId="5" fillId="0" borderId="29" xfId="0" applyFont="1" applyBorder="1"/>
    <xf numFmtId="0" fontId="4" fillId="0" borderId="19" xfId="0" applyFont="1" applyBorder="1"/>
    <xf numFmtId="0" fontId="4" fillId="0" borderId="16" xfId="0" applyFont="1" applyBorder="1" applyAlignment="1">
      <alignment vertical="center"/>
    </xf>
    <xf numFmtId="190" fontId="4" fillId="0" borderId="16" xfId="0" applyNumberFormat="1" applyFont="1" applyBorder="1" applyAlignment="1">
      <alignment horizontal="center" vertical="center"/>
    </xf>
    <xf numFmtId="176" fontId="4" fillId="0" borderId="22" xfId="0" applyNumberFormat="1" applyFont="1" applyBorder="1" applyAlignment="1">
      <alignment horizontal="right" vertical="center"/>
    </xf>
    <xf numFmtId="190" fontId="4" fillId="0" borderId="22" xfId="0" applyNumberFormat="1" applyFont="1" applyBorder="1" applyAlignment="1">
      <alignment vertical="center"/>
    </xf>
    <xf numFmtId="178" fontId="4" fillId="0" borderId="16" xfId="0" applyNumberFormat="1" applyFont="1" applyBorder="1" applyAlignment="1">
      <alignment horizontal="center"/>
    </xf>
    <xf numFmtId="0" fontId="5" fillId="0" borderId="0" xfId="0" applyFont="1" applyAlignment="1">
      <alignment horizontal="distributed" vertical="center" wrapText="1" justifyLastLine="1"/>
    </xf>
    <xf numFmtId="0" fontId="5" fillId="0" borderId="2" xfId="0" applyFont="1" applyBorder="1" applyAlignment="1">
      <alignment horizontal="center" vertical="center"/>
    </xf>
    <xf numFmtId="181" fontId="38" fillId="0" borderId="0" xfId="0" applyNumberFormat="1" applyFont="1" applyAlignment="1">
      <alignment vertical="center"/>
    </xf>
    <xf numFmtId="0" fontId="4" fillId="0" borderId="17" xfId="0" applyFont="1" applyBorder="1" applyAlignment="1">
      <alignment horizontal="distributed" vertical="center"/>
    </xf>
    <xf numFmtId="0" fontId="5" fillId="0" borderId="23"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centerContinuous" vertical="center"/>
    </xf>
    <xf numFmtId="0" fontId="5" fillId="0" borderId="25" xfId="0" applyFont="1" applyBorder="1" applyAlignment="1">
      <alignment horizontal="centerContinuous" vertical="center"/>
    </xf>
    <xf numFmtId="0" fontId="5" fillId="0" borderId="26" xfId="0" applyFont="1" applyBorder="1" applyAlignment="1">
      <alignment horizontal="centerContinuous" vertical="center"/>
    </xf>
    <xf numFmtId="0" fontId="5" fillId="0" borderId="36" xfId="0" applyFont="1" applyBorder="1" applyAlignment="1">
      <alignment horizontal="distributed" vertical="center"/>
    </xf>
    <xf numFmtId="0" fontId="5" fillId="0" borderId="13" xfId="0" applyFont="1" applyBorder="1" applyAlignment="1">
      <alignment horizontal="distributed" vertical="center"/>
    </xf>
    <xf numFmtId="0" fontId="5" fillId="0" borderId="0" xfId="0" applyFont="1" applyAlignment="1">
      <alignment horizontal="right" vertical="center"/>
    </xf>
    <xf numFmtId="0" fontId="5" fillId="0" borderId="0" xfId="0" applyFont="1" applyAlignment="1">
      <alignment horizontal="distributed"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33" xfId="0" applyFont="1" applyBorder="1" applyAlignment="1">
      <alignment horizontal="distributed" vertical="center"/>
    </xf>
    <xf numFmtId="0" fontId="5" fillId="0" borderId="40" xfId="0" applyFont="1" applyBorder="1" applyAlignment="1">
      <alignment horizontal="distributed" vertical="center"/>
    </xf>
    <xf numFmtId="0" fontId="5" fillId="0" borderId="35" xfId="0" applyFont="1" applyBorder="1" applyAlignment="1">
      <alignment horizontal="distributed" vertical="center"/>
    </xf>
    <xf numFmtId="0" fontId="5" fillId="0" borderId="37" xfId="0" applyFont="1" applyBorder="1" applyAlignment="1">
      <alignment horizontal="distributed" vertical="center"/>
    </xf>
    <xf numFmtId="0" fontId="4" fillId="0" borderId="23" xfId="0" applyFont="1" applyBorder="1"/>
    <xf numFmtId="0" fontId="4" fillId="0" borderId="18" xfId="0" applyFont="1" applyBorder="1" applyAlignment="1">
      <alignment horizontal="right" vertical="center"/>
    </xf>
    <xf numFmtId="0" fontId="5" fillId="0" borderId="17" xfId="0" applyFont="1" applyBorder="1" applyAlignment="1">
      <alignment vertical="center"/>
    </xf>
    <xf numFmtId="0" fontId="4" fillId="0" borderId="33" xfId="0" applyFont="1" applyBorder="1" applyAlignment="1">
      <alignment vertical="center"/>
    </xf>
    <xf numFmtId="184" fontId="4" fillId="0" borderId="13" xfId="0" applyNumberFormat="1" applyFont="1" applyBorder="1"/>
    <xf numFmtId="184" fontId="4" fillId="0" borderId="16" xfId="0" applyNumberFormat="1" applyFont="1" applyBorder="1"/>
    <xf numFmtId="184" fontId="4" fillId="0" borderId="0" xfId="0" applyNumberFormat="1" applyFont="1"/>
    <xf numFmtId="183" fontId="4" fillId="0" borderId="14" xfId="0" applyNumberFormat="1" applyFont="1" applyBorder="1"/>
    <xf numFmtId="183" fontId="4" fillId="0" borderId="13" xfId="0" applyNumberFormat="1" applyFont="1" applyBorder="1"/>
    <xf numFmtId="183" fontId="4" fillId="0" borderId="16" xfId="0" applyNumberFormat="1" applyFont="1" applyBorder="1"/>
    <xf numFmtId="183" fontId="4" fillId="0" borderId="0" xfId="0" applyNumberFormat="1" applyFont="1"/>
    <xf numFmtId="0" fontId="4" fillId="0" borderId="13" xfId="0" applyFont="1" applyBorder="1" applyAlignment="1">
      <alignment horizontal="center"/>
    </xf>
    <xf numFmtId="184" fontId="4" fillId="0" borderId="16" xfId="0" applyNumberFormat="1" applyFont="1" applyBorder="1" applyAlignment="1">
      <alignment horizontal="center"/>
    </xf>
    <xf numFmtId="184" fontId="4" fillId="0" borderId="13" xfId="0" applyNumberFormat="1" applyFont="1" applyBorder="1" applyAlignment="1">
      <alignment horizontal="center"/>
    </xf>
    <xf numFmtId="184" fontId="4" fillId="0" borderId="0" xfId="0" applyNumberFormat="1" applyFont="1" applyAlignment="1">
      <alignment horizontal="center"/>
    </xf>
    <xf numFmtId="0" fontId="4" fillId="0" borderId="33" xfId="0" applyFont="1" applyBorder="1"/>
    <xf numFmtId="181" fontId="4" fillId="0" borderId="13" xfId="0" applyNumberFormat="1" applyFont="1" applyBorder="1" applyAlignment="1">
      <alignment horizontal="center"/>
    </xf>
    <xf numFmtId="181" fontId="4" fillId="0" borderId="16" xfId="0" applyNumberFormat="1" applyFont="1" applyBorder="1"/>
    <xf numFmtId="181" fontId="4" fillId="0" borderId="0" xfId="0" applyNumberFormat="1" applyFont="1"/>
    <xf numFmtId="197" fontId="4" fillId="0" borderId="0" xfId="0" applyNumberFormat="1" applyFont="1"/>
    <xf numFmtId="186" fontId="4" fillId="0" borderId="13" xfId="0" applyNumberFormat="1" applyFont="1" applyBorder="1" applyAlignment="1">
      <alignment horizontal="center"/>
    </xf>
    <xf numFmtId="186" fontId="4" fillId="0" borderId="0" xfId="0" applyNumberFormat="1" applyFont="1" applyAlignment="1">
      <alignment horizontal="left" vertical="top"/>
    </xf>
    <xf numFmtId="186" fontId="4" fillId="0" borderId="0" xfId="0" applyNumberFormat="1" applyFont="1" applyAlignment="1">
      <alignment horizontal="right"/>
    </xf>
    <xf numFmtId="186" fontId="4" fillId="0" borderId="13" xfId="0" applyNumberFormat="1" applyFont="1" applyBorder="1" applyAlignment="1">
      <alignment horizontal="left"/>
    </xf>
    <xf numFmtId="0" fontId="4" fillId="0" borderId="33" xfId="0" applyFont="1" applyBorder="1" applyAlignment="1">
      <alignment horizontal="left"/>
    </xf>
    <xf numFmtId="186" fontId="4" fillId="0" borderId="0" xfId="0" applyNumberFormat="1" applyFont="1" applyAlignment="1">
      <alignment horizontal="left"/>
    </xf>
    <xf numFmtId="181" fontId="4" fillId="0" borderId="13" xfId="0" applyNumberFormat="1" applyFont="1" applyBorder="1" applyAlignment="1">
      <alignment horizontal="left"/>
    </xf>
    <xf numFmtId="197" fontId="4" fillId="0" borderId="0" xfId="0" applyNumberFormat="1" applyFont="1" applyAlignment="1">
      <alignment horizontal="right"/>
    </xf>
    <xf numFmtId="177" fontId="4" fillId="0" borderId="16" xfId="0" applyNumberFormat="1" applyFont="1" applyBorder="1" applyAlignment="1">
      <alignment horizontal="right"/>
    </xf>
    <xf numFmtId="177" fontId="4" fillId="0" borderId="0" xfId="0" applyNumberFormat="1" applyFont="1" applyAlignment="1">
      <alignment horizontal="right"/>
    </xf>
    <xf numFmtId="196" fontId="4" fillId="0" borderId="0" xfId="0" applyNumberFormat="1" applyFont="1" applyAlignment="1">
      <alignment horizontal="right"/>
    </xf>
    <xf numFmtId="0" fontId="4" fillId="0" borderId="21" xfId="0" applyFont="1" applyBorder="1" applyAlignment="1">
      <alignment horizontal="right"/>
    </xf>
    <xf numFmtId="0" fontId="4" fillId="0" borderId="19" xfId="0" applyFont="1" applyBorder="1" applyAlignment="1">
      <alignment horizontal="left"/>
    </xf>
    <xf numFmtId="0" fontId="4" fillId="0" borderId="19" xfId="0" applyFont="1" applyBorder="1" applyAlignment="1">
      <alignment horizontal="right"/>
    </xf>
    <xf numFmtId="186" fontId="4" fillId="0" borderId="21" xfId="0" applyNumberFormat="1" applyFont="1" applyBorder="1"/>
    <xf numFmtId="186" fontId="4" fillId="0" borderId="22" xfId="0" applyNumberFormat="1" applyFont="1" applyBorder="1" applyAlignment="1">
      <alignment horizontal="center"/>
    </xf>
    <xf numFmtId="181" fontId="4" fillId="0" borderId="21" xfId="0" applyNumberFormat="1" applyFont="1" applyBorder="1" applyAlignment="1">
      <alignment horizontal="right"/>
    </xf>
    <xf numFmtId="186" fontId="4" fillId="0" borderId="22" xfId="0" applyNumberFormat="1" applyFont="1" applyBorder="1"/>
    <xf numFmtId="181" fontId="4" fillId="0" borderId="21" xfId="0" applyNumberFormat="1" applyFont="1" applyBorder="1" applyAlignment="1">
      <alignment horizontal="left"/>
    </xf>
    <xf numFmtId="181" fontId="4" fillId="0" borderId="22" xfId="0" applyNumberFormat="1" applyFont="1" applyBorder="1" applyAlignment="1">
      <alignment horizontal="right"/>
    </xf>
    <xf numFmtId="181" fontId="4" fillId="0" borderId="19" xfId="0" applyNumberFormat="1" applyFont="1" applyBorder="1" applyAlignment="1">
      <alignment horizontal="right"/>
    </xf>
    <xf numFmtId="181" fontId="4" fillId="0" borderId="20" xfId="0" applyNumberFormat="1" applyFont="1" applyBorder="1"/>
    <xf numFmtId="181" fontId="4" fillId="0" borderId="21" xfId="0" applyNumberFormat="1" applyFont="1" applyBorder="1"/>
    <xf numFmtId="186" fontId="4" fillId="0" borderId="22" xfId="0" applyNumberFormat="1" applyFont="1" applyBorder="1" applyAlignment="1">
      <alignment horizontal="right"/>
    </xf>
    <xf numFmtId="181" fontId="4" fillId="0" borderId="21" xfId="0" applyNumberFormat="1" applyFont="1" applyBorder="1" applyAlignment="1">
      <alignment horizontal="center"/>
    </xf>
    <xf numFmtId="186" fontId="4" fillId="0" borderId="21" xfId="0" applyNumberFormat="1" applyFont="1" applyBorder="1" applyAlignment="1">
      <alignment horizontal="center"/>
    </xf>
    <xf numFmtId="186" fontId="4" fillId="0" borderId="19" xfId="0" applyNumberFormat="1" applyFont="1" applyBorder="1"/>
    <xf numFmtId="0" fontId="4" fillId="0" borderId="34" xfId="0" applyFont="1" applyBorder="1" applyAlignment="1">
      <alignment horizontal="left"/>
    </xf>
    <xf numFmtId="181" fontId="4" fillId="0" borderId="15" xfId="0" applyNumberFormat="1" applyFont="1" applyBorder="1"/>
    <xf numFmtId="186" fontId="4" fillId="0" borderId="15" xfId="0" applyNumberFormat="1" applyFont="1" applyBorder="1"/>
    <xf numFmtId="0" fontId="4" fillId="0" borderId="33" xfId="0" applyFont="1" applyBorder="1" applyAlignment="1">
      <alignment horizontal="right"/>
    </xf>
    <xf numFmtId="186" fontId="5" fillId="0" borderId="16" xfId="0" applyNumberFormat="1" applyFont="1" applyBorder="1" applyAlignment="1">
      <alignment horizontal="right"/>
    </xf>
    <xf numFmtId="181" fontId="4" fillId="0" borderId="16" xfId="319" applyNumberFormat="1" applyFont="1" applyBorder="1" applyAlignment="1">
      <alignment horizontal="right"/>
    </xf>
    <xf numFmtId="195" fontId="5" fillId="0" borderId="0" xfId="0" applyNumberFormat="1" applyFont="1"/>
    <xf numFmtId="186" fontId="4" fillId="0" borderId="0" xfId="0" applyNumberFormat="1" applyFont="1" applyAlignment="1">
      <alignment horizontal="center"/>
    </xf>
    <xf numFmtId="0" fontId="8" fillId="0" borderId="0" xfId="0" applyFont="1" applyAlignment="1">
      <alignment vertical="center"/>
    </xf>
    <xf numFmtId="0" fontId="5" fillId="0" borderId="18" xfId="0" applyFont="1" applyBorder="1" applyAlignment="1">
      <alignment horizontal="distributed" vertical="center"/>
    </xf>
    <xf numFmtId="0" fontId="5" fillId="0" borderId="16" xfId="0" applyFont="1" applyBorder="1" applyAlignment="1">
      <alignment horizontal="distributed" vertical="center"/>
    </xf>
    <xf numFmtId="0" fontId="4" fillId="0" borderId="29" xfId="0" applyFont="1" applyBorder="1" applyAlignment="1">
      <alignment horizontal="center" vertical="center"/>
    </xf>
    <xf numFmtId="0" fontId="5" fillId="0" borderId="41" xfId="0" applyFont="1" applyBorder="1" applyAlignment="1">
      <alignment horizontal="distributed" vertical="center"/>
    </xf>
    <xf numFmtId="0" fontId="4" fillId="0" borderId="18" xfId="0" applyFont="1" applyBorder="1"/>
    <xf numFmtId="0" fontId="4" fillId="0" borderId="12" xfId="0" applyFont="1" applyBorder="1"/>
    <xf numFmtId="0" fontId="4" fillId="0" borderId="15" xfId="0" applyFont="1" applyBorder="1" applyAlignment="1">
      <alignment horizontal="right"/>
    </xf>
    <xf numFmtId="0" fontId="4" fillId="0" borderId="29" xfId="0" applyFont="1" applyBorder="1" applyAlignment="1">
      <alignment horizontal="right"/>
    </xf>
    <xf numFmtId="0" fontId="4" fillId="0" borderId="12" xfId="0" applyFont="1" applyBorder="1" applyAlignment="1">
      <alignment horizontal="right"/>
    </xf>
    <xf numFmtId="0" fontId="5" fillId="0" borderId="12" xfId="0" applyFont="1" applyBorder="1"/>
    <xf numFmtId="0" fontId="4" fillId="0" borderId="16" xfId="0" applyFont="1" applyBorder="1" applyAlignment="1">
      <alignment horizontal="left"/>
    </xf>
    <xf numFmtId="3" fontId="4" fillId="0" borderId="13" xfId="0" applyNumberFormat="1" applyFont="1" applyBorder="1" applyAlignment="1">
      <alignment horizontal="center"/>
    </xf>
    <xf numFmtId="0" fontId="4" fillId="0" borderId="22" xfId="0" applyFont="1" applyBorder="1" applyAlignment="1">
      <alignment horizontal="left"/>
    </xf>
    <xf numFmtId="181" fontId="4" fillId="0" borderId="22" xfId="0" applyNumberFormat="1" applyFont="1" applyBorder="1"/>
    <xf numFmtId="184" fontId="4" fillId="0" borderId="12" xfId="0" applyNumberFormat="1" applyFont="1" applyBorder="1"/>
    <xf numFmtId="183" fontId="4" fillId="0" borderId="16" xfId="0" applyNumberFormat="1" applyFont="1" applyBorder="1" applyAlignment="1">
      <alignment horizontal="right"/>
    </xf>
    <xf numFmtId="184" fontId="4" fillId="0" borderId="13" xfId="0" applyNumberFormat="1" applyFont="1" applyBorder="1" applyAlignment="1">
      <alignment horizontal="right"/>
    </xf>
    <xf numFmtId="0" fontId="5" fillId="0" borderId="16" xfId="0" applyFont="1" applyBorder="1"/>
    <xf numFmtId="0" fontId="5" fillId="0" borderId="33" xfId="0" applyFont="1" applyBorder="1"/>
    <xf numFmtId="179" fontId="5" fillId="0" borderId="16" xfId="0" applyNumberFormat="1" applyFont="1" applyBorder="1"/>
    <xf numFmtId="0" fontId="4" fillId="0" borderId="0" xfId="0" applyFont="1" applyAlignment="1">
      <alignment horizontal="center" vertical="center" wrapText="1" justifyLastLine="1"/>
    </xf>
    <xf numFmtId="41" fontId="5" fillId="0" borderId="14" xfId="0" applyNumberFormat="1" applyFont="1" applyBorder="1" applyAlignment="1">
      <alignment horizontal="right"/>
    </xf>
    <xf numFmtId="199" fontId="61" fillId="0" borderId="0" xfId="0" applyNumberFormat="1" applyFont="1"/>
    <xf numFmtId="199" fontId="61" fillId="0" borderId="16" xfId="0" applyNumberFormat="1" applyFont="1" applyBorder="1"/>
    <xf numFmtId="199" fontId="5" fillId="0" borderId="0" xfId="0" applyNumberFormat="1" applyFont="1" applyAlignment="1">
      <alignment horizontal="right" vertical="center"/>
    </xf>
    <xf numFmtId="177" fontId="5" fillId="0" borderId="0" xfId="0" applyNumberFormat="1" applyFont="1" applyAlignment="1">
      <alignment horizontal="right"/>
    </xf>
    <xf numFmtId="190" fontId="4" fillId="0" borderId="16" xfId="0" applyNumberFormat="1" applyFont="1" applyBorder="1"/>
    <xf numFmtId="0" fontId="0" fillId="0" borderId="25" xfId="0" applyBorder="1" applyAlignment="1">
      <alignment horizontal="centerContinuous" vertical="center"/>
    </xf>
    <xf numFmtId="0" fontId="0" fillId="0" borderId="0" xfId="0" applyAlignment="1">
      <alignment horizontal="center" vertical="center" wrapText="1"/>
    </xf>
    <xf numFmtId="0" fontId="0" fillId="0" borderId="26" xfId="0" applyBorder="1" applyAlignment="1">
      <alignment horizontal="centerContinuous" vertical="center"/>
    </xf>
    <xf numFmtId="0" fontId="0" fillId="0" borderId="0" xfId="0" applyAlignment="1">
      <alignment horizontal="distributed" vertical="center" wrapText="1" justifyLastLine="1"/>
    </xf>
    <xf numFmtId="0" fontId="0" fillId="0" borderId="0" xfId="0" applyAlignment="1">
      <alignment horizontal="right" vertical="center"/>
    </xf>
    <xf numFmtId="41" fontId="4" fillId="0" borderId="14" xfId="0" applyNumberFormat="1" applyFont="1" applyBorder="1"/>
    <xf numFmtId="0" fontId="0" fillId="0" borderId="0" xfId="0" applyAlignment="1">
      <alignment vertical="center" wrapText="1"/>
    </xf>
    <xf numFmtId="0" fontId="0" fillId="0" borderId="12" xfId="0" applyBorder="1" applyAlignment="1">
      <alignment horizontal="center" vertical="center" wrapText="1"/>
    </xf>
    <xf numFmtId="179" fontId="4" fillId="0" borderId="41" xfId="0" applyNumberFormat="1" applyFont="1" applyBorder="1"/>
    <xf numFmtId="179" fontId="62" fillId="0" borderId="16" xfId="0" applyNumberFormat="1" applyFont="1" applyBorder="1"/>
    <xf numFmtId="0" fontId="0" fillId="0" borderId="40" xfId="0" applyBorder="1" applyAlignment="1">
      <alignment horizontal="center" vertical="center" wrapText="1"/>
    </xf>
    <xf numFmtId="0" fontId="0" fillId="0" borderId="40"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5" fillId="0" borderId="19" xfId="0" applyFont="1" applyBorder="1" applyAlignment="1">
      <alignment horizontal="center" vertical="center" wrapText="1"/>
    </xf>
    <xf numFmtId="0" fontId="5" fillId="0" borderId="29" xfId="0" applyFont="1" applyBorder="1" applyAlignment="1">
      <alignment horizontal="center" vertical="center" wrapText="1"/>
    </xf>
    <xf numFmtId="187" fontId="4" fillId="0" borderId="16" xfId="0" applyNumberFormat="1" applyFont="1" applyBorder="1"/>
    <xf numFmtId="185" fontId="4" fillId="0" borderId="16" xfId="0" applyNumberFormat="1" applyFont="1" applyBorder="1" applyAlignment="1">
      <alignment horizontal="center"/>
    </xf>
    <xf numFmtId="187" fontId="4" fillId="0" borderId="22" xfId="0" applyNumberFormat="1" applyFont="1" applyBorder="1"/>
    <xf numFmtId="187" fontId="4" fillId="0" borderId="16" xfId="0" applyNumberFormat="1" applyFont="1" applyBorder="1" applyAlignment="1">
      <alignment horizontal="right"/>
    </xf>
    <xf numFmtId="180" fontId="62" fillId="0" borderId="16" xfId="0" applyNumberFormat="1" applyFont="1" applyBorder="1"/>
    <xf numFmtId="0" fontId="0" fillId="0" borderId="17" xfId="0" applyBorder="1" applyAlignment="1">
      <alignment horizontal="distributed" vertical="center" justifyLastLine="1"/>
    </xf>
    <xf numFmtId="0" fontId="0" fillId="0" borderId="17" xfId="0"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14" xfId="0" applyFont="1" applyBorder="1" applyAlignment="1">
      <alignment horizontal="center"/>
    </xf>
    <xf numFmtId="179" fontId="4" fillId="0" borderId="0" xfId="0" applyNumberFormat="1" applyFont="1" applyAlignment="1">
      <alignment vertical="center"/>
    </xf>
    <xf numFmtId="179" fontId="4" fillId="0" borderId="16" xfId="0" applyNumberFormat="1" applyFont="1" applyBorder="1" applyAlignment="1">
      <alignment horizontal="right"/>
    </xf>
    <xf numFmtId="179" fontId="4" fillId="0" borderId="16" xfId="0" applyNumberFormat="1" applyFont="1" applyBorder="1" applyAlignment="1">
      <alignment horizontal="center"/>
    </xf>
    <xf numFmtId="183" fontId="4" fillId="0" borderId="13" xfId="0" applyNumberFormat="1" applyFont="1" applyBorder="1" applyAlignment="1">
      <alignment horizontal="right"/>
    </xf>
    <xf numFmtId="179" fontId="62" fillId="0" borderId="13" xfId="0" applyNumberFormat="1" applyFont="1" applyBorder="1" applyAlignment="1">
      <alignment horizontal="right"/>
    </xf>
    <xf numFmtId="179" fontId="4" fillId="0" borderId="0" xfId="0" applyNumberFormat="1" applyFont="1" applyAlignment="1">
      <alignment horizontal="right"/>
    </xf>
    <xf numFmtId="179" fontId="4" fillId="0" borderId="35" xfId="0" applyNumberFormat="1" applyFont="1" applyBorder="1" applyAlignment="1">
      <alignment horizontal="right"/>
    </xf>
    <xf numFmtId="179" fontId="4" fillId="0" borderId="40" xfId="0" applyNumberFormat="1" applyFont="1" applyBorder="1" applyAlignment="1">
      <alignment horizontal="right"/>
    </xf>
    <xf numFmtId="186" fontId="5" fillId="0" borderId="13" xfId="0" applyNumberFormat="1" applyFont="1" applyBorder="1" applyAlignment="1">
      <alignment horizontal="right"/>
    </xf>
    <xf numFmtId="178" fontId="62" fillId="0" borderId="13" xfId="0" applyNumberFormat="1" applyFont="1" applyBorder="1" applyAlignment="1">
      <alignment horizontal="right"/>
    </xf>
    <xf numFmtId="178" fontId="4" fillId="0" borderId="40" xfId="0" applyNumberFormat="1" applyFont="1" applyBorder="1" applyAlignment="1">
      <alignment horizontal="right"/>
    </xf>
    <xf numFmtId="178" fontId="62" fillId="0" borderId="16" xfId="0" applyNumberFormat="1" applyFont="1" applyBorder="1"/>
    <xf numFmtId="198" fontId="63" fillId="0" borderId="0" xfId="0" applyNumberFormat="1" applyFont="1"/>
    <xf numFmtId="186" fontId="62" fillId="0" borderId="13" xfId="0" applyNumberFormat="1" applyFont="1" applyBorder="1" applyAlignment="1">
      <alignment horizontal="center"/>
    </xf>
    <xf numFmtId="186" fontId="62" fillId="0" borderId="16" xfId="0" applyNumberFormat="1" applyFont="1" applyBorder="1"/>
    <xf numFmtId="186" fontId="62" fillId="0" borderId="16" xfId="0" applyNumberFormat="1" applyFont="1" applyBorder="1" applyAlignment="1">
      <alignment horizontal="right"/>
    </xf>
    <xf numFmtId="186" fontId="62" fillId="0" borderId="13" xfId="0" applyNumberFormat="1" applyFont="1" applyBorder="1" applyAlignment="1">
      <alignment horizontal="right"/>
    </xf>
    <xf numFmtId="179" fontId="62" fillId="0" borderId="13" xfId="0" applyNumberFormat="1" applyFont="1" applyBorder="1"/>
    <xf numFmtId="181" fontId="62" fillId="0" borderId="13" xfId="0" applyNumberFormat="1" applyFont="1" applyBorder="1" applyAlignment="1">
      <alignment horizontal="right"/>
    </xf>
    <xf numFmtId="181" fontId="62" fillId="0" borderId="16" xfId="0" applyNumberFormat="1" applyFont="1" applyBorder="1"/>
    <xf numFmtId="0" fontId="5" fillId="0" borderId="0" xfId="0" applyFont="1" applyAlignment="1">
      <alignment horizontal="left" vertical="center"/>
    </xf>
    <xf numFmtId="0" fontId="5" fillId="0" borderId="32" xfId="0" applyFont="1" applyBorder="1" applyAlignment="1">
      <alignment vertical="center" wrapText="1"/>
    </xf>
    <xf numFmtId="0" fontId="4" fillId="0" borderId="32" xfId="0" applyFont="1" applyBorder="1" applyAlignment="1">
      <alignment vertical="center" wrapText="1" justifyLastLine="1"/>
    </xf>
    <xf numFmtId="0" fontId="4" fillId="0" borderId="15" xfId="0" applyFont="1" applyBorder="1" applyAlignment="1">
      <alignment vertical="center" wrapText="1"/>
    </xf>
    <xf numFmtId="0" fontId="4" fillId="0" borderId="22" xfId="0" applyFont="1" applyBorder="1" applyAlignment="1">
      <alignment vertical="center" wrapText="1"/>
    </xf>
    <xf numFmtId="0" fontId="4" fillId="0" borderId="30" xfId="0" applyFont="1" applyBorder="1" applyAlignment="1">
      <alignment vertical="center" wrapText="1" justifyLastLine="1"/>
    </xf>
    <xf numFmtId="0" fontId="4" fillId="0" borderId="31" xfId="0" applyFont="1" applyBorder="1" applyAlignment="1">
      <alignment vertical="center" wrapText="1" justifyLastLine="1"/>
    </xf>
    <xf numFmtId="0" fontId="4" fillId="0" borderId="2" xfId="0" applyFont="1" applyBorder="1" applyAlignment="1">
      <alignment horizontal="right" vertical="center" wrapText="1" justifyLastLine="1"/>
    </xf>
    <xf numFmtId="0" fontId="5" fillId="0" borderId="29" xfId="0" applyFont="1" applyBorder="1" applyAlignment="1">
      <alignment vertical="center"/>
    </xf>
    <xf numFmtId="178" fontId="0" fillId="0" borderId="0" xfId="0" applyNumberFormat="1"/>
    <xf numFmtId="178" fontId="63" fillId="0" borderId="0" xfId="0" applyNumberFormat="1" applyFont="1"/>
    <xf numFmtId="0" fontId="5" fillId="0" borderId="40" xfId="0" applyFont="1" applyBorder="1" applyAlignment="1">
      <alignment horizontal="center" vertical="center" wrapText="1"/>
    </xf>
    <xf numFmtId="0" fontId="4" fillId="0" borderId="12" xfId="0" applyFont="1" applyBorder="1" applyAlignment="1">
      <alignment horizontal="distributed" vertical="center" wrapText="1" justifyLastLine="1"/>
    </xf>
    <xf numFmtId="0" fontId="4" fillId="0" borderId="24" xfId="0" quotePrefix="1" applyFont="1" applyBorder="1" applyAlignment="1">
      <alignment horizontal="center" vertical="center" wrapText="1"/>
    </xf>
    <xf numFmtId="0" fontId="4" fillId="0" borderId="29" xfId="0" applyFont="1" applyBorder="1" applyAlignment="1">
      <alignment horizontal="center" vertical="center" wrapText="1" justifyLastLine="1"/>
    </xf>
    <xf numFmtId="0" fontId="4" fillId="0" borderId="29" xfId="0" applyFont="1" applyBorder="1" applyAlignment="1">
      <alignment horizontal="center" vertical="center" wrapText="1"/>
    </xf>
    <xf numFmtId="0" fontId="4" fillId="0" borderId="19" xfId="0" applyFont="1" applyBorder="1" applyAlignment="1">
      <alignment horizontal="center" vertical="center" wrapText="1"/>
    </xf>
    <xf numFmtId="177" fontId="4" fillId="0" borderId="13" xfId="0" applyNumberFormat="1" applyFont="1" applyBorder="1" applyAlignment="1">
      <alignment horizontal="right"/>
    </xf>
    <xf numFmtId="179" fontId="4" fillId="0" borderId="40" xfId="0" applyNumberFormat="1" applyFont="1" applyBorder="1"/>
    <xf numFmtId="181" fontId="4" fillId="0" borderId="21" xfId="0" applyNumberFormat="1" applyFont="1" applyBorder="1" applyAlignment="1">
      <alignment vertical="center"/>
    </xf>
    <xf numFmtId="41" fontId="4" fillId="0" borderId="14" xfId="0" applyNumberFormat="1" applyFont="1" applyBorder="1" applyAlignment="1">
      <alignment horizontal="right"/>
    </xf>
    <xf numFmtId="41" fontId="4" fillId="0" borderId="16" xfId="0" applyNumberFormat="1" applyFont="1" applyBorder="1" applyAlignment="1">
      <alignment horizontal="right"/>
    </xf>
    <xf numFmtId="202" fontId="4" fillId="0" borderId="16" xfId="0" applyNumberFormat="1" applyFont="1" applyBorder="1" applyAlignment="1">
      <alignment horizontal="right"/>
    </xf>
    <xf numFmtId="203" fontId="4" fillId="0" borderId="16" xfId="0" applyNumberFormat="1" applyFont="1" applyBorder="1" applyAlignment="1">
      <alignment horizontal="right"/>
    </xf>
    <xf numFmtId="49" fontId="4" fillId="0" borderId="30" xfId="0" quotePrefix="1" applyNumberFormat="1" applyFont="1" applyBorder="1" applyAlignment="1">
      <alignment horizontal="center" vertical="center" wrapText="1"/>
    </xf>
    <xf numFmtId="49" fontId="4" fillId="0" borderId="30" xfId="0" applyNumberFormat="1" applyFont="1" applyBorder="1" applyAlignment="1">
      <alignment vertical="center" wrapText="1" justifyLastLine="1"/>
    </xf>
    <xf numFmtId="49" fontId="4" fillId="0" borderId="2" xfId="0" applyNumberFormat="1" applyFont="1" applyBorder="1" applyAlignment="1">
      <alignment horizontal="right" vertical="center" wrapText="1" justifyLastLine="1"/>
    </xf>
    <xf numFmtId="49" fontId="4" fillId="0" borderId="31" xfId="0" applyNumberFormat="1" applyFont="1" applyBorder="1" applyAlignment="1">
      <alignment vertical="center" wrapText="1" justifyLastLine="1"/>
    </xf>
    <xf numFmtId="49" fontId="4" fillId="0" borderId="31" xfId="0" quotePrefix="1" applyNumberFormat="1" applyFont="1" applyBorder="1" applyAlignment="1">
      <alignment horizontal="center" vertical="center" wrapText="1"/>
    </xf>
    <xf numFmtId="49" fontId="4" fillId="0" borderId="32" xfId="0" applyNumberFormat="1" applyFont="1" applyBorder="1" applyAlignment="1">
      <alignment vertical="center" wrapText="1" justifyLastLine="1"/>
    </xf>
    <xf numFmtId="179" fontId="38" fillId="0" borderId="0" xfId="0" applyNumberFormat="1" applyFont="1" applyAlignment="1">
      <alignment vertical="center"/>
    </xf>
    <xf numFmtId="0" fontId="0" fillId="0" borderId="23" xfId="0" applyBorder="1" applyAlignment="1">
      <alignment horizontal="center" vertical="center" wrapText="1"/>
    </xf>
    <xf numFmtId="0" fontId="0" fillId="0" borderId="35" xfId="0" applyBorder="1" applyAlignment="1">
      <alignment horizontal="center" vertical="center" wrapText="1"/>
    </xf>
    <xf numFmtId="0" fontId="4" fillId="0" borderId="17" xfId="0" applyFont="1" applyBorder="1" applyAlignment="1">
      <alignment horizontal="center" vertical="center" wrapText="1"/>
    </xf>
    <xf numFmtId="0" fontId="41" fillId="0" borderId="40" xfId="0" applyFont="1" applyBorder="1" applyAlignment="1">
      <alignment horizontal="center" vertical="center" wrapText="1"/>
    </xf>
    <xf numFmtId="0" fontId="4" fillId="0" borderId="17" xfId="0" applyFont="1" applyBorder="1" applyAlignment="1">
      <alignment horizontal="center" vertical="center" wrapText="1" justifyLastLine="1"/>
    </xf>
    <xf numFmtId="0" fontId="4" fillId="0" borderId="13" xfId="0" applyFont="1" applyBorder="1" applyAlignment="1">
      <alignment horizontal="center" vertical="center" wrapText="1" justifyLastLine="1"/>
    </xf>
    <xf numFmtId="0" fontId="4" fillId="0" borderId="40" xfId="0" applyFont="1" applyBorder="1" applyAlignment="1">
      <alignment horizontal="center" vertical="center" wrapText="1" justifyLastLine="1"/>
    </xf>
    <xf numFmtId="0" fontId="4" fillId="0" borderId="41" xfId="0" applyFont="1" applyBorder="1" applyAlignment="1">
      <alignment horizontal="center" vertical="center" wrapText="1" justifyLastLine="1"/>
    </xf>
    <xf numFmtId="0" fontId="0" fillId="0" borderId="24" xfId="0" applyBorder="1" applyAlignment="1">
      <alignment horizontal="center" vertical="center" wrapText="1"/>
    </xf>
    <xf numFmtId="0" fontId="5" fillId="0" borderId="30" xfId="0" applyFont="1" applyBorder="1" applyAlignment="1">
      <alignment horizontal="center" vertical="center" wrapText="1"/>
    </xf>
    <xf numFmtId="0" fontId="4" fillId="0" borderId="24" xfId="0" applyFont="1" applyBorder="1" applyAlignment="1">
      <alignment horizontal="center" vertical="center" wrapText="1" justifyLastLine="1"/>
    </xf>
    <xf numFmtId="0" fontId="5" fillId="0" borderId="24" xfId="0" applyFont="1" applyBorder="1" applyAlignment="1">
      <alignment horizontal="center" vertical="center" justifyLastLine="1"/>
    </xf>
    <xf numFmtId="0" fontId="4" fillId="0" borderId="12" xfId="0" applyFont="1" applyBorder="1" applyAlignment="1">
      <alignment horizontal="center" vertical="center" wrapText="1" justifyLastLine="1"/>
    </xf>
    <xf numFmtId="0" fontId="4" fillId="0" borderId="26" xfId="0" quotePrefix="1" applyFont="1" applyBorder="1" applyAlignment="1">
      <alignment horizontal="center" vertical="center" wrapText="1"/>
    </xf>
    <xf numFmtId="0" fontId="4" fillId="0" borderId="35" xfId="0" applyFont="1" applyBorder="1" applyAlignment="1">
      <alignment horizontal="center" vertical="center" wrapText="1" justifyLastLine="1"/>
    </xf>
    <xf numFmtId="0" fontId="4" fillId="0" borderId="12" xfId="0" applyFont="1" applyBorder="1" applyAlignment="1">
      <alignment horizontal="center" vertical="center" wrapText="1"/>
    </xf>
    <xf numFmtId="0" fontId="0" fillId="0" borderId="29" xfId="0" applyBorder="1" applyAlignment="1">
      <alignment horizontal="center" vertical="center" wrapText="1"/>
    </xf>
    <xf numFmtId="49" fontId="4" fillId="0" borderId="2" xfId="0" quotePrefix="1" applyNumberFormat="1" applyFont="1" applyBorder="1" applyAlignment="1">
      <alignment horizontal="center" vertical="center" wrapText="1"/>
    </xf>
    <xf numFmtId="0" fontId="4" fillId="0" borderId="13" xfId="0" applyFont="1" applyBorder="1" applyAlignment="1">
      <alignment horizontal="distributed" vertical="center" wrapText="1" justifyLastLine="1"/>
    </xf>
    <xf numFmtId="0" fontId="4" fillId="0" borderId="30"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12" xfId="0" applyFont="1" applyBorder="1" applyAlignment="1">
      <alignment horizontal="center" vertical="center"/>
    </xf>
    <xf numFmtId="0" fontId="4" fillId="0" borderId="29" xfId="0" applyFont="1" applyBorder="1" applyAlignment="1">
      <alignment horizontal="distributed" vertical="distributed" justifyLastLine="1"/>
    </xf>
    <xf numFmtId="0" fontId="0" fillId="0" borderId="24" xfId="0" applyBorder="1" applyAlignment="1">
      <alignment horizontal="distributed" vertical="center" justifyLastLine="1"/>
    </xf>
    <xf numFmtId="0" fontId="0" fillId="0" borderId="12" xfId="0" applyBorder="1" applyAlignment="1">
      <alignment horizontal="distributed" vertical="center" wrapText="1" justifyLastLine="1"/>
    </xf>
    <xf numFmtId="0" fontId="0" fillId="0" borderId="13" xfId="0" applyBorder="1" applyAlignment="1">
      <alignment horizontal="center" vertical="center"/>
    </xf>
    <xf numFmtId="201" fontId="4" fillId="0" borderId="13" xfId="0" applyNumberFormat="1" applyFont="1" applyBorder="1"/>
    <xf numFmtId="41" fontId="4" fillId="0" borderId="16" xfId="0" applyNumberFormat="1" applyFont="1" applyBorder="1"/>
    <xf numFmtId="41" fontId="4" fillId="0" borderId="13" xfId="0" applyNumberFormat="1" applyFont="1" applyBorder="1" applyAlignment="1">
      <alignment horizontal="right"/>
    </xf>
    <xf numFmtId="0" fontId="4" fillId="0" borderId="45" xfId="0" applyFont="1" applyBorder="1" applyAlignment="1">
      <alignment horizontal="center" vertical="center" wrapText="1" justifyLastLine="1"/>
    </xf>
    <xf numFmtId="181" fontId="4" fillId="0" borderId="40" xfId="0" applyNumberFormat="1" applyFont="1" applyBorder="1"/>
    <xf numFmtId="41" fontId="4" fillId="0" borderId="13" xfId="0" applyNumberFormat="1" applyFont="1" applyBorder="1"/>
    <xf numFmtId="0" fontId="41" fillId="0" borderId="17" xfId="0" applyFont="1" applyBorder="1" applyAlignment="1">
      <alignment horizontal="center" vertical="center" wrapText="1"/>
    </xf>
    <xf numFmtId="200" fontId="4" fillId="0" borderId="13" xfId="0" applyNumberFormat="1" applyFont="1" applyBorder="1" applyAlignment="1">
      <alignment horizontal="right"/>
    </xf>
    <xf numFmtId="41" fontId="4" fillId="0" borderId="40" xfId="0" applyNumberFormat="1" applyFont="1" applyBorder="1" applyAlignment="1">
      <alignment horizontal="right"/>
    </xf>
    <xf numFmtId="181" fontId="5" fillId="0" borderId="16" xfId="0" applyNumberFormat="1" applyFont="1" applyBorder="1" applyAlignment="1">
      <alignment horizontal="right"/>
    </xf>
    <xf numFmtId="179" fontId="4" fillId="0" borderId="16" xfId="0" applyNumberFormat="1" applyFont="1" applyBorder="1" applyAlignment="1">
      <alignment horizontal="right" vertical="center"/>
    </xf>
    <xf numFmtId="181" fontId="4" fillId="0" borderId="19" xfId="0" applyNumberFormat="1" applyFont="1" applyBorder="1"/>
    <xf numFmtId="181" fontId="5" fillId="0" borderId="0" xfId="0" applyNumberFormat="1" applyFont="1" applyAlignment="1">
      <alignment horizontal="right"/>
    </xf>
    <xf numFmtId="181" fontId="5" fillId="0" borderId="0" xfId="319" applyNumberFormat="1" applyFont="1" applyAlignment="1">
      <alignment horizontal="right"/>
    </xf>
    <xf numFmtId="179" fontId="5" fillId="0" borderId="0" xfId="0" applyNumberFormat="1" applyFont="1" applyAlignment="1">
      <alignment horizontal="right"/>
    </xf>
    <xf numFmtId="186" fontId="4" fillId="0" borderId="19" xfId="0" applyNumberFormat="1" applyFont="1" applyBorder="1" applyAlignment="1">
      <alignment horizontal="right"/>
    </xf>
    <xf numFmtId="0" fontId="4" fillId="0" borderId="16" xfId="0" applyFont="1" applyBorder="1" applyAlignment="1">
      <alignment horizontal="right" vertical="center" shrinkToFit="1"/>
    </xf>
    <xf numFmtId="186" fontId="4" fillId="0" borderId="21" xfId="0" applyNumberFormat="1" applyFont="1" applyBorder="1" applyAlignment="1">
      <alignment horizontal="right"/>
    </xf>
    <xf numFmtId="178" fontId="0" fillId="0" borderId="13" xfId="0" applyNumberFormat="1" applyBorder="1"/>
    <xf numFmtId="178" fontId="63" fillId="0" borderId="13" xfId="0" applyNumberFormat="1" applyFont="1" applyBorder="1"/>
    <xf numFmtId="178" fontId="4" fillId="0" borderId="13" xfId="0" applyNumberFormat="1" applyFont="1" applyBorder="1" applyAlignment="1">
      <alignment horizontal="center"/>
    </xf>
    <xf numFmtId="189" fontId="4" fillId="0" borderId="16" xfId="0" applyNumberFormat="1" applyFont="1" applyBorder="1" applyAlignment="1">
      <alignment horizontal="right"/>
    </xf>
    <xf numFmtId="182" fontId="4" fillId="0" borderId="16" xfId="0" applyNumberFormat="1" applyFont="1" applyBorder="1" applyAlignment="1">
      <alignment horizontal="right"/>
    </xf>
    <xf numFmtId="0" fontId="4" fillId="0" borderId="41" xfId="0" applyFont="1" applyBorder="1" applyAlignment="1">
      <alignment horizontal="center" vertical="center"/>
    </xf>
    <xf numFmtId="186" fontId="62" fillId="0" borderId="13" xfId="0" applyNumberFormat="1" applyFont="1" applyBorder="1"/>
    <xf numFmtId="178" fontId="62" fillId="0" borderId="13" xfId="0" applyNumberFormat="1" applyFont="1" applyBorder="1"/>
    <xf numFmtId="0" fontId="4" fillId="0" borderId="40" xfId="0" applyFont="1" applyBorder="1" applyAlignment="1">
      <alignment horizontal="center" vertical="center" wrapText="1"/>
    </xf>
    <xf numFmtId="0" fontId="4" fillId="0" borderId="29" xfId="0" applyFont="1" applyBorder="1" applyAlignment="1">
      <alignment horizontal="distributed" vertical="center" justifyLastLine="1"/>
    </xf>
    <xf numFmtId="0" fontId="4" fillId="0" borderId="12" xfId="0" applyFont="1" applyBorder="1" applyAlignment="1">
      <alignment horizontal="center"/>
    </xf>
    <xf numFmtId="0" fontId="0" fillId="0" borderId="40" xfId="0" applyBorder="1"/>
    <xf numFmtId="49" fontId="4" fillId="0" borderId="24" xfId="0" applyNumberFormat="1" applyFont="1" applyBorder="1" applyAlignment="1">
      <alignment horizontal="center" vertical="center" wrapText="1"/>
    </xf>
    <xf numFmtId="203" fontId="4" fillId="0" borderId="0" xfId="0" applyNumberFormat="1" applyFont="1" applyAlignment="1">
      <alignment horizontal="right"/>
    </xf>
    <xf numFmtId="202" fontId="4" fillId="0" borderId="0" xfId="0" applyNumberFormat="1" applyFont="1" applyAlignment="1">
      <alignment horizontal="right"/>
    </xf>
    <xf numFmtId="202" fontId="4" fillId="0" borderId="19" xfId="0" applyNumberFormat="1" applyFont="1" applyBorder="1" applyAlignment="1">
      <alignment horizontal="right"/>
    </xf>
    <xf numFmtId="0" fontId="4" fillId="0" borderId="15" xfId="0" applyFont="1" applyBorder="1" applyAlignment="1">
      <alignment horizontal="right" vertical="center"/>
    </xf>
    <xf numFmtId="0" fontId="4" fillId="0" borderId="12" xfId="0" applyFont="1" applyBorder="1" applyAlignment="1">
      <alignment horizontal="right" vertical="center"/>
    </xf>
    <xf numFmtId="181" fontId="5" fillId="0" borderId="16" xfId="0" applyNumberFormat="1" applyFont="1" applyBorder="1"/>
    <xf numFmtId="181" fontId="5" fillId="0" borderId="13" xfId="0" applyNumberFormat="1" applyFont="1" applyBorder="1"/>
    <xf numFmtId="41" fontId="5" fillId="0" borderId="16" xfId="0" applyNumberFormat="1" applyFont="1" applyBorder="1" applyAlignment="1">
      <alignment horizontal="right"/>
    </xf>
    <xf numFmtId="41" fontId="5" fillId="0" borderId="13" xfId="0" applyNumberFormat="1" applyFont="1" applyBorder="1" applyAlignment="1">
      <alignment horizontal="right"/>
    </xf>
    <xf numFmtId="183" fontId="4" fillId="0" borderId="0" xfId="0" applyNumberFormat="1" applyFont="1" applyAlignment="1">
      <alignment horizontal="right"/>
    </xf>
    <xf numFmtId="41" fontId="4" fillId="0" borderId="40" xfId="0" applyNumberFormat="1" applyFont="1" applyBorder="1"/>
    <xf numFmtId="3" fontId="4" fillId="0" borderId="16" xfId="0" applyNumberFormat="1" applyFont="1" applyBorder="1" applyAlignment="1">
      <alignment horizontal="center"/>
    </xf>
    <xf numFmtId="0" fontId="4" fillId="0" borderId="46" xfId="0" applyFont="1" applyBorder="1" applyAlignment="1">
      <alignment horizontal="distributed" vertical="center" justifyLastLine="1"/>
    </xf>
    <xf numFmtId="3" fontId="4" fillId="0" borderId="0" xfId="0" applyNumberFormat="1" applyFont="1" applyAlignment="1">
      <alignment horizontal="center"/>
    </xf>
    <xf numFmtId="204" fontId="4" fillId="0" borderId="13" xfId="0" applyNumberFormat="1" applyFont="1" applyBorder="1" applyAlignment="1">
      <alignment horizontal="center"/>
    </xf>
    <xf numFmtId="177" fontId="4" fillId="0" borderId="0" xfId="0" applyNumberFormat="1" applyFont="1"/>
    <xf numFmtId="177" fontId="4" fillId="0" borderId="16" xfId="0" applyNumberFormat="1" applyFont="1" applyBorder="1"/>
    <xf numFmtId="0" fontId="4" fillId="0" borderId="24" xfId="0" applyFont="1" applyBorder="1" applyAlignment="1">
      <alignment horizontal="right"/>
    </xf>
    <xf numFmtId="0" fontId="4" fillId="0" borderId="45" xfId="0" applyFont="1" applyBorder="1" applyAlignment="1">
      <alignment horizontal="distributed" vertical="center" justifyLastLine="1"/>
    </xf>
    <xf numFmtId="41" fontId="4" fillId="0" borderId="22" xfId="0" applyNumberFormat="1" applyFont="1" applyBorder="1" applyAlignment="1">
      <alignment horizontal="right"/>
    </xf>
    <xf numFmtId="177" fontId="5" fillId="0" borderId="13" xfId="0" applyNumberFormat="1" applyFont="1" applyBorder="1" applyAlignment="1">
      <alignment horizontal="right"/>
    </xf>
    <xf numFmtId="0" fontId="0" fillId="0" borderId="24" xfId="0" applyBorder="1" applyAlignment="1">
      <alignment horizontal="center" vertical="center"/>
    </xf>
    <xf numFmtId="41" fontId="4" fillId="0" borderId="21" xfId="0" applyNumberFormat="1" applyFont="1" applyBorder="1" applyAlignment="1">
      <alignment horizontal="right"/>
    </xf>
    <xf numFmtId="190" fontId="4" fillId="0" borderId="16" xfId="0" applyNumberFormat="1" applyFont="1" applyBorder="1" applyAlignment="1">
      <alignment horizontal="center"/>
    </xf>
    <xf numFmtId="190" fontId="4" fillId="0" borderId="22" xfId="0" applyNumberFormat="1" applyFont="1" applyBorder="1"/>
    <xf numFmtId="185" fontId="4" fillId="0" borderId="16" xfId="0" applyNumberFormat="1" applyFont="1" applyBorder="1" applyAlignment="1">
      <alignment horizontal="right"/>
    </xf>
    <xf numFmtId="180" fontId="5" fillId="0" borderId="16" xfId="0" applyNumberFormat="1" applyFont="1" applyBorder="1"/>
    <xf numFmtId="0" fontId="4" fillId="0" borderId="18" xfId="0" applyFont="1" applyBorder="1" applyAlignment="1">
      <alignment horizontal="right"/>
    </xf>
    <xf numFmtId="182" fontId="4" fillId="0" borderId="16" xfId="0" applyNumberFormat="1" applyFont="1" applyBorder="1"/>
    <xf numFmtId="0" fontId="4" fillId="0" borderId="23" xfId="0" applyFont="1" applyBorder="1" applyAlignment="1">
      <alignment horizontal="center" vertical="center" wrapText="1" justifyLastLine="1"/>
    </xf>
    <xf numFmtId="0" fontId="8" fillId="0" borderId="23" xfId="0" applyFont="1" applyBorder="1" applyAlignment="1">
      <alignment horizontal="center"/>
    </xf>
    <xf numFmtId="49" fontId="4" fillId="0" borderId="2" xfId="0" applyNumberFormat="1" applyFont="1" applyBorder="1" applyAlignment="1">
      <alignment vertical="center" wrapText="1" justifyLastLine="1"/>
    </xf>
    <xf numFmtId="183" fontId="4" fillId="0" borderId="22" xfId="0" applyNumberFormat="1" applyFont="1" applyBorder="1" applyAlignment="1">
      <alignment vertical="center"/>
    </xf>
    <xf numFmtId="197" fontId="4" fillId="0" borderId="19" xfId="0" applyNumberFormat="1" applyFont="1" applyBorder="1" applyAlignment="1">
      <alignment horizontal="right" vertical="center"/>
    </xf>
    <xf numFmtId="176" fontId="4" fillId="0" borderId="21" xfId="0" applyNumberFormat="1" applyFont="1" applyBorder="1" applyAlignment="1">
      <alignment horizontal="right" vertical="center"/>
    </xf>
    <xf numFmtId="186" fontId="4" fillId="0" borderId="13" xfId="0" applyNumberFormat="1" applyFont="1" applyBorder="1" applyAlignment="1">
      <alignment horizontal="right" vertical="center"/>
    </xf>
    <xf numFmtId="186" fontId="4" fillId="0" borderId="21" xfId="0" applyNumberFormat="1" applyFont="1" applyBorder="1" applyAlignment="1">
      <alignment horizontal="right" vertical="center"/>
    </xf>
    <xf numFmtId="49" fontId="5" fillId="0" borderId="30" xfId="0" applyNumberFormat="1" applyFont="1" applyBorder="1" applyAlignment="1">
      <alignment horizontal="center" vertical="center" wrapText="1"/>
    </xf>
    <xf numFmtId="205" fontId="4" fillId="0" borderId="0" xfId="0" applyNumberFormat="1" applyFont="1" applyAlignment="1">
      <alignment horizontal="right" vertical="center"/>
    </xf>
    <xf numFmtId="206" fontId="4" fillId="0" borderId="16" xfId="0" applyNumberFormat="1" applyFont="1" applyBorder="1" applyAlignment="1">
      <alignment horizontal="center" vertical="center"/>
    </xf>
    <xf numFmtId="206" fontId="4" fillId="0" borderId="0" xfId="0" applyNumberFormat="1" applyFont="1" applyAlignment="1">
      <alignment horizontal="right" vertical="center"/>
    </xf>
    <xf numFmtId="206" fontId="4" fillId="0" borderId="16" xfId="0" applyNumberFormat="1" applyFont="1" applyBorder="1" applyAlignment="1">
      <alignment horizontal="right" vertical="center"/>
    </xf>
    <xf numFmtId="205" fontId="4" fillId="0" borderId="16" xfId="0" applyNumberFormat="1" applyFont="1" applyBorder="1" applyAlignment="1">
      <alignment horizontal="right" vertical="center"/>
    </xf>
    <xf numFmtId="0" fontId="4" fillId="0" borderId="17" xfId="0" applyFont="1" applyBorder="1" applyAlignment="1">
      <alignment horizontal="right" vertical="center"/>
    </xf>
    <xf numFmtId="207" fontId="4" fillId="0" borderId="16" xfId="0" applyNumberFormat="1" applyFont="1" applyBorder="1" applyAlignment="1">
      <alignment horizontal="right" vertical="center"/>
    </xf>
    <xf numFmtId="207" fontId="4" fillId="0" borderId="0" xfId="0" applyNumberFormat="1" applyFont="1" applyAlignment="1">
      <alignment horizontal="right" vertical="center"/>
    </xf>
    <xf numFmtId="205" fontId="4" fillId="0" borderId="0" xfId="0" applyNumberFormat="1" applyFont="1" applyAlignment="1">
      <alignment vertical="center"/>
    </xf>
    <xf numFmtId="206" fontId="4" fillId="0" borderId="0" xfId="0" applyNumberFormat="1" applyFont="1" applyAlignment="1">
      <alignment vertical="center"/>
    </xf>
    <xf numFmtId="205" fontId="4" fillId="0" borderId="16" xfId="0" applyNumberFormat="1" applyFont="1" applyBorder="1" applyAlignment="1">
      <alignment vertical="center"/>
    </xf>
    <xf numFmtId="206" fontId="4" fillId="0" borderId="16" xfId="0" applyNumberFormat="1" applyFont="1" applyBorder="1" applyAlignment="1">
      <alignment vertical="center"/>
    </xf>
    <xf numFmtId="207" fontId="4" fillId="0" borderId="16" xfId="0" applyNumberFormat="1" applyFont="1" applyBorder="1" applyAlignment="1">
      <alignment vertical="center"/>
    </xf>
    <xf numFmtId="184" fontId="4" fillId="0" borderId="0" xfId="0" applyNumberFormat="1" applyFont="1" applyAlignment="1">
      <alignment vertical="center"/>
    </xf>
    <xf numFmtId="205" fontId="4" fillId="0" borderId="0" xfId="0" applyNumberFormat="1" applyFont="1" applyAlignment="1">
      <alignment horizontal="center" vertical="center"/>
    </xf>
    <xf numFmtId="206" fontId="4" fillId="0" borderId="0" xfId="0" applyNumberFormat="1" applyFont="1" applyAlignment="1">
      <alignment horizontal="center" vertical="center"/>
    </xf>
    <xf numFmtId="0" fontId="4" fillId="0" borderId="22" xfId="0" applyFont="1" applyBorder="1" applyAlignment="1">
      <alignment horizontal="right" vertical="center"/>
    </xf>
    <xf numFmtId="0" fontId="38" fillId="0" borderId="29" xfId="0" applyFont="1" applyBorder="1"/>
    <xf numFmtId="0" fontId="5" fillId="0" borderId="13" xfId="0" applyFont="1" applyBorder="1" applyAlignment="1">
      <alignment horizontal="right" vertical="center"/>
    </xf>
    <xf numFmtId="194" fontId="4" fillId="0" borderId="0" xfId="0" applyNumberFormat="1" applyFont="1" applyAlignment="1">
      <alignment horizontal="right" vertical="center"/>
    </xf>
    <xf numFmtId="195" fontId="4" fillId="0" borderId="0" xfId="0" applyNumberFormat="1" applyFont="1" applyAlignment="1">
      <alignment horizontal="right" vertical="center"/>
    </xf>
    <xf numFmtId="179" fontId="4" fillId="0" borderId="16" xfId="0" applyNumberFormat="1" applyFont="1" applyBorder="1" applyAlignment="1">
      <alignment vertical="center"/>
    </xf>
    <xf numFmtId="195" fontId="4" fillId="0" borderId="16" xfId="0" applyNumberFormat="1" applyFont="1" applyBorder="1" applyAlignment="1">
      <alignment horizontal="right" vertical="center"/>
    </xf>
    <xf numFmtId="188" fontId="4" fillId="0" borderId="16" xfId="0" applyNumberFormat="1" applyFont="1" applyBorder="1" applyAlignment="1">
      <alignment horizontal="right" vertical="center"/>
    </xf>
    <xf numFmtId="177" fontId="4" fillId="0" borderId="13" xfId="0" applyNumberFormat="1" applyFont="1" applyBorder="1" applyAlignment="1">
      <alignment horizontal="center" vertical="center"/>
    </xf>
    <xf numFmtId="179" fontId="4" fillId="0" borderId="16" xfId="0" applyNumberFormat="1" applyFont="1" applyBorder="1" applyAlignment="1">
      <alignment horizontal="center" vertical="center"/>
    </xf>
    <xf numFmtId="178" fontId="4" fillId="0" borderId="0" xfId="0" applyNumberFormat="1" applyFont="1" applyAlignment="1">
      <alignment vertical="center"/>
    </xf>
    <xf numFmtId="178" fontId="4" fillId="0" borderId="13" xfId="0" applyNumberFormat="1" applyFont="1" applyBorder="1" applyAlignment="1">
      <alignment vertical="center"/>
    </xf>
    <xf numFmtId="0" fontId="4" fillId="0" borderId="21" xfId="0" applyFont="1" applyBorder="1" applyAlignment="1">
      <alignment horizontal="distributed" vertical="center" justifyLastLine="1"/>
    </xf>
    <xf numFmtId="176" fontId="4" fillId="0" borderId="16" xfId="0" applyNumberFormat="1" applyFont="1" applyBorder="1" applyAlignment="1">
      <alignment horizontal="right" vertical="center"/>
    </xf>
    <xf numFmtId="176" fontId="4" fillId="0" borderId="13" xfId="0" applyNumberFormat="1" applyFont="1" applyBorder="1" applyAlignment="1">
      <alignment horizontal="right" vertical="center"/>
    </xf>
    <xf numFmtId="183" fontId="4" fillId="0" borderId="0" xfId="0" applyNumberFormat="1" applyFont="1" applyAlignment="1">
      <alignment horizontal="right" vertical="center"/>
    </xf>
    <xf numFmtId="183" fontId="4" fillId="0" borderId="16" xfId="0" applyNumberFormat="1" applyFont="1" applyBorder="1" applyAlignment="1">
      <alignment horizontal="right" vertical="center"/>
    </xf>
    <xf numFmtId="0" fontId="5" fillId="0" borderId="0" xfId="0" applyFont="1" applyAlignment="1">
      <alignment horizontal="center" vertical="center"/>
    </xf>
    <xf numFmtId="0" fontId="40" fillId="0" borderId="0" xfId="0" applyFont="1" applyAlignment="1">
      <alignment vertical="center"/>
    </xf>
    <xf numFmtId="0" fontId="4" fillId="0" borderId="2" xfId="0" applyFont="1" applyBorder="1" applyAlignment="1">
      <alignment horizontal="distributed" vertical="distributed"/>
    </xf>
    <xf numFmtId="0" fontId="4" fillId="0" borderId="29" xfId="0" applyFont="1" applyBorder="1" applyAlignment="1">
      <alignment horizontal="distributed" vertical="distributed"/>
    </xf>
    <xf numFmtId="0" fontId="4" fillId="0" borderId="16" xfId="0" applyFont="1" applyBorder="1" applyAlignment="1">
      <alignment horizontal="right" vertical="top"/>
    </xf>
    <xf numFmtId="0" fontId="4" fillId="0" borderId="0" xfId="0" applyFont="1" applyAlignment="1">
      <alignment horizontal="right" vertical="top"/>
    </xf>
    <xf numFmtId="0" fontId="5" fillId="0" borderId="13" xfId="0" applyFont="1" applyBorder="1" applyAlignment="1">
      <alignment vertical="top"/>
    </xf>
    <xf numFmtId="0" fontId="4" fillId="0" borderId="12" xfId="0" applyFont="1" applyBorder="1" applyAlignment="1">
      <alignment horizontal="right" vertical="top"/>
    </xf>
    <xf numFmtId="0" fontId="41" fillId="0" borderId="0" xfId="0" applyFont="1" applyAlignment="1">
      <alignment vertical="top"/>
    </xf>
    <xf numFmtId="0" fontId="4" fillId="0" borderId="13" xfId="0" applyFont="1" applyBorder="1" applyAlignment="1">
      <alignment horizontal="right" vertical="top"/>
    </xf>
    <xf numFmtId="0" fontId="4" fillId="0" borderId="15" xfId="0" applyFont="1" applyBorder="1" applyAlignment="1">
      <alignment horizontal="right" vertical="top"/>
    </xf>
    <xf numFmtId="0" fontId="4" fillId="0" borderId="16" xfId="0" applyFont="1" applyBorder="1" applyAlignment="1">
      <alignment horizontal="right" vertical="top" shrinkToFit="1"/>
    </xf>
    <xf numFmtId="0" fontId="5" fillId="0" borderId="13" xfId="0" applyFont="1" applyBorder="1" applyAlignment="1">
      <alignment horizontal="right" vertical="top"/>
    </xf>
    <xf numFmtId="0" fontId="4" fillId="0" borderId="40" xfId="0" applyFont="1" applyBorder="1"/>
    <xf numFmtId="41" fontId="4" fillId="0" borderId="16" xfId="0" applyNumberFormat="1" applyFont="1" applyBorder="1" applyAlignment="1">
      <alignment horizontal="center"/>
    </xf>
    <xf numFmtId="178" fontId="4" fillId="0" borderId="40" xfId="0" applyNumberFormat="1" applyFont="1" applyBorder="1"/>
    <xf numFmtId="41" fontId="62" fillId="0" borderId="16" xfId="0" applyNumberFormat="1" applyFont="1" applyBorder="1"/>
    <xf numFmtId="41" fontId="62" fillId="0" borderId="16" xfId="0" applyNumberFormat="1" applyFont="1" applyBorder="1" applyAlignment="1">
      <alignment horizontal="right"/>
    </xf>
    <xf numFmtId="0" fontId="39" fillId="0" borderId="29" xfId="0" applyFont="1" applyBorder="1" applyAlignment="1">
      <alignment vertical="center"/>
    </xf>
    <xf numFmtId="0" fontId="39" fillId="0" borderId="0" xfId="0" applyFont="1" applyAlignment="1">
      <alignment horizontal="left" vertical="center"/>
    </xf>
    <xf numFmtId="41" fontId="4" fillId="0" borderId="0" xfId="0" applyNumberFormat="1" applyFont="1" applyAlignment="1">
      <alignment horizontal="right"/>
    </xf>
    <xf numFmtId="41" fontId="4" fillId="0" borderId="0" xfId="0" applyNumberFormat="1" applyFont="1"/>
    <xf numFmtId="194" fontId="4" fillId="0" borderId="19" xfId="0" applyNumberFormat="1" applyFont="1" applyBorder="1" applyAlignment="1">
      <alignment horizontal="right" vertical="center"/>
    </xf>
    <xf numFmtId="178" fontId="4" fillId="0" borderId="19" xfId="0" applyNumberFormat="1" applyFont="1" applyBorder="1" applyAlignment="1">
      <alignment vertical="center"/>
    </xf>
    <xf numFmtId="178" fontId="4" fillId="0" borderId="21" xfId="0" applyNumberFormat="1" applyFont="1" applyBorder="1" applyAlignment="1">
      <alignment vertical="center"/>
    </xf>
    <xf numFmtId="0" fontId="5" fillId="0" borderId="21" xfId="0" applyFont="1" applyBorder="1" applyAlignment="1">
      <alignment horizontal="right" vertical="center"/>
    </xf>
    <xf numFmtId="179" fontId="4" fillId="0" borderId="22" xfId="0" applyNumberFormat="1" applyFont="1" applyBorder="1" applyAlignment="1">
      <alignment vertical="center"/>
    </xf>
    <xf numFmtId="179" fontId="4" fillId="0" borderId="19" xfId="0" applyNumberFormat="1" applyFont="1" applyBorder="1" applyAlignment="1">
      <alignment vertical="center"/>
    </xf>
    <xf numFmtId="179" fontId="64" fillId="0" borderId="0" xfId="0" applyNumberFormat="1" applyFont="1" applyAlignment="1">
      <alignment vertical="center"/>
    </xf>
    <xf numFmtId="178" fontId="5" fillId="0" borderId="0" xfId="0" applyNumberFormat="1" applyFont="1"/>
    <xf numFmtId="177" fontId="4" fillId="0" borderId="13" xfId="0" applyNumberFormat="1" applyFont="1" applyBorder="1" applyAlignment="1">
      <alignment horizontal="center"/>
    </xf>
    <xf numFmtId="186" fontId="4" fillId="0" borderId="16" xfId="0" applyNumberFormat="1" applyFont="1" applyBorder="1" applyAlignment="1">
      <alignment horizontal="right" vertical="center"/>
    </xf>
    <xf numFmtId="0" fontId="4" fillId="0" borderId="21" xfId="0" applyFont="1" applyBorder="1"/>
    <xf numFmtId="0" fontId="4" fillId="0" borderId="13" xfId="0" applyFont="1" applyBorder="1" applyAlignment="1">
      <alignment horizontal="left" vertical="center"/>
    </xf>
    <xf numFmtId="179" fontId="65" fillId="0" borderId="16" xfId="0" applyNumberFormat="1" applyFont="1" applyBorder="1"/>
    <xf numFmtId="0" fontId="4" fillId="0" borderId="13" xfId="0" applyFont="1" applyBorder="1" applyAlignment="1">
      <alignment vertical="top"/>
    </xf>
    <xf numFmtId="0" fontId="4" fillId="0" borderId="0" xfId="0" applyFont="1" applyAlignment="1">
      <alignment vertical="top"/>
    </xf>
    <xf numFmtId="0" fontId="4" fillId="0" borderId="16" xfId="0" applyFont="1" applyBorder="1" applyAlignment="1">
      <alignment vertical="top"/>
    </xf>
    <xf numFmtId="178" fontId="62" fillId="0" borderId="0" xfId="0" applyNumberFormat="1" applyFont="1"/>
    <xf numFmtId="179" fontId="4" fillId="0" borderId="0" xfId="0" applyNumberFormat="1" applyFont="1" applyAlignment="1">
      <alignment horizontal="center"/>
    </xf>
    <xf numFmtId="179" fontId="4" fillId="0" borderId="13" xfId="0" applyNumberFormat="1" applyFont="1" applyBorder="1" applyAlignment="1">
      <alignment horizontal="center"/>
    </xf>
    <xf numFmtId="179" fontId="62" fillId="0" borderId="13" xfId="0" applyNumberFormat="1" applyFont="1" applyBorder="1" applyAlignment="1">
      <alignment horizontal="center"/>
    </xf>
    <xf numFmtId="178" fontId="62" fillId="0" borderId="13" xfId="0" applyNumberFormat="1" applyFont="1" applyBorder="1" applyAlignment="1">
      <alignment horizontal="center"/>
    </xf>
    <xf numFmtId="186" fontId="62" fillId="0" borderId="0" xfId="0" applyNumberFormat="1" applyFont="1"/>
    <xf numFmtId="178" fontId="62" fillId="0" borderId="16" xfId="0" applyNumberFormat="1" applyFont="1" applyBorder="1" applyAlignment="1">
      <alignment horizontal="right"/>
    </xf>
    <xf numFmtId="199" fontId="62" fillId="0" borderId="0" xfId="0" applyNumberFormat="1" applyFont="1"/>
    <xf numFmtId="199" fontId="5" fillId="0" borderId="0" xfId="0" applyNumberFormat="1" applyFont="1"/>
    <xf numFmtId="199" fontId="62" fillId="0" borderId="16" xfId="0" applyNumberFormat="1" applyFont="1" applyBorder="1"/>
    <xf numFmtId="201" fontId="4" fillId="0" borderId="13" xfId="0" applyNumberFormat="1" applyFont="1" applyBorder="1" applyAlignment="1">
      <alignment horizontal="center"/>
    </xf>
    <xf numFmtId="178" fontId="4" fillId="0" borderId="0" xfId="0" applyNumberFormat="1" applyFont="1" applyAlignment="1">
      <alignment horizontal="center"/>
    </xf>
    <xf numFmtId="198" fontId="62" fillId="0" borderId="0" xfId="0" applyNumberFormat="1" applyFont="1"/>
    <xf numFmtId="179" fontId="5" fillId="0" borderId="13" xfId="0" applyNumberFormat="1" applyFont="1" applyBorder="1" applyAlignment="1">
      <alignment horizontal="center"/>
    </xf>
    <xf numFmtId="179" fontId="5" fillId="0" borderId="0" xfId="0" applyNumberFormat="1" applyFont="1" applyAlignment="1">
      <alignment horizontal="center"/>
    </xf>
    <xf numFmtId="179" fontId="62" fillId="0" borderId="0" xfId="0" applyNumberFormat="1" applyFont="1"/>
    <xf numFmtId="195" fontId="4" fillId="0" borderId="19" xfId="0" applyNumberFormat="1" applyFont="1" applyBorder="1" applyAlignment="1">
      <alignment horizontal="right" vertical="center"/>
    </xf>
    <xf numFmtId="178" fontId="5" fillId="0" borderId="13" xfId="0" applyNumberFormat="1" applyFont="1" applyBorder="1" applyAlignment="1">
      <alignment horizontal="center"/>
    </xf>
    <xf numFmtId="195" fontId="4" fillId="0" borderId="22" xfId="0" applyNumberFormat="1" applyFont="1" applyBorder="1" applyAlignment="1">
      <alignment horizontal="right" vertical="center"/>
    </xf>
    <xf numFmtId="203" fontId="62" fillId="0" borderId="16" xfId="0" applyNumberFormat="1" applyFont="1" applyBorder="1" applyAlignment="1">
      <alignment horizontal="right"/>
    </xf>
    <xf numFmtId="179" fontId="62" fillId="0" borderId="0" xfId="0" applyNumberFormat="1" applyFont="1" applyAlignment="1">
      <alignment horizontal="center"/>
    </xf>
    <xf numFmtId="181" fontId="5" fillId="0" borderId="0" xfId="0" applyNumberFormat="1" applyFont="1" applyAlignment="1">
      <alignment horizontal="center"/>
    </xf>
    <xf numFmtId="181" fontId="5" fillId="0" borderId="13" xfId="0" applyNumberFormat="1" applyFont="1" applyBorder="1" applyAlignment="1">
      <alignment horizontal="center"/>
    </xf>
    <xf numFmtId="0" fontId="5" fillId="55" borderId="0" xfId="0" applyFont="1" applyFill="1"/>
    <xf numFmtId="198" fontId="61" fillId="0" borderId="0" xfId="0" applyNumberFormat="1" applyFont="1"/>
    <xf numFmtId="178" fontId="61" fillId="0" borderId="16" xfId="0" applyNumberFormat="1" applyFont="1" applyBorder="1"/>
    <xf numFmtId="205" fontId="4" fillId="0" borderId="13" xfId="0" applyNumberFormat="1" applyFont="1" applyBorder="1" applyAlignment="1">
      <alignment horizontal="right" vertical="center"/>
    </xf>
    <xf numFmtId="197" fontId="4" fillId="0" borderId="22" xfId="0" applyNumberFormat="1" applyFont="1" applyBorder="1" applyAlignment="1">
      <alignment horizontal="right" vertical="center"/>
    </xf>
    <xf numFmtId="205" fontId="4" fillId="0" borderId="21" xfId="0" applyNumberFormat="1" applyFont="1" applyBorder="1" applyAlignment="1">
      <alignment horizontal="right" vertical="center"/>
    </xf>
    <xf numFmtId="0" fontId="4" fillId="0" borderId="29" xfId="0" applyFont="1" applyBorder="1" applyAlignment="1">
      <alignment horizontal="right" vertical="top"/>
    </xf>
    <xf numFmtId="205" fontId="4" fillId="0" borderId="13" xfId="0" applyNumberFormat="1" applyFont="1" applyBorder="1" applyAlignment="1">
      <alignment vertical="center"/>
    </xf>
    <xf numFmtId="183" fontId="4" fillId="0" borderId="13" xfId="0" applyNumberFormat="1" applyFont="1" applyBorder="1" applyAlignment="1">
      <alignment horizontal="right" vertical="center"/>
    </xf>
    <xf numFmtId="0" fontId="5" fillId="0" borderId="22" xfId="0" applyFont="1" applyBorder="1" applyAlignment="1">
      <alignment vertical="center"/>
    </xf>
    <xf numFmtId="208" fontId="5" fillId="0" borderId="0" xfId="138" applyNumberFormat="1" applyFont="1" applyAlignment="1">
      <alignment horizontal="right"/>
    </xf>
    <xf numFmtId="181" fontId="5" fillId="0" borderId="0" xfId="0" applyNumberFormat="1" applyFont="1"/>
    <xf numFmtId="181" fontId="5" fillId="55" borderId="0" xfId="0" applyNumberFormat="1" applyFont="1" applyFill="1"/>
    <xf numFmtId="179" fontId="4" fillId="55" borderId="0" xfId="0" applyNumberFormat="1" applyFont="1" applyFill="1"/>
    <xf numFmtId="181" fontId="4" fillId="55" borderId="0" xfId="319" applyNumberFormat="1" applyFont="1" applyFill="1" applyAlignment="1">
      <alignment horizontal="right"/>
    </xf>
    <xf numFmtId="188" fontId="4" fillId="0" borderId="22" xfId="0" applyNumberFormat="1" applyFont="1" applyBorder="1" applyAlignment="1">
      <alignment horizontal="right" vertical="center"/>
    </xf>
    <xf numFmtId="205" fontId="4" fillId="0" borderId="19" xfId="0" applyNumberFormat="1" applyFont="1" applyBorder="1" applyAlignment="1">
      <alignment horizontal="center" vertical="center"/>
    </xf>
    <xf numFmtId="206" fontId="4" fillId="0" borderId="19" xfId="0" applyNumberFormat="1" applyFont="1" applyBorder="1" applyAlignment="1">
      <alignment horizontal="center" vertical="center"/>
    </xf>
    <xf numFmtId="206" fontId="4" fillId="0" borderId="22" xfId="0" applyNumberFormat="1" applyFont="1" applyBorder="1" applyAlignment="1">
      <alignment horizontal="center" vertical="center"/>
    </xf>
    <xf numFmtId="205" fontId="4" fillId="0" borderId="22" xfId="0" applyNumberFormat="1" applyFont="1" applyBorder="1" applyAlignment="1">
      <alignment horizontal="right" vertical="center"/>
    </xf>
    <xf numFmtId="206" fontId="4" fillId="0" borderId="22" xfId="0" applyNumberFormat="1" applyFont="1" applyBorder="1" applyAlignment="1">
      <alignment horizontal="right" vertical="center"/>
    </xf>
    <xf numFmtId="183" fontId="4" fillId="0" borderId="22" xfId="0" applyNumberFormat="1" applyFont="1" applyBorder="1" applyAlignment="1">
      <alignment horizontal="right" vertical="center"/>
    </xf>
    <xf numFmtId="183" fontId="4" fillId="0" borderId="19" xfId="0" applyNumberFormat="1" applyFont="1" applyBorder="1" applyAlignment="1">
      <alignment horizontal="right" vertical="center"/>
    </xf>
    <xf numFmtId="183" fontId="4" fillId="0" borderId="21" xfId="0" applyNumberFormat="1" applyFont="1" applyBorder="1" applyAlignment="1">
      <alignment horizontal="right" vertical="center"/>
    </xf>
    <xf numFmtId="181" fontId="62" fillId="0" borderId="0" xfId="0" applyNumberFormat="1" applyFont="1"/>
    <xf numFmtId="3" fontId="62" fillId="0" borderId="16" xfId="0" applyNumberFormat="1" applyFont="1" applyBorder="1" applyAlignment="1">
      <alignment horizontal="center"/>
    </xf>
    <xf numFmtId="3" fontId="62" fillId="0" borderId="13" xfId="0" applyNumberFormat="1" applyFont="1" applyBorder="1" applyAlignment="1">
      <alignment horizontal="center"/>
    </xf>
    <xf numFmtId="177" fontId="62" fillId="0" borderId="16" xfId="0" applyNumberFormat="1" applyFont="1" applyBorder="1"/>
    <xf numFmtId="177" fontId="62" fillId="0" borderId="13" xfId="0" applyNumberFormat="1" applyFont="1" applyBorder="1"/>
    <xf numFmtId="0" fontId="5" fillId="0" borderId="25" xfId="0" applyFont="1" applyBorder="1" applyAlignment="1">
      <alignment horizontal="center" vertical="center" justifyLastLine="1"/>
    </xf>
    <xf numFmtId="0" fontId="5" fillId="0" borderId="23" xfId="0" applyFont="1" applyBorder="1" applyAlignment="1">
      <alignment horizontal="center" vertical="center" justifyLastLine="1"/>
    </xf>
    <xf numFmtId="0" fontId="5" fillId="0" borderId="26" xfId="0" applyFont="1" applyBorder="1" applyAlignment="1">
      <alignment horizontal="center" vertical="center" justifyLastLine="1"/>
    </xf>
    <xf numFmtId="0" fontId="4" fillId="0" borderId="15" xfId="0" applyFont="1" applyBorder="1" applyAlignment="1">
      <alignment horizontal="center" vertical="center" wrapText="1" justifyLastLine="1"/>
    </xf>
    <xf numFmtId="0" fontId="4" fillId="0" borderId="41" xfId="0" applyFont="1" applyBorder="1" applyAlignment="1">
      <alignment horizontal="center" vertical="center" wrapText="1" justifyLastLine="1"/>
    </xf>
    <xf numFmtId="0" fontId="4" fillId="0" borderId="25" xfId="0" applyFont="1" applyBorder="1" applyAlignment="1">
      <alignment horizontal="distributed" vertical="center" justifyLastLine="1"/>
    </xf>
    <xf numFmtId="0" fontId="0" fillId="0" borderId="26" xfId="0" applyBorder="1" applyAlignment="1">
      <alignment horizontal="distributed" vertical="center" justifyLastLine="1"/>
    </xf>
    <xf numFmtId="0" fontId="4" fillId="0" borderId="12" xfId="0" applyFont="1" applyBorder="1" applyAlignment="1">
      <alignment horizontal="distributed" vertical="center" wrapText="1" justifyLastLine="1"/>
    </xf>
    <xf numFmtId="0" fontId="0" fillId="0" borderId="15" xfId="0" applyBorder="1" applyAlignment="1">
      <alignment horizontal="distributed" vertical="center" wrapText="1" justifyLastLine="1"/>
    </xf>
    <xf numFmtId="0" fontId="0" fillId="0" borderId="40" xfId="0" applyBorder="1" applyAlignment="1">
      <alignment horizontal="distributed" vertical="center" wrapText="1" justifyLastLine="1"/>
    </xf>
    <xf numFmtId="0" fontId="0" fillId="0" borderId="41" xfId="0" applyBorder="1" applyAlignment="1">
      <alignment horizontal="distributed" vertical="center" wrapText="1" justifyLastLine="1"/>
    </xf>
    <xf numFmtId="0" fontId="4" fillId="0" borderId="25" xfId="0" applyFont="1" applyBorder="1" applyAlignment="1">
      <alignment horizontal="center" vertical="center" wrapText="1" justifyLastLine="1"/>
    </xf>
    <xf numFmtId="0" fontId="4" fillId="0" borderId="26" xfId="0" applyFont="1" applyBorder="1" applyAlignment="1">
      <alignment horizontal="center" vertical="center" wrapText="1" justifyLastLine="1"/>
    </xf>
    <xf numFmtId="0" fontId="4" fillId="0" borderId="15" xfId="0" applyFont="1" applyBorder="1" applyAlignment="1">
      <alignment horizontal="distributed" vertical="center" wrapText="1" justifyLastLine="1"/>
    </xf>
    <xf numFmtId="0" fontId="4" fillId="0" borderId="23" xfId="0" applyFont="1" applyBorder="1" applyAlignment="1">
      <alignment horizontal="distributed" vertical="center" justifyLastLine="1"/>
    </xf>
    <xf numFmtId="0" fontId="0" fillId="0" borderId="29" xfId="0" applyBorder="1" applyAlignment="1">
      <alignment horizontal="distributed" vertical="center" wrapText="1" justifyLastLine="1"/>
    </xf>
    <xf numFmtId="0" fontId="0" fillId="0" borderId="35" xfId="0" applyBorder="1" applyAlignment="1">
      <alignment horizontal="distributed" vertical="center" wrapText="1" justifyLastLine="1"/>
    </xf>
    <xf numFmtId="0" fontId="4" fillId="0" borderId="2" xfId="0" applyFont="1" applyBorder="1" applyAlignment="1">
      <alignment horizontal="center" vertical="center" wrapText="1" justifyLastLine="1"/>
    </xf>
    <xf numFmtId="0" fontId="4" fillId="0" borderId="31" xfId="0" applyFont="1" applyBorder="1" applyAlignment="1">
      <alignment horizontal="center" vertical="center" wrapText="1" justifyLastLine="1"/>
    </xf>
    <xf numFmtId="0" fontId="4" fillId="0" borderId="29" xfId="0" applyFont="1" applyBorder="1" applyAlignment="1">
      <alignment horizontal="center" vertical="center" wrapText="1" justifyLastLine="1"/>
    </xf>
    <xf numFmtId="0" fontId="4" fillId="0" borderId="27" xfId="0" applyFont="1" applyBorder="1" applyAlignment="1">
      <alignment horizontal="distributed" vertical="center" wrapText="1" justifyLastLine="1"/>
    </xf>
    <xf numFmtId="0" fontId="0" fillId="0" borderId="38" xfId="0" applyBorder="1" applyAlignment="1">
      <alignment horizontal="distributed" vertical="center" wrapText="1" justifyLastLine="1"/>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5" xfId="0" applyFont="1" applyBorder="1" applyAlignment="1">
      <alignment horizontal="distributed" vertical="center" justifyLastLine="1"/>
    </xf>
    <xf numFmtId="0" fontId="0" fillId="0" borderId="46" xfId="0" applyBorder="1" applyAlignment="1">
      <alignment horizontal="distributed" vertical="center" justifyLastLine="1"/>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4" fillId="0" borderId="17" xfId="0" applyFont="1"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5" fillId="0" borderId="3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8" xfId="0" applyFont="1" applyBorder="1" applyAlignment="1">
      <alignment horizontal="center" vertical="center"/>
    </xf>
    <xf numFmtId="0" fontId="4" fillId="0" borderId="16" xfId="0" applyFont="1" applyBorder="1" applyAlignment="1">
      <alignment horizontal="center" vertical="center" wrapText="1" justifyLastLine="1"/>
    </xf>
    <xf numFmtId="0" fontId="4" fillId="0" borderId="24" xfId="0" applyFont="1" applyBorder="1" applyAlignment="1">
      <alignment horizontal="distributed" vertical="center" justifyLastLine="1"/>
    </xf>
    <xf numFmtId="0" fontId="0" fillId="0" borderId="25" xfId="0" applyBorder="1" applyAlignment="1">
      <alignment horizontal="distributed" vertical="center" justifyLastLine="1"/>
    </xf>
    <xf numFmtId="0" fontId="5" fillId="0" borderId="24" xfId="0" applyFont="1" applyBorder="1" applyAlignment="1">
      <alignment horizontal="distributed"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12" xfId="0" applyFont="1" applyBorder="1" applyAlignment="1">
      <alignment horizontal="distributed" vertical="top" wrapText="1" justifyLastLine="1"/>
    </xf>
    <xf numFmtId="0" fontId="5" fillId="0" borderId="29" xfId="0" applyFont="1" applyBorder="1" applyAlignment="1">
      <alignment horizontal="distributed" vertical="top" wrapText="1" justifyLastLine="1"/>
    </xf>
    <xf numFmtId="0" fontId="5" fillId="0" borderId="40" xfId="0" applyFont="1" applyBorder="1" applyAlignment="1">
      <alignment horizontal="distributed" vertical="top" wrapText="1" justifyLastLine="1"/>
    </xf>
    <xf numFmtId="0" fontId="5" fillId="0" borderId="41" xfId="0" applyFont="1" applyBorder="1" applyAlignment="1">
      <alignment horizontal="distributed" vertical="top" wrapText="1" justifyLastLine="1"/>
    </xf>
    <xf numFmtId="0" fontId="4" fillId="0" borderId="28" xfId="0" applyFont="1"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0" fillId="0" borderId="47" xfId="0" applyBorder="1" applyAlignment="1">
      <alignment horizontal="center" vertical="center" wrapText="1"/>
    </xf>
    <xf numFmtId="0" fontId="0" fillId="0" borderId="45" xfId="0" applyBorder="1" applyAlignment="1">
      <alignment horizontal="center" vertical="center" wrapText="1"/>
    </xf>
    <xf numFmtId="0" fontId="4" fillId="0" borderId="17" xfId="0" applyFont="1" applyBorder="1" applyAlignment="1">
      <alignment horizontal="distributed" vertical="center" wrapText="1" justifyLastLine="1"/>
    </xf>
    <xf numFmtId="0" fontId="0" fillId="0" borderId="18"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0" fillId="0" borderId="16" xfId="0" applyBorder="1" applyAlignment="1">
      <alignment horizontal="distributed" vertical="center" wrapText="1" justifyLastLine="1"/>
    </xf>
    <xf numFmtId="0" fontId="5" fillId="0" borderId="17" xfId="0" applyFont="1" applyBorder="1" applyAlignment="1">
      <alignment horizontal="center" vertical="center" wrapText="1" justifyLastLine="1"/>
    </xf>
    <xf numFmtId="0" fontId="5" fillId="0" borderId="18" xfId="0" applyFont="1" applyBorder="1" applyAlignment="1">
      <alignment horizontal="center" vertical="center" wrapText="1" justifyLastLine="1"/>
    </xf>
    <xf numFmtId="0" fontId="5" fillId="0" borderId="13" xfId="0" applyFont="1" applyBorder="1" applyAlignment="1">
      <alignment horizontal="center" vertical="center" wrapText="1" justifyLastLine="1"/>
    </xf>
    <xf numFmtId="0" fontId="5" fillId="0" borderId="16" xfId="0" applyFont="1" applyBorder="1" applyAlignment="1">
      <alignment horizontal="center" vertical="center" wrapText="1" justifyLastLine="1"/>
    </xf>
    <xf numFmtId="0" fontId="5" fillId="0" borderId="40" xfId="0" applyFont="1" applyBorder="1" applyAlignment="1">
      <alignment horizontal="center" vertical="center" wrapText="1" justifyLastLine="1"/>
    </xf>
    <xf numFmtId="0" fontId="5" fillId="0" borderId="41" xfId="0" applyFont="1" applyBorder="1" applyAlignment="1">
      <alignment horizontal="center" vertical="center" wrapText="1" justifyLastLine="1"/>
    </xf>
    <xf numFmtId="0" fontId="0" fillId="0" borderId="23" xfId="0" applyBorder="1" applyAlignment="1">
      <alignment horizontal="center" vertical="center" wrapText="1"/>
    </xf>
    <xf numFmtId="0" fontId="0" fillId="0" borderId="35" xfId="0" applyBorder="1" applyAlignment="1">
      <alignment horizontal="center" vertical="center" wrapText="1"/>
    </xf>
    <xf numFmtId="0" fontId="5" fillId="0" borderId="12" xfId="0" applyFont="1" applyBorder="1" applyAlignment="1">
      <alignment horizontal="distributed" vertical="center" wrapText="1" justifyLastLine="1"/>
    </xf>
    <xf numFmtId="0" fontId="5" fillId="0" borderId="15" xfId="0" applyFont="1" applyBorder="1" applyAlignment="1">
      <alignment horizontal="distributed" vertical="center" wrapText="1" justifyLastLine="1"/>
    </xf>
    <xf numFmtId="0" fontId="5" fillId="0" borderId="40" xfId="0" applyFont="1" applyBorder="1" applyAlignment="1">
      <alignment horizontal="distributed" vertical="center" wrapText="1" justifyLastLine="1"/>
    </xf>
    <xf numFmtId="0" fontId="5" fillId="0" borderId="41" xfId="0" applyFont="1" applyBorder="1" applyAlignment="1">
      <alignment horizontal="distributed" vertical="center" wrapText="1" justifyLastLine="1"/>
    </xf>
    <xf numFmtId="0" fontId="4" fillId="0" borderId="18" xfId="0" applyFont="1" applyBorder="1" applyAlignment="1">
      <alignment horizontal="center" vertical="center" wrapText="1" justifyLastLine="1"/>
    </xf>
    <xf numFmtId="0" fontId="4" fillId="0" borderId="29" xfId="0" applyFont="1" applyBorder="1" applyAlignment="1">
      <alignment horizontal="distributed" vertical="center" wrapText="1" justifyLastLine="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7" xfId="0" applyFont="1" applyBorder="1" applyAlignment="1">
      <alignment horizontal="distributed" vertical="center" justifyLastLine="1"/>
    </xf>
    <xf numFmtId="0" fontId="0" fillId="0" borderId="18"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6" xfId="0" applyBorder="1" applyAlignment="1">
      <alignment horizontal="distributed" vertical="center" justifyLastLine="1"/>
    </xf>
    <xf numFmtId="0" fontId="0" fillId="0" borderId="40" xfId="0" applyBorder="1" applyAlignment="1">
      <alignment horizontal="distributed" vertical="center" justifyLastLine="1"/>
    </xf>
    <xf numFmtId="0" fontId="0" fillId="0" borderId="41" xfId="0" applyBorder="1" applyAlignment="1">
      <alignment horizontal="distributed" vertical="center" justifyLastLine="1"/>
    </xf>
    <xf numFmtId="0" fontId="4" fillId="0" borderId="17" xfId="0" applyFont="1" applyBorder="1" applyAlignment="1">
      <alignment horizontal="center" vertical="center" wrapText="1" justifyLastLine="1"/>
    </xf>
    <xf numFmtId="0" fontId="4" fillId="0" borderId="13" xfId="0" applyFont="1" applyBorder="1" applyAlignment="1">
      <alignment horizontal="center" vertical="center" wrapText="1" justifyLastLine="1"/>
    </xf>
    <xf numFmtId="0" fontId="4" fillId="0" borderId="40" xfId="0" applyFont="1" applyBorder="1" applyAlignment="1">
      <alignment horizontal="center" vertical="center" wrapText="1" justifyLastLine="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4" fillId="0" borderId="23" xfId="0" applyFont="1" applyBorder="1" applyAlignment="1">
      <alignment horizontal="center" vertical="center" wrapText="1"/>
    </xf>
    <xf numFmtId="0" fontId="4" fillId="0" borderId="18" xfId="0" applyFont="1" applyBorder="1" applyAlignment="1">
      <alignment horizontal="center" vertical="center"/>
    </xf>
    <xf numFmtId="0" fontId="4" fillId="0" borderId="41"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horizontal="center" vertical="distributed" wrapText="1" justifyLastLine="1"/>
    </xf>
    <xf numFmtId="0" fontId="4" fillId="0" borderId="18" xfId="0" applyFont="1" applyBorder="1" applyAlignment="1">
      <alignment horizontal="center" vertical="distributed" justifyLastLine="1"/>
    </xf>
    <xf numFmtId="0" fontId="4" fillId="0" borderId="13" xfId="0" applyFont="1" applyBorder="1" applyAlignment="1">
      <alignment horizontal="center" vertical="distributed" justifyLastLine="1"/>
    </xf>
    <xf numFmtId="0" fontId="4" fillId="0" borderId="16" xfId="0" applyFont="1" applyBorder="1" applyAlignment="1">
      <alignment horizontal="center" vertical="distributed" justifyLastLine="1"/>
    </xf>
    <xf numFmtId="0" fontId="4" fillId="0" borderId="40" xfId="0" applyFont="1" applyBorder="1" applyAlignment="1">
      <alignment horizontal="center" vertical="distributed" justifyLastLine="1"/>
    </xf>
    <xf numFmtId="0" fontId="4" fillId="0" borderId="41" xfId="0" applyFont="1" applyBorder="1" applyAlignment="1">
      <alignment horizontal="center" vertical="distributed" justifyLastLine="1"/>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1" xfId="0" applyFont="1" applyBorder="1" applyAlignment="1">
      <alignment horizontal="center" vertical="center" wrapText="1"/>
    </xf>
    <xf numFmtId="0" fontId="8" fillId="0" borderId="23" xfId="0" applyFont="1" applyBorder="1" applyAlignment="1">
      <alignment vertical="center" wrapText="1"/>
    </xf>
    <xf numFmtId="0" fontId="0" fillId="0" borderId="23" xfId="0" applyBorder="1" applyAlignment="1">
      <alignment vertical="center" wrapText="1"/>
    </xf>
    <xf numFmtId="0" fontId="8" fillId="0" borderId="2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41" xfId="0" applyFont="1" applyBorder="1" applyAlignment="1">
      <alignment horizontal="center" vertical="center" wrapText="1"/>
    </xf>
    <xf numFmtId="0" fontId="0" fillId="0" borderId="68" xfId="0" applyBorder="1" applyAlignment="1">
      <alignment horizontal="center" vertical="center" wrapText="1"/>
    </xf>
    <xf numFmtId="0" fontId="0" fillId="0" borderId="42" xfId="0" applyBorder="1" applyAlignment="1">
      <alignment horizontal="center" vertical="center" wrapText="1"/>
    </xf>
    <xf numFmtId="0" fontId="0" fillId="0" borderId="69" xfId="0" applyBorder="1" applyAlignment="1">
      <alignment horizontal="center" vertical="center" wrapText="1"/>
    </xf>
    <xf numFmtId="0" fontId="0" fillId="0" borderId="44" xfId="0" applyBorder="1" applyAlignment="1">
      <alignment horizontal="center" vertical="center" wrapText="1"/>
    </xf>
    <xf numFmtId="0" fontId="41" fillId="0" borderId="18" xfId="0" applyFont="1" applyBorder="1" applyAlignment="1">
      <alignment horizontal="center" vertical="center" wrapText="1"/>
    </xf>
    <xf numFmtId="0" fontId="41" fillId="0" borderId="35" xfId="0" applyFont="1" applyBorder="1" applyAlignment="1">
      <alignment horizontal="center" vertical="center" wrapText="1"/>
    </xf>
    <xf numFmtId="0" fontId="41" fillId="0" borderId="41" xfId="0" applyFont="1" applyBorder="1" applyAlignment="1">
      <alignment horizontal="center" vertical="center" wrapText="1"/>
    </xf>
    <xf numFmtId="0" fontId="0" fillId="0" borderId="18" xfId="0" applyBorder="1" applyAlignment="1">
      <alignment horizontal="center" vertical="center"/>
    </xf>
    <xf numFmtId="0" fontId="0" fillId="0" borderId="23" xfId="0" applyBorder="1" applyAlignment="1">
      <alignment horizontal="center" vertical="center"/>
    </xf>
    <xf numFmtId="0" fontId="4" fillId="0" borderId="13" xfId="0" applyFont="1" applyBorder="1" applyAlignment="1">
      <alignment horizontal="right" vertical="center"/>
    </xf>
    <xf numFmtId="0" fontId="0" fillId="0" borderId="16" xfId="0" applyBorder="1" applyAlignment="1">
      <alignment horizontal="right" vertical="center"/>
    </xf>
    <xf numFmtId="0" fontId="4" fillId="0" borderId="29" xfId="0" applyFont="1"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8" fillId="0" borderId="17" xfId="0" applyFont="1" applyBorder="1" applyAlignment="1">
      <alignment horizontal="center"/>
    </xf>
    <xf numFmtId="0" fontId="8" fillId="0" borderId="18" xfId="0" applyFont="1" applyBorder="1" applyAlignment="1">
      <alignment horizontal="center"/>
    </xf>
    <xf numFmtId="0" fontId="0" fillId="0" borderId="46" xfId="0" applyBorder="1"/>
    <xf numFmtId="0" fontId="4" fillId="0" borderId="23" xfId="0" applyFont="1" applyBorder="1" applyAlignment="1">
      <alignment horizontal="distributed" vertical="center" wrapText="1"/>
    </xf>
    <xf numFmtId="0" fontId="0" fillId="0" borderId="36" xfId="0" applyBorder="1" applyAlignment="1">
      <alignment horizontal="distributed" vertical="center" wrapText="1"/>
    </xf>
    <xf numFmtId="0" fontId="0" fillId="0" borderId="0" xfId="0" applyAlignment="1">
      <alignment horizontal="distributed" vertical="center" wrapText="1"/>
    </xf>
    <xf numFmtId="0" fontId="0" fillId="0" borderId="33" xfId="0" applyBorder="1" applyAlignment="1">
      <alignment horizontal="distributed" vertical="center" wrapText="1"/>
    </xf>
    <xf numFmtId="0" fontId="0" fillId="0" borderId="35" xfId="0" applyBorder="1" applyAlignment="1">
      <alignment horizontal="distributed" vertical="center" wrapText="1"/>
    </xf>
    <xf numFmtId="0" fontId="0" fillId="0" borderId="37" xfId="0" applyBorder="1" applyAlignment="1">
      <alignment horizontal="distributed" vertical="center" wrapText="1"/>
    </xf>
    <xf numFmtId="0" fontId="4" fillId="0" borderId="32" xfId="0" applyFont="1" applyBorder="1" applyAlignment="1">
      <alignment horizontal="center" vertical="center" wrapText="1"/>
    </xf>
    <xf numFmtId="0" fontId="0" fillId="0" borderId="32" xfId="0" applyBorder="1" applyAlignment="1">
      <alignment horizontal="center" vertical="center" wrapText="1"/>
    </xf>
    <xf numFmtId="0" fontId="0" fillId="0" borderId="23" xfId="0" applyBorder="1" applyAlignment="1">
      <alignment horizontal="distributed"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4" fillId="0" borderId="25" xfId="0" quotePrefix="1"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9" xfId="0" applyBorder="1" applyAlignment="1">
      <alignment horizontal="center" vertical="center" wrapText="1"/>
    </xf>
    <xf numFmtId="0" fontId="4" fillId="0" borderId="31" xfId="0" applyFont="1" applyBorder="1" applyAlignment="1">
      <alignment horizontal="center" vertical="center" wrapText="1"/>
    </xf>
    <xf numFmtId="0" fontId="0" fillId="0" borderId="46" xfId="0" applyBorder="1" applyAlignment="1">
      <alignment horizontal="center" vertical="center" wrapText="1"/>
    </xf>
    <xf numFmtId="0" fontId="4" fillId="0" borderId="52" xfId="0" quotePrefix="1" applyFont="1" applyBorder="1" applyAlignment="1">
      <alignment horizontal="center" vertical="center" wrapText="1"/>
    </xf>
    <xf numFmtId="0" fontId="4" fillId="0" borderId="54" xfId="0" quotePrefix="1" applyFont="1" applyBorder="1" applyAlignment="1">
      <alignment horizontal="center" vertical="center" wrapText="1"/>
    </xf>
    <xf numFmtId="0" fontId="4" fillId="0" borderId="24" xfId="0" quotePrefix="1" applyFont="1" applyBorder="1" applyAlignment="1">
      <alignment horizontal="center" vertical="center" wrapText="1"/>
    </xf>
    <xf numFmtId="0" fontId="4" fillId="0" borderId="26" xfId="0" quotePrefix="1" applyFont="1" applyBorder="1" applyAlignment="1">
      <alignment horizontal="center" vertical="center" wrapText="1"/>
    </xf>
    <xf numFmtId="0" fontId="4" fillId="0" borderId="28" xfId="0" quotePrefix="1" applyFont="1" applyBorder="1" applyAlignment="1">
      <alignment horizontal="center" vertical="center" wrapText="1"/>
    </xf>
    <xf numFmtId="0" fontId="4" fillId="0" borderId="53" xfId="0" quotePrefix="1" applyFont="1" applyBorder="1" applyAlignment="1">
      <alignment horizontal="center" vertical="center" wrapText="1"/>
    </xf>
    <xf numFmtId="49" fontId="4" fillId="0" borderId="28" xfId="0" applyNumberFormat="1" applyFont="1" applyBorder="1" applyAlignment="1">
      <alignment horizontal="center" vertical="center" wrapText="1"/>
    </xf>
    <xf numFmtId="0" fontId="4" fillId="0" borderId="39" xfId="0" quotePrefix="1" applyFont="1" applyBorder="1" applyAlignment="1">
      <alignment horizontal="center" vertical="center"/>
    </xf>
    <xf numFmtId="0" fontId="0" fillId="0" borderId="52" xfId="0" applyBorder="1" applyAlignment="1">
      <alignment horizontal="center" vertical="center"/>
    </xf>
    <xf numFmtId="0" fontId="0" fillId="0" borderId="0" xfId="0" applyAlignment="1">
      <alignment horizontal="center" vertical="center" wrapText="1"/>
    </xf>
    <xf numFmtId="0" fontId="5" fillId="0" borderId="29"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9" xfId="0" applyFont="1" applyBorder="1" applyAlignment="1">
      <alignment horizontal="center" vertical="center" wrapText="1" justifyLastLine="1"/>
    </xf>
    <xf numFmtId="0" fontId="8" fillId="0" borderId="15" xfId="0" applyFont="1" applyBorder="1" applyAlignment="1">
      <alignment horizontal="center" vertical="center" wrapText="1" justifyLastLine="1"/>
    </xf>
    <xf numFmtId="0" fontId="8" fillId="0" borderId="35" xfId="0" applyFont="1" applyBorder="1" applyAlignment="1">
      <alignment horizontal="center" vertical="center" wrapText="1" justifyLastLine="1"/>
    </xf>
    <xf numFmtId="0" fontId="8" fillId="0" borderId="41" xfId="0" applyFont="1" applyBorder="1" applyAlignment="1">
      <alignment horizontal="center" vertical="center" wrapText="1" justifyLastLine="1"/>
    </xf>
    <xf numFmtId="0" fontId="4" fillId="0" borderId="12" xfId="0" applyFont="1" applyBorder="1" applyAlignment="1">
      <alignment horizontal="center" vertical="center" wrapText="1" justifyLastLine="1"/>
    </xf>
    <xf numFmtId="56" fontId="4" fillId="0" borderId="24" xfId="0" quotePrefix="1" applyNumberFormat="1"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5" xfId="0" applyFont="1" applyBorder="1" applyAlignment="1">
      <alignment horizontal="center" vertical="center" wrapText="1"/>
    </xf>
    <xf numFmtId="0" fontId="4" fillId="0" borderId="35" xfId="0" applyFont="1" applyBorder="1" applyAlignment="1">
      <alignment horizontal="center" vertical="center" wrapText="1" justifyLastLine="1"/>
    </xf>
    <xf numFmtId="0" fontId="0" fillId="0" borderId="70" xfId="0" applyBorder="1" applyAlignment="1">
      <alignment horizontal="center" vertical="center" wrapText="1" justifyLastLine="1"/>
    </xf>
    <xf numFmtId="0" fontId="0" fillId="0" borderId="71" xfId="0" applyBorder="1" applyAlignment="1">
      <alignment horizontal="center" vertical="center" wrapText="1" justifyLastLine="1"/>
    </xf>
    <xf numFmtId="0" fontId="0" fillId="0" borderId="43" xfId="0" applyBorder="1" applyAlignment="1">
      <alignment horizontal="center" vertical="center" wrapText="1" justifyLastLine="1"/>
    </xf>
    <xf numFmtId="0" fontId="0" fillId="0" borderId="44" xfId="0" applyBorder="1" applyAlignment="1">
      <alignment horizontal="center" vertical="center" wrapText="1" justifyLastLine="1"/>
    </xf>
    <xf numFmtId="0" fontId="4" fillId="0" borderId="24" xfId="0" applyFont="1" applyBorder="1" applyAlignment="1">
      <alignment horizontal="center" vertical="center" justifyLastLine="1"/>
    </xf>
    <xf numFmtId="0" fontId="4" fillId="0" borderId="25" xfId="0" applyFont="1" applyBorder="1" applyAlignment="1">
      <alignment horizontal="center" vertical="center" justifyLastLine="1"/>
    </xf>
    <xf numFmtId="0" fontId="4" fillId="0" borderId="26" xfId="0" applyFont="1" applyBorder="1" applyAlignment="1">
      <alignment horizontal="center" vertical="center" justifyLastLine="1"/>
    </xf>
    <xf numFmtId="0" fontId="4" fillId="0" borderId="3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9" xfId="0" quotePrefix="1" applyFont="1" applyBorder="1" applyAlignment="1">
      <alignment horizontal="center" vertical="center" wrapText="1"/>
    </xf>
    <xf numFmtId="0" fontId="4" fillId="0" borderId="28" xfId="0" applyFont="1" applyBorder="1" applyAlignment="1">
      <alignment horizontal="distributed" vertical="center" wrapText="1" justifyLastLine="1"/>
    </xf>
    <xf numFmtId="56" fontId="4" fillId="0" borderId="25" xfId="0" quotePrefix="1"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0" fontId="4" fillId="0" borderId="12" xfId="0" applyFont="1" applyBorder="1" applyAlignment="1">
      <alignment horizontal="distributed" vertical="distributed" justifyLastLine="1"/>
    </xf>
    <xf numFmtId="0" fontId="4" fillId="0" borderId="15" xfId="0" applyFont="1" applyBorder="1" applyAlignment="1">
      <alignment horizontal="distributed" vertical="distributed" justifyLastLine="1"/>
    </xf>
    <xf numFmtId="0" fontId="4" fillId="0" borderId="21" xfId="0" applyFont="1" applyBorder="1" applyAlignment="1">
      <alignment horizontal="distributed" vertical="distributed" justifyLastLine="1"/>
    </xf>
    <xf numFmtId="0" fontId="4" fillId="0" borderId="22" xfId="0" applyFont="1" applyBorder="1" applyAlignment="1">
      <alignment horizontal="distributed" vertical="distributed" justifyLastLine="1"/>
    </xf>
    <xf numFmtId="0" fontId="4" fillId="0" borderId="29" xfId="0" applyFont="1" applyBorder="1" applyAlignment="1">
      <alignment horizontal="distributed" vertical="distributed" justifyLastLine="1"/>
    </xf>
    <xf numFmtId="0" fontId="4" fillId="0" borderId="19" xfId="0" applyFont="1" applyBorder="1" applyAlignment="1">
      <alignment horizontal="distributed" vertical="distributed" justifyLastLine="1"/>
    </xf>
    <xf numFmtId="0" fontId="4" fillId="0" borderId="12" xfId="0" applyFont="1" applyBorder="1" applyAlignment="1">
      <alignment horizontal="center" vertical="distributed" justifyLastLine="1"/>
    </xf>
    <xf numFmtId="0" fontId="4" fillId="0" borderId="29" xfId="0" applyFont="1" applyBorder="1" applyAlignment="1">
      <alignment horizontal="center" vertical="distributed" justifyLastLine="1"/>
    </xf>
    <xf numFmtId="0" fontId="4" fillId="0" borderId="15" xfId="0" applyFont="1" applyBorder="1" applyAlignment="1">
      <alignment horizontal="center" vertical="distributed" justifyLastLine="1"/>
    </xf>
    <xf numFmtId="0" fontId="4" fillId="0" borderId="21" xfId="0" applyFont="1" applyBorder="1" applyAlignment="1">
      <alignment horizontal="center" vertical="distributed" justifyLastLine="1"/>
    </xf>
    <xf numFmtId="0" fontId="4" fillId="0" borderId="19" xfId="0" applyFont="1" applyBorder="1" applyAlignment="1">
      <alignment horizontal="center" vertical="distributed" justifyLastLine="1"/>
    </xf>
    <xf numFmtId="0" fontId="4" fillId="0" borderId="22" xfId="0" applyFont="1" applyBorder="1" applyAlignment="1">
      <alignment horizontal="center" vertical="distributed" justifyLastLine="1"/>
    </xf>
    <xf numFmtId="0" fontId="12" fillId="0" borderId="12" xfId="0" applyFont="1" applyBorder="1" applyAlignment="1">
      <alignment horizontal="distributed" vertical="center" justifyLastLine="1"/>
    </xf>
    <xf numFmtId="0" fontId="12" fillId="0" borderId="29" xfId="0" applyFont="1" applyBorder="1" applyAlignment="1">
      <alignment horizontal="distributed" vertical="center" justifyLastLine="1"/>
    </xf>
    <xf numFmtId="0" fontId="12" fillId="0" borderId="15" xfId="0" applyFont="1" applyBorder="1" applyAlignment="1">
      <alignment horizontal="distributed" vertical="center" justifyLastLine="1"/>
    </xf>
    <xf numFmtId="0" fontId="12" fillId="0" borderId="21" xfId="0" applyFont="1" applyBorder="1" applyAlignment="1">
      <alignment horizontal="distributed" vertical="center" justifyLastLine="1"/>
    </xf>
    <xf numFmtId="0" fontId="12" fillId="0" borderId="19" xfId="0" applyFont="1" applyBorder="1" applyAlignment="1">
      <alignment horizontal="distributed" vertical="center" justifyLastLine="1"/>
    </xf>
    <xf numFmtId="0" fontId="12" fillId="0" borderId="22"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8" fillId="0" borderId="29" xfId="0" applyFont="1" applyBorder="1" applyAlignment="1">
      <alignment horizontal="distributed" vertical="center" justifyLastLine="1"/>
    </xf>
    <xf numFmtId="0" fontId="8" fillId="0" borderId="15" xfId="0" applyFont="1" applyBorder="1" applyAlignment="1">
      <alignment horizontal="distributed" vertical="center" justifyLastLine="1"/>
    </xf>
    <xf numFmtId="0" fontId="8" fillId="0" borderId="21" xfId="0" applyFont="1" applyBorder="1" applyAlignment="1">
      <alignment horizontal="distributed" vertical="center" justifyLastLine="1"/>
    </xf>
    <xf numFmtId="0" fontId="8" fillId="0" borderId="19" xfId="0" applyFont="1" applyBorder="1" applyAlignment="1">
      <alignment horizontal="distributed" vertical="center" justifyLastLine="1"/>
    </xf>
    <xf numFmtId="0" fontId="8" fillId="0" borderId="22" xfId="0" applyFont="1" applyBorder="1" applyAlignment="1">
      <alignment horizontal="distributed" vertical="center" justifyLastLine="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29" xfId="0" applyFont="1" applyBorder="1" applyAlignment="1">
      <alignment horizontal="distributed" vertical="distributed" justifyLastLine="1"/>
    </xf>
    <xf numFmtId="0" fontId="5" fillId="0" borderId="21" xfId="0" applyFont="1" applyBorder="1" applyAlignment="1">
      <alignment horizontal="distributed" vertical="distributed" justifyLastLine="1"/>
    </xf>
    <xf numFmtId="0" fontId="5" fillId="0" borderId="19" xfId="0" applyFont="1" applyBorder="1" applyAlignment="1">
      <alignment horizontal="distributed" vertical="distributed" justifyLastLine="1"/>
    </xf>
    <xf numFmtId="0" fontId="0" fillId="0" borderId="29" xfId="0" applyBorder="1" applyAlignment="1">
      <alignment horizontal="distributed" vertical="distributed" justifyLastLine="1"/>
    </xf>
    <xf numFmtId="0" fontId="0" fillId="0" borderId="21" xfId="0" applyBorder="1" applyAlignment="1">
      <alignment horizontal="distributed" vertical="distributed" justifyLastLine="1"/>
    </xf>
    <xf numFmtId="0" fontId="0" fillId="0" borderId="19" xfId="0" applyBorder="1" applyAlignment="1">
      <alignment horizontal="distributed" vertical="distributed" justifyLastLine="1"/>
    </xf>
    <xf numFmtId="0" fontId="4" fillId="0" borderId="12"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13"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22" xfId="0" applyFont="1" applyBorder="1" applyAlignment="1">
      <alignment horizontal="distributed" vertical="center" wrapText="1"/>
    </xf>
    <xf numFmtId="0" fontId="4" fillId="0" borderId="13"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2" xfId="0" applyFont="1" applyBorder="1" applyAlignment="1">
      <alignment horizontal="distributed" vertical="center"/>
    </xf>
    <xf numFmtId="0" fontId="4" fillId="0" borderId="15" xfId="0" applyFont="1" applyBorder="1" applyAlignment="1">
      <alignment horizontal="distributed" vertical="center"/>
    </xf>
    <xf numFmtId="0" fontId="4" fillId="0" borderId="13" xfId="0" applyFont="1" applyBorder="1" applyAlignment="1">
      <alignment horizontal="distributed" vertical="center"/>
    </xf>
    <xf numFmtId="0" fontId="4" fillId="0" borderId="16" xfId="0" applyFont="1" applyBorder="1" applyAlignment="1">
      <alignment horizontal="distributed" vertical="center"/>
    </xf>
    <xf numFmtId="0" fontId="4" fillId="0" borderId="21" xfId="0" applyFont="1" applyBorder="1" applyAlignment="1">
      <alignment horizontal="distributed" vertical="center"/>
    </xf>
    <xf numFmtId="0" fontId="4" fillId="0" borderId="22" xfId="0" applyFont="1" applyBorder="1" applyAlignment="1">
      <alignment horizontal="distributed" vertical="center"/>
    </xf>
    <xf numFmtId="0" fontId="4" fillId="0" borderId="30" xfId="0" applyFont="1" applyBorder="1" applyAlignment="1">
      <alignment horizontal="distributed" vertical="distributed" justifyLastLine="1"/>
    </xf>
    <xf numFmtId="0" fontId="4" fillId="0" borderId="2" xfId="0" applyFont="1" applyBorder="1" applyAlignment="1">
      <alignment horizontal="distributed" vertical="distributed" justifyLastLine="1"/>
    </xf>
    <xf numFmtId="0" fontId="4" fillId="0" borderId="31" xfId="0" applyFont="1" applyBorder="1" applyAlignment="1">
      <alignment horizontal="distributed" vertical="distributed" justifyLastLine="1"/>
    </xf>
    <xf numFmtId="0" fontId="5" fillId="0" borderId="30" xfId="0" applyFont="1" applyBorder="1" applyAlignment="1">
      <alignment horizontal="distributed" vertical="distributed" justifyLastLine="1"/>
    </xf>
    <xf numFmtId="0" fontId="5" fillId="0" borderId="2" xfId="0" applyFont="1" applyBorder="1" applyAlignment="1">
      <alignment horizontal="distributed" vertical="distributed" justifyLastLine="1"/>
    </xf>
    <xf numFmtId="0" fontId="5" fillId="0" borderId="31" xfId="0" applyFont="1" applyBorder="1" applyAlignment="1">
      <alignment horizontal="distributed" vertical="distributed" justifyLastLine="1"/>
    </xf>
    <xf numFmtId="0" fontId="4" fillId="0" borderId="12" xfId="0" applyFont="1" applyBorder="1" applyAlignment="1">
      <alignment horizontal="distributed"/>
    </xf>
    <xf numFmtId="0" fontId="4" fillId="0" borderId="15" xfId="0" applyFont="1" applyBorder="1" applyAlignment="1">
      <alignment horizontal="distributed"/>
    </xf>
    <xf numFmtId="0" fontId="4" fillId="0" borderId="12" xfId="0" applyFont="1" applyBorder="1" applyAlignment="1">
      <alignment horizontal="center" justifyLastLine="1"/>
    </xf>
    <xf numFmtId="0" fontId="4" fillId="0" borderId="15" xfId="0" applyFont="1" applyBorder="1" applyAlignment="1">
      <alignment horizontal="center" justifyLastLine="1"/>
    </xf>
    <xf numFmtId="0" fontId="5" fillId="0" borderId="21" xfId="0" applyFont="1" applyBorder="1" applyAlignment="1">
      <alignment horizontal="distributed" vertical="top" justifyLastLine="1"/>
    </xf>
    <xf numFmtId="0" fontId="5" fillId="0" borderId="22" xfId="0" applyFont="1" applyBorder="1" applyAlignment="1">
      <alignment horizontal="distributed" vertical="top" justifyLastLine="1"/>
    </xf>
    <xf numFmtId="0" fontId="4" fillId="0" borderId="21" xfId="0" applyFont="1" applyBorder="1" applyAlignment="1">
      <alignment horizontal="distributed" vertical="top" wrapText="1"/>
    </xf>
    <xf numFmtId="0" fontId="4" fillId="0" borderId="22" xfId="0" applyFont="1" applyBorder="1" applyAlignment="1">
      <alignment horizontal="distributed" vertical="top" wrapText="1"/>
    </xf>
    <xf numFmtId="0" fontId="4" fillId="0" borderId="12" xfId="0" applyFont="1" applyBorder="1" applyAlignment="1">
      <alignment horizontal="distributed" justifyLastLine="1"/>
    </xf>
    <xf numFmtId="0" fontId="4" fillId="0" borderId="15" xfId="0" applyFont="1" applyBorder="1" applyAlignment="1">
      <alignment horizontal="distributed" justifyLastLine="1"/>
    </xf>
    <xf numFmtId="0" fontId="5" fillId="0" borderId="13" xfId="0" applyFont="1" applyBorder="1" applyAlignment="1">
      <alignment horizontal="distributed" vertical="center" justifyLastLine="1"/>
    </xf>
    <xf numFmtId="0" fontId="5" fillId="0" borderId="16" xfId="0" applyFont="1" applyBorder="1" applyAlignment="1">
      <alignment horizontal="distributed" vertical="center" justifyLastLine="1"/>
    </xf>
    <xf numFmtId="0" fontId="4" fillId="0" borderId="30" xfId="0" applyFont="1" applyBorder="1" applyAlignment="1">
      <alignment horizontal="distributed" vertical="distributed"/>
    </xf>
    <xf numFmtId="0" fontId="4" fillId="0" borderId="31" xfId="0" applyFont="1" applyBorder="1" applyAlignment="1">
      <alignment horizontal="distributed" vertical="distributed"/>
    </xf>
    <xf numFmtId="0" fontId="4" fillId="0" borderId="2" xfId="0" applyFont="1" applyBorder="1" applyAlignment="1">
      <alignment horizontal="distributed" vertical="distributed"/>
    </xf>
    <xf numFmtId="0" fontId="5" fillId="0" borderId="21" xfId="0" applyFont="1" applyBorder="1" applyAlignment="1">
      <alignment horizontal="distributed" vertical="top"/>
    </xf>
    <xf numFmtId="0" fontId="5" fillId="0" borderId="22" xfId="0" applyFont="1" applyBorder="1" applyAlignment="1">
      <alignment horizontal="distributed" vertical="top"/>
    </xf>
    <xf numFmtId="0" fontId="38" fillId="0" borderId="30" xfId="0" applyFont="1" applyBorder="1" applyAlignment="1">
      <alignment horizontal="distributed" vertical="distributed" justifyLastLine="1"/>
    </xf>
    <xf numFmtId="0" fontId="38" fillId="0" borderId="2" xfId="0" applyFont="1" applyBorder="1" applyAlignment="1">
      <alignment horizontal="distributed" vertical="distributed" justifyLastLine="1"/>
    </xf>
    <xf numFmtId="0" fontId="38" fillId="0" borderId="31" xfId="0" applyFont="1" applyBorder="1" applyAlignment="1">
      <alignment horizontal="distributed" vertical="distributed" justifyLastLine="1"/>
    </xf>
    <xf numFmtId="0" fontId="4" fillId="0" borderId="15"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21" xfId="0" applyFont="1" applyBorder="1" applyAlignment="1">
      <alignment horizontal="center" vertical="center" justifyLastLine="1"/>
    </xf>
    <xf numFmtId="0" fontId="4" fillId="0" borderId="22" xfId="0" applyFont="1" applyBorder="1" applyAlignment="1">
      <alignment horizontal="center" vertical="center" justifyLastLine="1"/>
    </xf>
    <xf numFmtId="0" fontId="5" fillId="0" borderId="12" xfId="0" applyFont="1" applyBorder="1" applyAlignment="1">
      <alignment horizontal="distributed" vertical="distributed" justifyLastLine="1"/>
    </xf>
    <xf numFmtId="0" fontId="5" fillId="0" borderId="13" xfId="0" applyFont="1" applyBorder="1" applyAlignment="1">
      <alignment horizontal="distributed" vertical="distributed" justifyLastLine="1"/>
    </xf>
    <xf numFmtId="0" fontId="5" fillId="0" borderId="0" xfId="0" applyFont="1" applyAlignment="1">
      <alignment horizontal="distributed" vertical="distributed" justifyLastLine="1"/>
    </xf>
    <xf numFmtId="0" fontId="4" fillId="0" borderId="12" xfId="0" applyFont="1" applyBorder="1" applyAlignment="1">
      <alignment horizontal="distributed" vertical="distributed" wrapText="1" justifyLastLine="1"/>
    </xf>
    <xf numFmtId="0" fontId="5" fillId="0" borderId="15" xfId="0" applyFont="1" applyBorder="1" applyAlignment="1">
      <alignment horizontal="distributed" vertical="distributed" wrapText="1" justifyLastLine="1"/>
    </xf>
    <xf numFmtId="0" fontId="5" fillId="0" borderId="13" xfId="0" applyFont="1" applyBorder="1" applyAlignment="1">
      <alignment horizontal="distributed" vertical="distributed" wrapText="1" justifyLastLine="1"/>
    </xf>
    <xf numFmtId="0" fontId="5" fillId="0" borderId="16" xfId="0" applyFont="1" applyBorder="1" applyAlignment="1">
      <alignment horizontal="distributed" vertical="distributed" wrapText="1" justifyLastLine="1"/>
    </xf>
    <xf numFmtId="0" fontId="5" fillId="0" borderId="21" xfId="0" applyFont="1" applyBorder="1" applyAlignment="1">
      <alignment horizontal="distributed" vertical="distributed" wrapText="1" justifyLastLine="1"/>
    </xf>
    <xf numFmtId="0" fontId="5" fillId="0" borderId="22" xfId="0" applyFont="1" applyBorder="1" applyAlignment="1">
      <alignment horizontal="distributed" vertical="distributed" wrapText="1" justifyLastLine="1"/>
    </xf>
    <xf numFmtId="0" fontId="5" fillId="0" borderId="12" xfId="0" applyFont="1" applyBorder="1" applyAlignment="1">
      <alignment horizontal="distributed" vertical="distributed" wrapText="1" justifyLastLine="1"/>
    </xf>
    <xf numFmtId="0" fontId="4" fillId="0" borderId="12" xfId="0" applyFont="1" applyBorder="1" applyAlignment="1">
      <alignment horizontal="distributed" wrapText="1"/>
    </xf>
    <xf numFmtId="0" fontId="4" fillId="0" borderId="15" xfId="0" applyFont="1" applyBorder="1" applyAlignment="1">
      <alignment horizontal="distributed" wrapText="1"/>
    </xf>
    <xf numFmtId="0" fontId="5" fillId="0" borderId="21" xfId="0" applyFont="1" applyBorder="1" applyAlignment="1">
      <alignment horizontal="distributed" vertical="top" wrapText="1"/>
    </xf>
    <xf numFmtId="0" fontId="5" fillId="0" borderId="22" xfId="0" applyFont="1" applyBorder="1" applyAlignment="1">
      <alignment horizontal="distributed" vertical="top" wrapText="1"/>
    </xf>
    <xf numFmtId="0" fontId="4" fillId="0" borderId="29" xfId="0" applyFont="1" applyBorder="1" applyAlignment="1">
      <alignment horizontal="distributed" vertical="distributed" wrapText="1" justifyLastLine="1"/>
    </xf>
    <xf numFmtId="0" fontId="4" fillId="0" borderId="21" xfId="0" applyFont="1" applyBorder="1" applyAlignment="1">
      <alignment horizontal="distributed" vertical="distributed" wrapText="1" justifyLastLine="1"/>
    </xf>
    <xf numFmtId="0" fontId="4" fillId="0" borderId="19" xfId="0" applyFont="1" applyBorder="1" applyAlignment="1">
      <alignment horizontal="distributed" vertical="distributed" wrapText="1" justifyLastLine="1"/>
    </xf>
    <xf numFmtId="0" fontId="4" fillId="0" borderId="21" xfId="0" applyFont="1" applyBorder="1" applyAlignment="1">
      <alignment horizontal="distributed" vertical="top"/>
    </xf>
    <xf numFmtId="0" fontId="4" fillId="0" borderId="22" xfId="0" applyFont="1" applyBorder="1" applyAlignment="1">
      <alignment horizontal="distributed" vertical="top"/>
    </xf>
    <xf numFmtId="0" fontId="4" fillId="0" borderId="12" xfId="0" applyFont="1" applyBorder="1" applyAlignment="1">
      <alignment horizontal="right" vertical="top"/>
    </xf>
    <xf numFmtId="0" fontId="0" fillId="0" borderId="15" xfId="0" applyBorder="1" applyAlignment="1">
      <alignment horizontal="right" vertical="top"/>
    </xf>
    <xf numFmtId="0" fontId="4" fillId="0" borderId="12" xfId="0" applyFont="1" applyBorder="1" applyAlignment="1">
      <alignment horizontal="distributed" vertical="distributed"/>
    </xf>
    <xf numFmtId="0" fontId="5" fillId="0" borderId="15" xfId="0" applyFont="1" applyBorder="1" applyAlignment="1">
      <alignment horizontal="distributed" vertical="distributed"/>
    </xf>
    <xf numFmtId="0" fontId="5" fillId="0" borderId="13" xfId="0" applyFont="1" applyBorder="1" applyAlignment="1">
      <alignment horizontal="distributed" vertical="distributed"/>
    </xf>
    <xf numFmtId="0" fontId="5" fillId="0" borderId="16" xfId="0" applyFont="1" applyBorder="1" applyAlignment="1">
      <alignment horizontal="distributed" vertical="distributed"/>
    </xf>
    <xf numFmtId="0" fontId="5" fillId="0" borderId="21" xfId="0" applyFont="1" applyBorder="1" applyAlignment="1">
      <alignment horizontal="distributed" vertical="distributed"/>
    </xf>
    <xf numFmtId="0" fontId="5" fillId="0" borderId="22" xfId="0" applyFont="1" applyBorder="1" applyAlignment="1">
      <alignment horizontal="distributed" vertical="distributed"/>
    </xf>
    <xf numFmtId="0" fontId="4" fillId="0" borderId="2"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22" xfId="0" applyFont="1" applyBorder="1" applyAlignment="1">
      <alignment horizontal="center" vertical="center" wrapText="1" justifyLastLine="1"/>
    </xf>
    <xf numFmtId="0" fontId="5" fillId="0" borderId="21" xfId="0" applyFont="1" applyBorder="1" applyAlignment="1">
      <alignment horizontal="center" vertical="center" wrapText="1" justifyLastLine="1"/>
    </xf>
    <xf numFmtId="0" fontId="4" fillId="0" borderId="13" xfId="0" applyFont="1" applyBorder="1" applyAlignment="1">
      <alignment horizontal="right" vertical="top"/>
    </xf>
    <xf numFmtId="0" fontId="4" fillId="0" borderId="16" xfId="0" applyFont="1" applyBorder="1" applyAlignment="1">
      <alignment horizontal="right" vertical="top"/>
    </xf>
    <xf numFmtId="49" fontId="4" fillId="0" borderId="32" xfId="0" quotePrefix="1" applyNumberFormat="1" applyFont="1" applyBorder="1" applyAlignment="1">
      <alignment horizontal="center" vertical="center" wrapText="1"/>
    </xf>
    <xf numFmtId="49" fontId="4" fillId="0" borderId="30" xfId="0" quotePrefix="1" applyNumberFormat="1" applyFont="1" applyBorder="1" applyAlignment="1">
      <alignment horizontal="center" vertical="center" wrapText="1"/>
    </xf>
    <xf numFmtId="49" fontId="4" fillId="0" borderId="2" xfId="0" quotePrefix="1"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1" xfId="0" applyNumberFormat="1" applyFont="1" applyBorder="1" applyAlignment="1">
      <alignment horizontal="center" vertical="center" wrapText="1"/>
    </xf>
    <xf numFmtId="49" fontId="4" fillId="0" borderId="31" xfId="0" quotePrefix="1" applyNumberFormat="1" applyFont="1" applyBorder="1" applyAlignment="1">
      <alignment horizontal="center" vertical="center" wrapText="1"/>
    </xf>
    <xf numFmtId="49" fontId="4" fillId="0" borderId="32" xfId="0" applyNumberFormat="1" applyFont="1" applyBorder="1" applyAlignment="1">
      <alignment horizontal="center" vertical="center" wrapText="1"/>
    </xf>
    <xf numFmtId="49" fontId="4" fillId="0" borderId="30"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1" xfId="0" applyNumberFormat="1" applyFont="1" applyBorder="1" applyAlignment="1">
      <alignment horizontal="center" vertical="center" wrapText="1"/>
    </xf>
    <xf numFmtId="49" fontId="5" fillId="0" borderId="32" xfId="0" applyNumberFormat="1" applyFont="1" applyBorder="1" applyAlignment="1">
      <alignment horizontal="center" vertical="center" wrapText="1"/>
    </xf>
    <xf numFmtId="0" fontId="5" fillId="0" borderId="15" xfId="0" applyFont="1" applyBorder="1" applyAlignment="1">
      <alignment horizontal="distributed" vertical="distributed" justifyLastLine="1"/>
    </xf>
    <xf numFmtId="0" fontId="5" fillId="0" borderId="22" xfId="0" applyFont="1" applyBorder="1" applyAlignment="1">
      <alignment horizontal="distributed" vertical="distributed" justifyLastLine="1"/>
    </xf>
    <xf numFmtId="0" fontId="4" fillId="0" borderId="72"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6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distributed" vertical="center" wrapText="1" justifyLastLine="1"/>
    </xf>
    <xf numFmtId="0" fontId="5" fillId="0" borderId="21" xfId="0" applyFont="1" applyBorder="1" applyAlignment="1">
      <alignment horizontal="distributed" vertical="center" wrapText="1" justifyLastLine="1"/>
    </xf>
    <xf numFmtId="0" fontId="4" fillId="0" borderId="32" xfId="0" quotePrefix="1" applyFont="1" applyBorder="1" applyAlignment="1">
      <alignment horizontal="center" vertical="center" wrapText="1"/>
    </xf>
    <xf numFmtId="0" fontId="30" fillId="0" borderId="32" xfId="0" applyFont="1" applyBorder="1" applyAlignment="1">
      <alignment horizontal="distributed" vertical="distributed" justifyLastLine="1"/>
    </xf>
    <xf numFmtId="0" fontId="4" fillId="0" borderId="30"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32" xfId="0" applyFont="1" applyBorder="1" applyAlignment="1">
      <alignment horizontal="distributed" vertical="distributed" justifyLastLine="1"/>
    </xf>
    <xf numFmtId="0" fontId="5" fillId="0" borderId="32" xfId="0" applyFont="1" applyBorder="1" applyAlignment="1">
      <alignment horizontal="distributed" vertical="distributed" justifyLastLine="1"/>
    </xf>
    <xf numFmtId="0" fontId="5" fillId="0" borderId="64" xfId="0" applyFont="1" applyBorder="1" applyAlignment="1">
      <alignment horizontal="center" vertical="center" wrapText="1" justifyLastLine="1"/>
    </xf>
    <xf numFmtId="0" fontId="5" fillId="0" borderId="65" xfId="0" applyFont="1" applyBorder="1" applyAlignment="1">
      <alignment horizontal="center" vertical="center" wrapText="1" justifyLastLine="1"/>
    </xf>
    <xf numFmtId="0" fontId="5" fillId="0" borderId="66" xfId="0" applyFont="1" applyBorder="1" applyAlignment="1">
      <alignment horizontal="center" vertical="center" wrapText="1" justifyLastLine="1"/>
    </xf>
    <xf numFmtId="0" fontId="5" fillId="0" borderId="67" xfId="0" applyFont="1" applyBorder="1" applyAlignment="1">
      <alignment horizontal="center" vertical="center" wrapText="1" justifyLastLine="1"/>
    </xf>
    <xf numFmtId="0" fontId="5" fillId="0" borderId="12"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22" xfId="0" applyFont="1" applyBorder="1" applyAlignment="1">
      <alignment horizontal="distributed" vertical="center" justifyLastLine="1"/>
    </xf>
    <xf numFmtId="0" fontId="4" fillId="0" borderId="2" xfId="0" quotePrefix="1" applyFont="1" applyBorder="1" applyAlignment="1">
      <alignment horizontal="center" vertical="center" wrapText="1"/>
    </xf>
    <xf numFmtId="0" fontId="4" fillId="0" borderId="2" xfId="0" applyFont="1" applyBorder="1" applyAlignment="1">
      <alignment horizontal="distributed" vertical="center" justifyLastLine="1"/>
    </xf>
    <xf numFmtId="0" fontId="5" fillId="0" borderId="2" xfId="0" applyFont="1" applyBorder="1" applyAlignment="1">
      <alignment horizontal="distributed" vertical="center" justifyLastLine="1"/>
    </xf>
  </cellXfs>
  <cellStyles count="32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3 2"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3 2"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3 2"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3 2"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3 2"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3 2"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3 2"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3 2"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3 2"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3 2" xfId="40" xr:uid="{00000000-0005-0000-0000-000027000000}"/>
    <cellStyle name="40% - アクセント 5 2" xfId="41" xr:uid="{00000000-0005-0000-0000-000028000000}"/>
    <cellStyle name="40% - アクセント 5 2 2" xfId="42" xr:uid="{00000000-0005-0000-0000-000029000000}"/>
    <cellStyle name="40% - アクセント 5 3" xfId="43" xr:uid="{00000000-0005-0000-0000-00002A000000}"/>
    <cellStyle name="40% - アクセント 5 3 2" xfId="44" xr:uid="{00000000-0005-0000-0000-00002B000000}"/>
    <cellStyle name="40% - アクセント 6 2" xfId="45" xr:uid="{00000000-0005-0000-0000-00002C000000}"/>
    <cellStyle name="40% - アクセント 6 2 2" xfId="46" xr:uid="{00000000-0005-0000-0000-00002D000000}"/>
    <cellStyle name="40% - アクセント 6 3" xfId="47" xr:uid="{00000000-0005-0000-0000-00002E000000}"/>
    <cellStyle name="40% - アクセント 6 3 2" xfId="48" xr:uid="{00000000-0005-0000-0000-00002F000000}"/>
    <cellStyle name="60% - アクセント 1 2" xfId="49" xr:uid="{00000000-0005-0000-0000-000030000000}"/>
    <cellStyle name="60% - アクセント 1 2 2" xfId="50" xr:uid="{00000000-0005-0000-0000-000031000000}"/>
    <cellStyle name="60% - アクセント 1 3" xfId="51" xr:uid="{00000000-0005-0000-0000-000032000000}"/>
    <cellStyle name="60% - アクセント 1 3 2" xfId="52" xr:uid="{00000000-0005-0000-0000-000033000000}"/>
    <cellStyle name="60% - アクセント 2 2" xfId="53" xr:uid="{00000000-0005-0000-0000-000034000000}"/>
    <cellStyle name="60% - アクセント 2 2 2" xfId="54" xr:uid="{00000000-0005-0000-0000-000035000000}"/>
    <cellStyle name="60% - アクセント 2 3" xfId="55" xr:uid="{00000000-0005-0000-0000-000036000000}"/>
    <cellStyle name="60% - アクセント 2 3 2" xfId="56" xr:uid="{00000000-0005-0000-0000-000037000000}"/>
    <cellStyle name="60% - アクセント 3 2" xfId="57" xr:uid="{00000000-0005-0000-0000-000038000000}"/>
    <cellStyle name="60% - アクセント 3 2 2" xfId="58" xr:uid="{00000000-0005-0000-0000-000039000000}"/>
    <cellStyle name="60% - アクセント 3 3" xfId="59" xr:uid="{00000000-0005-0000-0000-00003A000000}"/>
    <cellStyle name="60% - アクセント 3 3 2" xfId="60" xr:uid="{00000000-0005-0000-0000-00003B000000}"/>
    <cellStyle name="60% - アクセント 4 2" xfId="61" xr:uid="{00000000-0005-0000-0000-00003C000000}"/>
    <cellStyle name="60% - アクセント 4 2 2" xfId="62" xr:uid="{00000000-0005-0000-0000-00003D000000}"/>
    <cellStyle name="60% - アクセント 4 3" xfId="63" xr:uid="{00000000-0005-0000-0000-00003E000000}"/>
    <cellStyle name="60% - アクセント 4 3 2" xfId="64" xr:uid="{00000000-0005-0000-0000-00003F000000}"/>
    <cellStyle name="60% - アクセント 5 2" xfId="65" xr:uid="{00000000-0005-0000-0000-000040000000}"/>
    <cellStyle name="60% - アクセント 5 2 2" xfId="66" xr:uid="{00000000-0005-0000-0000-000041000000}"/>
    <cellStyle name="60% - アクセント 5 3" xfId="67" xr:uid="{00000000-0005-0000-0000-000042000000}"/>
    <cellStyle name="60% - アクセント 5 3 2" xfId="68" xr:uid="{00000000-0005-0000-0000-000043000000}"/>
    <cellStyle name="60% - アクセント 6 2" xfId="69" xr:uid="{00000000-0005-0000-0000-000044000000}"/>
    <cellStyle name="60% - アクセント 6 2 2" xfId="70" xr:uid="{00000000-0005-0000-0000-000045000000}"/>
    <cellStyle name="60% - アクセント 6 3" xfId="71" xr:uid="{00000000-0005-0000-0000-000046000000}"/>
    <cellStyle name="60% - アクセント 6 3 2" xfId="72" xr:uid="{00000000-0005-0000-0000-000047000000}"/>
    <cellStyle name="Calc Currency (0)" xfId="73" xr:uid="{00000000-0005-0000-0000-000048000000}"/>
    <cellStyle name="Header1" xfId="74" xr:uid="{00000000-0005-0000-0000-000049000000}"/>
    <cellStyle name="Header2" xfId="75" xr:uid="{00000000-0005-0000-0000-00004A000000}"/>
    <cellStyle name="Normal_#18-Internet" xfId="76" xr:uid="{00000000-0005-0000-0000-00004B000000}"/>
    <cellStyle name="アクセント 1 2" xfId="77" xr:uid="{00000000-0005-0000-0000-00004C000000}"/>
    <cellStyle name="アクセント 1 2 2" xfId="78" xr:uid="{00000000-0005-0000-0000-00004D000000}"/>
    <cellStyle name="アクセント 1 3" xfId="79" xr:uid="{00000000-0005-0000-0000-00004E000000}"/>
    <cellStyle name="アクセント 1 3 2" xfId="80" xr:uid="{00000000-0005-0000-0000-00004F000000}"/>
    <cellStyle name="アクセント 2 2" xfId="81" xr:uid="{00000000-0005-0000-0000-000050000000}"/>
    <cellStyle name="アクセント 2 2 2" xfId="82" xr:uid="{00000000-0005-0000-0000-000051000000}"/>
    <cellStyle name="アクセント 2 3" xfId="83" xr:uid="{00000000-0005-0000-0000-000052000000}"/>
    <cellStyle name="アクセント 2 3 2" xfId="84" xr:uid="{00000000-0005-0000-0000-000053000000}"/>
    <cellStyle name="アクセント 3 2" xfId="85" xr:uid="{00000000-0005-0000-0000-000054000000}"/>
    <cellStyle name="アクセント 3 2 2" xfId="86" xr:uid="{00000000-0005-0000-0000-000055000000}"/>
    <cellStyle name="アクセント 3 3" xfId="87" xr:uid="{00000000-0005-0000-0000-000056000000}"/>
    <cellStyle name="アクセント 3 3 2" xfId="88" xr:uid="{00000000-0005-0000-0000-000057000000}"/>
    <cellStyle name="アクセント 4 2" xfId="89" xr:uid="{00000000-0005-0000-0000-000058000000}"/>
    <cellStyle name="アクセント 4 2 2" xfId="90" xr:uid="{00000000-0005-0000-0000-000059000000}"/>
    <cellStyle name="アクセント 4 3" xfId="91" xr:uid="{00000000-0005-0000-0000-00005A000000}"/>
    <cellStyle name="アクセント 4 3 2" xfId="92" xr:uid="{00000000-0005-0000-0000-00005B000000}"/>
    <cellStyle name="アクセント 5 2" xfId="93" xr:uid="{00000000-0005-0000-0000-00005C000000}"/>
    <cellStyle name="アクセント 5 2 2" xfId="94" xr:uid="{00000000-0005-0000-0000-00005D000000}"/>
    <cellStyle name="アクセント 5 3" xfId="95" xr:uid="{00000000-0005-0000-0000-00005E000000}"/>
    <cellStyle name="アクセント 5 3 2" xfId="96" xr:uid="{00000000-0005-0000-0000-00005F000000}"/>
    <cellStyle name="アクセント 6 2" xfId="97" xr:uid="{00000000-0005-0000-0000-000060000000}"/>
    <cellStyle name="アクセント 6 2 2" xfId="98" xr:uid="{00000000-0005-0000-0000-000061000000}"/>
    <cellStyle name="アクセント 6 3" xfId="99" xr:uid="{00000000-0005-0000-0000-000062000000}"/>
    <cellStyle name="アクセント 6 3 2" xfId="100" xr:uid="{00000000-0005-0000-0000-000063000000}"/>
    <cellStyle name="タイトル 2" xfId="101" xr:uid="{00000000-0005-0000-0000-000064000000}"/>
    <cellStyle name="タイトル 2 2" xfId="102" xr:uid="{00000000-0005-0000-0000-000065000000}"/>
    <cellStyle name="タイトル 3" xfId="103" xr:uid="{00000000-0005-0000-0000-000066000000}"/>
    <cellStyle name="タイトル 3 2" xfId="104" xr:uid="{00000000-0005-0000-0000-000067000000}"/>
    <cellStyle name="チェック セル 2" xfId="105" xr:uid="{00000000-0005-0000-0000-000068000000}"/>
    <cellStyle name="チェック セル 2 2" xfId="106" xr:uid="{00000000-0005-0000-0000-000069000000}"/>
    <cellStyle name="チェック セル 3" xfId="107" xr:uid="{00000000-0005-0000-0000-00006A000000}"/>
    <cellStyle name="チェック セル 3 2" xfId="108" xr:uid="{00000000-0005-0000-0000-00006B000000}"/>
    <cellStyle name="どちらでもない 2" xfId="109" xr:uid="{00000000-0005-0000-0000-00006C000000}"/>
    <cellStyle name="どちらでもない 2 2" xfId="110" xr:uid="{00000000-0005-0000-0000-00006D000000}"/>
    <cellStyle name="どちらでもない 3" xfId="111" xr:uid="{00000000-0005-0000-0000-00006E000000}"/>
    <cellStyle name="どちらでもない 3 2" xfId="112" xr:uid="{00000000-0005-0000-0000-00006F000000}"/>
    <cellStyle name="パーセント 2" xfId="113" xr:uid="{00000000-0005-0000-0000-000070000000}"/>
    <cellStyle name="ハイパーリンク 2" xfId="114" xr:uid="{00000000-0005-0000-0000-000071000000}"/>
    <cellStyle name="ハイパーリンク 2 2" xfId="115" xr:uid="{00000000-0005-0000-0000-000072000000}"/>
    <cellStyle name="ハイパーリンク 3" xfId="116" xr:uid="{00000000-0005-0000-0000-000073000000}"/>
    <cellStyle name="メモ 2" xfId="117" xr:uid="{00000000-0005-0000-0000-000074000000}"/>
    <cellStyle name="メモ 2 2" xfId="118" xr:uid="{00000000-0005-0000-0000-000075000000}"/>
    <cellStyle name="メモ 3" xfId="119" xr:uid="{00000000-0005-0000-0000-000076000000}"/>
    <cellStyle name="メモ 3 2" xfId="120" xr:uid="{00000000-0005-0000-0000-000077000000}"/>
    <cellStyle name="リンク セル 2" xfId="121" xr:uid="{00000000-0005-0000-0000-000078000000}"/>
    <cellStyle name="リンク セル 2 2" xfId="122" xr:uid="{00000000-0005-0000-0000-000079000000}"/>
    <cellStyle name="リンク セル 3" xfId="123" xr:uid="{00000000-0005-0000-0000-00007A000000}"/>
    <cellStyle name="リンク セル 3 2" xfId="124" xr:uid="{00000000-0005-0000-0000-00007B000000}"/>
    <cellStyle name="悪い 2" xfId="125" xr:uid="{00000000-0005-0000-0000-00007C000000}"/>
    <cellStyle name="悪い 2 2" xfId="126" xr:uid="{00000000-0005-0000-0000-00007D000000}"/>
    <cellStyle name="悪い 3" xfId="127" xr:uid="{00000000-0005-0000-0000-00007E000000}"/>
    <cellStyle name="悪い 3 2" xfId="128" xr:uid="{00000000-0005-0000-0000-00007F000000}"/>
    <cellStyle name="下1赤" xfId="129" xr:uid="{00000000-0005-0000-0000-000080000000}"/>
    <cellStyle name="計算 2" xfId="130" xr:uid="{00000000-0005-0000-0000-000081000000}"/>
    <cellStyle name="計算 2 2" xfId="131" xr:uid="{00000000-0005-0000-0000-000082000000}"/>
    <cellStyle name="計算 3" xfId="132" xr:uid="{00000000-0005-0000-0000-000083000000}"/>
    <cellStyle name="計算 3 2" xfId="133" xr:uid="{00000000-0005-0000-0000-000084000000}"/>
    <cellStyle name="警告文 2" xfId="134" xr:uid="{00000000-0005-0000-0000-000085000000}"/>
    <cellStyle name="警告文 2 2" xfId="135" xr:uid="{00000000-0005-0000-0000-000086000000}"/>
    <cellStyle name="警告文 3" xfId="136" xr:uid="{00000000-0005-0000-0000-000087000000}"/>
    <cellStyle name="警告文 3 2" xfId="137" xr:uid="{00000000-0005-0000-0000-000088000000}"/>
    <cellStyle name="桁区切り" xfId="138" builtinId="6"/>
    <cellStyle name="桁区切り 2" xfId="139" xr:uid="{00000000-0005-0000-0000-00008A000000}"/>
    <cellStyle name="桁区切り 2 2" xfId="140" xr:uid="{00000000-0005-0000-0000-00008B000000}"/>
    <cellStyle name="桁区切り 2 3" xfId="141" xr:uid="{00000000-0005-0000-0000-00008C000000}"/>
    <cellStyle name="桁区切り 2 4" xfId="142" xr:uid="{00000000-0005-0000-0000-00008D000000}"/>
    <cellStyle name="桁区切り 3" xfId="143" xr:uid="{00000000-0005-0000-0000-00008E000000}"/>
    <cellStyle name="桁区切り 4" xfId="144" xr:uid="{00000000-0005-0000-0000-00008F000000}"/>
    <cellStyle name="桁区切り 4 2" xfId="145" xr:uid="{00000000-0005-0000-0000-000090000000}"/>
    <cellStyle name="桁区切り 5" xfId="146" xr:uid="{00000000-0005-0000-0000-000091000000}"/>
    <cellStyle name="桁区切り 6" xfId="147" xr:uid="{00000000-0005-0000-0000-000092000000}"/>
    <cellStyle name="見出し 1 2" xfId="148" xr:uid="{00000000-0005-0000-0000-000093000000}"/>
    <cellStyle name="見出し 1 2 2" xfId="149" xr:uid="{00000000-0005-0000-0000-000094000000}"/>
    <cellStyle name="見出し 1 3" xfId="150" xr:uid="{00000000-0005-0000-0000-000095000000}"/>
    <cellStyle name="見出し 1 3 2" xfId="151" xr:uid="{00000000-0005-0000-0000-000096000000}"/>
    <cellStyle name="見出し 2 2" xfId="152" xr:uid="{00000000-0005-0000-0000-000097000000}"/>
    <cellStyle name="見出し 2 2 2" xfId="153" xr:uid="{00000000-0005-0000-0000-000098000000}"/>
    <cellStyle name="見出し 2 3" xfId="154" xr:uid="{00000000-0005-0000-0000-000099000000}"/>
    <cellStyle name="見出し 2 3 2" xfId="155" xr:uid="{00000000-0005-0000-0000-00009A000000}"/>
    <cellStyle name="見出し 3 2" xfId="156" xr:uid="{00000000-0005-0000-0000-00009B000000}"/>
    <cellStyle name="見出し 3 2 2" xfId="157" xr:uid="{00000000-0005-0000-0000-00009C000000}"/>
    <cellStyle name="見出し 3 3" xfId="158" xr:uid="{00000000-0005-0000-0000-00009D000000}"/>
    <cellStyle name="見出し 3 3 2" xfId="159" xr:uid="{00000000-0005-0000-0000-00009E000000}"/>
    <cellStyle name="見出し 4 2" xfId="160" xr:uid="{00000000-0005-0000-0000-00009F000000}"/>
    <cellStyle name="見出し 4 2 2" xfId="161" xr:uid="{00000000-0005-0000-0000-0000A0000000}"/>
    <cellStyle name="見出し 4 3" xfId="162" xr:uid="{00000000-0005-0000-0000-0000A1000000}"/>
    <cellStyle name="見出し 4 3 2" xfId="163" xr:uid="{00000000-0005-0000-0000-0000A2000000}"/>
    <cellStyle name="仕様書標準" xfId="164" xr:uid="{00000000-0005-0000-0000-0000A3000000}"/>
    <cellStyle name="集計 2" xfId="165" xr:uid="{00000000-0005-0000-0000-0000A4000000}"/>
    <cellStyle name="集計 2 2" xfId="166" xr:uid="{00000000-0005-0000-0000-0000A5000000}"/>
    <cellStyle name="集計 3" xfId="167" xr:uid="{00000000-0005-0000-0000-0000A6000000}"/>
    <cellStyle name="集計 3 2" xfId="168" xr:uid="{00000000-0005-0000-0000-0000A7000000}"/>
    <cellStyle name="出力 2" xfId="169" xr:uid="{00000000-0005-0000-0000-0000A8000000}"/>
    <cellStyle name="出力 2 2" xfId="170" xr:uid="{00000000-0005-0000-0000-0000A9000000}"/>
    <cellStyle name="出力 3" xfId="171" xr:uid="{00000000-0005-0000-0000-0000AA000000}"/>
    <cellStyle name="出力 3 2" xfId="172" xr:uid="{00000000-0005-0000-0000-0000AB000000}"/>
    <cellStyle name="赤%" xfId="173" xr:uid="{00000000-0005-0000-0000-0000AC000000}"/>
    <cellStyle name="説明文 2" xfId="174" xr:uid="{00000000-0005-0000-0000-0000AD000000}"/>
    <cellStyle name="説明文 2 2" xfId="175" xr:uid="{00000000-0005-0000-0000-0000AE000000}"/>
    <cellStyle name="説明文 3" xfId="176" xr:uid="{00000000-0005-0000-0000-0000AF000000}"/>
    <cellStyle name="説明文 3 2" xfId="177" xr:uid="{00000000-0005-0000-0000-0000B0000000}"/>
    <cellStyle name="点以下1" xfId="178" xr:uid="{00000000-0005-0000-0000-0000B1000000}"/>
    <cellStyle name="入力 2" xfId="179" xr:uid="{00000000-0005-0000-0000-0000B2000000}"/>
    <cellStyle name="入力 2 2" xfId="180" xr:uid="{00000000-0005-0000-0000-0000B3000000}"/>
    <cellStyle name="入力 3" xfId="181" xr:uid="{00000000-0005-0000-0000-0000B4000000}"/>
    <cellStyle name="入力 3 2" xfId="182" xr:uid="{00000000-0005-0000-0000-0000B5000000}"/>
    <cellStyle name="標準" xfId="0" builtinId="0"/>
    <cellStyle name="標準 10" xfId="183" xr:uid="{00000000-0005-0000-0000-0000B7000000}"/>
    <cellStyle name="標準 10 2" xfId="184" xr:uid="{00000000-0005-0000-0000-0000B8000000}"/>
    <cellStyle name="標準 11" xfId="185" xr:uid="{00000000-0005-0000-0000-0000B9000000}"/>
    <cellStyle name="標準 11 2" xfId="186" xr:uid="{00000000-0005-0000-0000-0000BA000000}"/>
    <cellStyle name="標準 12" xfId="187" xr:uid="{00000000-0005-0000-0000-0000BB000000}"/>
    <cellStyle name="標準 12 2" xfId="188" xr:uid="{00000000-0005-0000-0000-0000BC000000}"/>
    <cellStyle name="標準 13" xfId="189" xr:uid="{00000000-0005-0000-0000-0000BD000000}"/>
    <cellStyle name="標準 14" xfId="190" xr:uid="{00000000-0005-0000-0000-0000BE000000}"/>
    <cellStyle name="標準 14 2" xfId="191" xr:uid="{00000000-0005-0000-0000-0000BF000000}"/>
    <cellStyle name="標準 15" xfId="192" xr:uid="{00000000-0005-0000-0000-0000C0000000}"/>
    <cellStyle name="標準 16" xfId="193" xr:uid="{00000000-0005-0000-0000-0000C1000000}"/>
    <cellStyle name="標準 17" xfId="194" xr:uid="{00000000-0005-0000-0000-0000C2000000}"/>
    <cellStyle name="標準 17 2" xfId="195" xr:uid="{00000000-0005-0000-0000-0000C3000000}"/>
    <cellStyle name="標準 17 3" xfId="196" xr:uid="{00000000-0005-0000-0000-0000C4000000}"/>
    <cellStyle name="標準 17 4" xfId="197" xr:uid="{00000000-0005-0000-0000-0000C5000000}"/>
    <cellStyle name="標準 17 5" xfId="198" xr:uid="{00000000-0005-0000-0000-0000C6000000}"/>
    <cellStyle name="標準 17 6" xfId="199" xr:uid="{00000000-0005-0000-0000-0000C7000000}"/>
    <cellStyle name="標準 17 7" xfId="200" xr:uid="{00000000-0005-0000-0000-0000C8000000}"/>
    <cellStyle name="標準 18" xfId="201" xr:uid="{00000000-0005-0000-0000-0000C9000000}"/>
    <cellStyle name="標準 18 2" xfId="202" xr:uid="{00000000-0005-0000-0000-0000CA000000}"/>
    <cellStyle name="標準 19" xfId="203" xr:uid="{00000000-0005-0000-0000-0000CB000000}"/>
    <cellStyle name="標準 2" xfId="204" xr:uid="{00000000-0005-0000-0000-0000CC000000}"/>
    <cellStyle name="標準 2 10" xfId="205" xr:uid="{00000000-0005-0000-0000-0000CD000000}"/>
    <cellStyle name="標準 2 11" xfId="206" xr:uid="{00000000-0005-0000-0000-0000CE000000}"/>
    <cellStyle name="標準 2 12" xfId="207" xr:uid="{00000000-0005-0000-0000-0000CF000000}"/>
    <cellStyle name="標準 2 13" xfId="208" xr:uid="{00000000-0005-0000-0000-0000D0000000}"/>
    <cellStyle name="標準 2 14" xfId="209" xr:uid="{00000000-0005-0000-0000-0000D1000000}"/>
    <cellStyle name="標準 2 15" xfId="210" xr:uid="{00000000-0005-0000-0000-0000D2000000}"/>
    <cellStyle name="標準 2 16" xfId="211" xr:uid="{00000000-0005-0000-0000-0000D3000000}"/>
    <cellStyle name="標準 2 17" xfId="212" xr:uid="{00000000-0005-0000-0000-0000D4000000}"/>
    <cellStyle name="標準 2 18" xfId="213" xr:uid="{00000000-0005-0000-0000-0000D5000000}"/>
    <cellStyle name="標準 2 19" xfId="214" xr:uid="{00000000-0005-0000-0000-0000D6000000}"/>
    <cellStyle name="標準 2 2" xfId="215" xr:uid="{00000000-0005-0000-0000-0000D7000000}"/>
    <cellStyle name="標準 2 2 2" xfId="216" xr:uid="{00000000-0005-0000-0000-0000D8000000}"/>
    <cellStyle name="標準 2 2 2 2" xfId="217" xr:uid="{00000000-0005-0000-0000-0000D9000000}"/>
    <cellStyle name="標準 2 2 2 3" xfId="218" xr:uid="{00000000-0005-0000-0000-0000DA000000}"/>
    <cellStyle name="標準 2 2 3" xfId="219" xr:uid="{00000000-0005-0000-0000-0000DB000000}"/>
    <cellStyle name="標準 2 2 4" xfId="220" xr:uid="{00000000-0005-0000-0000-0000DC000000}"/>
    <cellStyle name="標準 2 20" xfId="221" xr:uid="{00000000-0005-0000-0000-0000DD000000}"/>
    <cellStyle name="標準 2 21" xfId="222" xr:uid="{00000000-0005-0000-0000-0000DE000000}"/>
    <cellStyle name="標準 2 22" xfId="223" xr:uid="{00000000-0005-0000-0000-0000DF000000}"/>
    <cellStyle name="標準 2 23" xfId="224" xr:uid="{00000000-0005-0000-0000-0000E0000000}"/>
    <cellStyle name="標準 2 24" xfId="225" xr:uid="{00000000-0005-0000-0000-0000E1000000}"/>
    <cellStyle name="標準 2 25" xfId="226" xr:uid="{00000000-0005-0000-0000-0000E2000000}"/>
    <cellStyle name="標準 2 26" xfId="227" xr:uid="{00000000-0005-0000-0000-0000E3000000}"/>
    <cellStyle name="標準 2 27" xfId="228" xr:uid="{00000000-0005-0000-0000-0000E4000000}"/>
    <cellStyle name="標準 2 28" xfId="229" xr:uid="{00000000-0005-0000-0000-0000E5000000}"/>
    <cellStyle name="標準 2 29" xfId="230" xr:uid="{00000000-0005-0000-0000-0000E6000000}"/>
    <cellStyle name="標準 2 3" xfId="231" xr:uid="{00000000-0005-0000-0000-0000E7000000}"/>
    <cellStyle name="標準 2 3 2" xfId="232" xr:uid="{00000000-0005-0000-0000-0000E8000000}"/>
    <cellStyle name="標準 2 3 2 2" xfId="233" xr:uid="{00000000-0005-0000-0000-0000E9000000}"/>
    <cellStyle name="標準 2 3 3" xfId="234" xr:uid="{00000000-0005-0000-0000-0000EA000000}"/>
    <cellStyle name="標準 2 30" xfId="235" xr:uid="{00000000-0005-0000-0000-0000EB000000}"/>
    <cellStyle name="標準 2 31" xfId="236" xr:uid="{00000000-0005-0000-0000-0000EC000000}"/>
    <cellStyle name="標準 2 32" xfId="237" xr:uid="{00000000-0005-0000-0000-0000ED000000}"/>
    <cellStyle name="標準 2 33" xfId="238" xr:uid="{00000000-0005-0000-0000-0000EE000000}"/>
    <cellStyle name="標準 2 34" xfId="239" xr:uid="{00000000-0005-0000-0000-0000EF000000}"/>
    <cellStyle name="標準 2 35" xfId="240" xr:uid="{00000000-0005-0000-0000-0000F0000000}"/>
    <cellStyle name="標準 2 36" xfId="241" xr:uid="{00000000-0005-0000-0000-0000F1000000}"/>
    <cellStyle name="標準 2 37" xfId="242" xr:uid="{00000000-0005-0000-0000-0000F2000000}"/>
    <cellStyle name="標準 2 38" xfId="243" xr:uid="{00000000-0005-0000-0000-0000F3000000}"/>
    <cellStyle name="標準 2 39" xfId="244" xr:uid="{00000000-0005-0000-0000-0000F4000000}"/>
    <cellStyle name="標準 2 4" xfId="245" xr:uid="{00000000-0005-0000-0000-0000F5000000}"/>
    <cellStyle name="標準 2 4 2" xfId="246" xr:uid="{00000000-0005-0000-0000-0000F6000000}"/>
    <cellStyle name="標準 2 40" xfId="247" xr:uid="{00000000-0005-0000-0000-0000F7000000}"/>
    <cellStyle name="標準 2 41" xfId="248" xr:uid="{00000000-0005-0000-0000-0000F8000000}"/>
    <cellStyle name="標準 2 42" xfId="249" xr:uid="{00000000-0005-0000-0000-0000F9000000}"/>
    <cellStyle name="標準 2 43" xfId="250" xr:uid="{00000000-0005-0000-0000-0000FA000000}"/>
    <cellStyle name="標準 2 44" xfId="251" xr:uid="{00000000-0005-0000-0000-0000FB000000}"/>
    <cellStyle name="標準 2 45" xfId="252" xr:uid="{00000000-0005-0000-0000-0000FC000000}"/>
    <cellStyle name="標準 2 46" xfId="253" xr:uid="{00000000-0005-0000-0000-0000FD000000}"/>
    <cellStyle name="標準 2 47" xfId="254" xr:uid="{00000000-0005-0000-0000-0000FE000000}"/>
    <cellStyle name="標準 2 48" xfId="255" xr:uid="{00000000-0005-0000-0000-0000FF000000}"/>
    <cellStyle name="標準 2 49" xfId="256" xr:uid="{00000000-0005-0000-0000-000000010000}"/>
    <cellStyle name="標準 2 5" xfId="257" xr:uid="{00000000-0005-0000-0000-000001010000}"/>
    <cellStyle name="標準 2 50" xfId="258" xr:uid="{00000000-0005-0000-0000-000002010000}"/>
    <cellStyle name="標準 2 51" xfId="259" xr:uid="{00000000-0005-0000-0000-000003010000}"/>
    <cellStyle name="標準 2 52" xfId="260" xr:uid="{00000000-0005-0000-0000-000004010000}"/>
    <cellStyle name="標準 2 53" xfId="261" xr:uid="{00000000-0005-0000-0000-000005010000}"/>
    <cellStyle name="標準 2 54" xfId="262" xr:uid="{00000000-0005-0000-0000-000006010000}"/>
    <cellStyle name="標準 2 55" xfId="263" xr:uid="{00000000-0005-0000-0000-000007010000}"/>
    <cellStyle name="標準 2 56" xfId="264" xr:uid="{00000000-0005-0000-0000-000008010000}"/>
    <cellStyle name="標準 2 57" xfId="265" xr:uid="{00000000-0005-0000-0000-000009010000}"/>
    <cellStyle name="標準 2 58" xfId="266" xr:uid="{00000000-0005-0000-0000-00000A010000}"/>
    <cellStyle name="標準 2 59" xfId="267" xr:uid="{00000000-0005-0000-0000-00000B010000}"/>
    <cellStyle name="標準 2 6" xfId="268" xr:uid="{00000000-0005-0000-0000-00000C010000}"/>
    <cellStyle name="標準 2 60" xfId="269" xr:uid="{00000000-0005-0000-0000-00000D010000}"/>
    <cellStyle name="標準 2 61" xfId="270" xr:uid="{00000000-0005-0000-0000-00000E010000}"/>
    <cellStyle name="標準 2 62" xfId="271" xr:uid="{00000000-0005-0000-0000-00000F010000}"/>
    <cellStyle name="標準 2 63" xfId="272" xr:uid="{00000000-0005-0000-0000-000010010000}"/>
    <cellStyle name="標準 2 64" xfId="273" xr:uid="{00000000-0005-0000-0000-000011010000}"/>
    <cellStyle name="標準 2 7" xfId="274" xr:uid="{00000000-0005-0000-0000-000012010000}"/>
    <cellStyle name="標準 2 8" xfId="275" xr:uid="{00000000-0005-0000-0000-000013010000}"/>
    <cellStyle name="標準 2 9" xfId="276" xr:uid="{00000000-0005-0000-0000-000014010000}"/>
    <cellStyle name="標準 20" xfId="277" xr:uid="{00000000-0005-0000-0000-000015010000}"/>
    <cellStyle name="標準 21" xfId="278" xr:uid="{00000000-0005-0000-0000-000016010000}"/>
    <cellStyle name="標準 22" xfId="279" xr:uid="{00000000-0005-0000-0000-000017010000}"/>
    <cellStyle name="標準 23" xfId="325" xr:uid="{6869CFB1-5F08-4FE6-AF60-70D9A520AD70}"/>
    <cellStyle name="標準 3" xfId="280" xr:uid="{00000000-0005-0000-0000-000018010000}"/>
    <cellStyle name="標準 3 2" xfId="281" xr:uid="{00000000-0005-0000-0000-000019010000}"/>
    <cellStyle name="標準 3 2 2" xfId="282" xr:uid="{00000000-0005-0000-0000-00001A010000}"/>
    <cellStyle name="標準 3 2 2 2" xfId="283" xr:uid="{00000000-0005-0000-0000-00001B010000}"/>
    <cellStyle name="標準 3 2 3" xfId="284" xr:uid="{00000000-0005-0000-0000-00001C010000}"/>
    <cellStyle name="標準 3 2 4" xfId="285" xr:uid="{00000000-0005-0000-0000-00001D010000}"/>
    <cellStyle name="標準 3 3" xfId="286" xr:uid="{00000000-0005-0000-0000-00001E010000}"/>
    <cellStyle name="標準 3 3 2" xfId="287" xr:uid="{00000000-0005-0000-0000-00001F010000}"/>
    <cellStyle name="標準 3 4" xfId="288" xr:uid="{00000000-0005-0000-0000-000020010000}"/>
    <cellStyle name="標準 3 5" xfId="289" xr:uid="{00000000-0005-0000-0000-000021010000}"/>
    <cellStyle name="標準 3 6" xfId="290" xr:uid="{00000000-0005-0000-0000-000022010000}"/>
    <cellStyle name="標準 3 7" xfId="291" xr:uid="{00000000-0005-0000-0000-000023010000}"/>
    <cellStyle name="標準 3 8" xfId="326" xr:uid="{4D8022ED-34B0-44A2-BAC7-58F517EEEA9A}"/>
    <cellStyle name="標準 4" xfId="292" xr:uid="{00000000-0005-0000-0000-000024010000}"/>
    <cellStyle name="標準 4 2" xfId="293" xr:uid="{00000000-0005-0000-0000-000025010000}"/>
    <cellStyle name="標準 4 2 2" xfId="294" xr:uid="{00000000-0005-0000-0000-000026010000}"/>
    <cellStyle name="標準 4 2 3" xfId="295" xr:uid="{00000000-0005-0000-0000-000027010000}"/>
    <cellStyle name="標準 4 3" xfId="296" xr:uid="{00000000-0005-0000-0000-000028010000}"/>
    <cellStyle name="標準 4 3 2" xfId="297" xr:uid="{00000000-0005-0000-0000-000029010000}"/>
    <cellStyle name="標準 4 3 3" xfId="298" xr:uid="{00000000-0005-0000-0000-00002A010000}"/>
    <cellStyle name="標準 4 4" xfId="299" xr:uid="{00000000-0005-0000-0000-00002B010000}"/>
    <cellStyle name="標準 5" xfId="300" xr:uid="{00000000-0005-0000-0000-00002C010000}"/>
    <cellStyle name="標準 5 2" xfId="301" xr:uid="{00000000-0005-0000-0000-00002D010000}"/>
    <cellStyle name="標準 5 2 2" xfId="302" xr:uid="{00000000-0005-0000-0000-00002E010000}"/>
    <cellStyle name="標準 5 2 3" xfId="303" xr:uid="{00000000-0005-0000-0000-00002F010000}"/>
    <cellStyle name="標準 5 3" xfId="304" xr:uid="{00000000-0005-0000-0000-000030010000}"/>
    <cellStyle name="標準 6" xfId="305" xr:uid="{00000000-0005-0000-0000-000031010000}"/>
    <cellStyle name="標準 6 2" xfId="306" xr:uid="{00000000-0005-0000-0000-000032010000}"/>
    <cellStyle name="標準 6 2 2" xfId="307" xr:uid="{00000000-0005-0000-0000-000033010000}"/>
    <cellStyle name="標準 7" xfId="308" xr:uid="{00000000-0005-0000-0000-000034010000}"/>
    <cellStyle name="標準 7 2" xfId="309" xr:uid="{00000000-0005-0000-0000-000035010000}"/>
    <cellStyle name="標準 7 2 2" xfId="310" xr:uid="{00000000-0005-0000-0000-000036010000}"/>
    <cellStyle name="標準 7 2 3" xfId="311" xr:uid="{00000000-0005-0000-0000-000037010000}"/>
    <cellStyle name="標準 8" xfId="312" xr:uid="{00000000-0005-0000-0000-000038010000}"/>
    <cellStyle name="標準 8 2" xfId="313" xr:uid="{00000000-0005-0000-0000-000039010000}"/>
    <cellStyle name="標準 8 2 2" xfId="314" xr:uid="{00000000-0005-0000-0000-00003A010000}"/>
    <cellStyle name="標準 8 3" xfId="315" xr:uid="{00000000-0005-0000-0000-00003B010000}"/>
    <cellStyle name="標準 9" xfId="316" xr:uid="{00000000-0005-0000-0000-00003C010000}"/>
    <cellStyle name="標準 9 2" xfId="317" xr:uid="{00000000-0005-0000-0000-00003D010000}"/>
    <cellStyle name="標準 9 3" xfId="318" xr:uid="{00000000-0005-0000-0000-00003E010000}"/>
    <cellStyle name="標準_月報第３部第４表（大型業態別、都道府県別、商品別販売額等）" xfId="319" xr:uid="{00000000-0005-0000-0000-00003F010000}"/>
    <cellStyle name="未定義" xfId="320" xr:uid="{00000000-0005-0000-0000-000040010000}"/>
    <cellStyle name="良い 2" xfId="321" xr:uid="{00000000-0005-0000-0000-000041010000}"/>
    <cellStyle name="良い 2 2" xfId="322" xr:uid="{00000000-0005-0000-0000-000042010000}"/>
    <cellStyle name="良い 3" xfId="323" xr:uid="{00000000-0005-0000-0000-000043010000}"/>
    <cellStyle name="良い 3 2" xfId="324" xr:uid="{00000000-0005-0000-0000-000044010000}"/>
  </cellStyles>
  <dxfs count="3">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00FF"/>
      <color rgb="FF0066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49</xdr:col>
      <xdr:colOff>0</xdr:colOff>
      <xdr:row>172</xdr:row>
      <xdr:rowOff>0</xdr:rowOff>
    </xdr:from>
    <xdr:to>
      <xdr:col>49</xdr:col>
      <xdr:colOff>245225</xdr:colOff>
      <xdr:row>173</xdr:row>
      <xdr:rowOff>38100</xdr:rowOff>
    </xdr:to>
    <xdr:sp macro="" textlink="">
      <xdr:nvSpPr>
        <xdr:cNvPr id="4" name="正方形/長方形 3">
          <a:extLst>
            <a:ext uri="{FF2B5EF4-FFF2-40B4-BE49-F238E27FC236}">
              <a16:creationId xmlns:a16="http://schemas.microsoft.com/office/drawing/2014/main" id="{602F48B4-D76A-4AC1-A781-7FDE95000185}"/>
            </a:ext>
          </a:extLst>
        </xdr:cNvPr>
        <xdr:cNvSpPr/>
      </xdr:nvSpPr>
      <xdr:spPr bwMode="auto">
        <a:xfrm>
          <a:off x="18150840" y="33032700"/>
          <a:ext cx="245225"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0</xdr:colOff>
      <xdr:row>14</xdr:row>
      <xdr:rowOff>0</xdr:rowOff>
    </xdr:from>
    <xdr:to>
      <xdr:col>49</xdr:col>
      <xdr:colOff>259080</xdr:colOff>
      <xdr:row>15</xdr:row>
      <xdr:rowOff>38100</xdr:rowOff>
    </xdr:to>
    <xdr:sp macro="" textlink="">
      <xdr:nvSpPr>
        <xdr:cNvPr id="21" name="正方形/長方形 20">
          <a:extLst>
            <a:ext uri="{FF2B5EF4-FFF2-40B4-BE49-F238E27FC236}">
              <a16:creationId xmlns:a16="http://schemas.microsoft.com/office/drawing/2014/main" id="{4C4A3511-18AB-40E6-84B5-E406DE2852BD}"/>
            </a:ext>
          </a:extLst>
        </xdr:cNvPr>
        <xdr:cNvSpPr/>
      </xdr:nvSpPr>
      <xdr:spPr bwMode="auto">
        <a:xfrm>
          <a:off x="17068800" y="25984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49</xdr:col>
      <xdr:colOff>0</xdr:colOff>
      <xdr:row>22</xdr:row>
      <xdr:rowOff>0</xdr:rowOff>
    </xdr:from>
    <xdr:to>
      <xdr:col>49</xdr:col>
      <xdr:colOff>259080</xdr:colOff>
      <xdr:row>23</xdr:row>
      <xdr:rowOff>38100</xdr:rowOff>
    </xdr:to>
    <xdr:sp macro="" textlink="">
      <xdr:nvSpPr>
        <xdr:cNvPr id="30" name="正方形/長方形 29">
          <a:extLst>
            <a:ext uri="{FF2B5EF4-FFF2-40B4-BE49-F238E27FC236}">
              <a16:creationId xmlns:a16="http://schemas.microsoft.com/office/drawing/2014/main" id="{390A5E53-7086-4B4A-93AB-E7110FB120A9}"/>
            </a:ext>
          </a:extLst>
        </xdr:cNvPr>
        <xdr:cNvSpPr/>
      </xdr:nvSpPr>
      <xdr:spPr bwMode="auto">
        <a:xfrm>
          <a:off x="17068800" y="41224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49</xdr:col>
      <xdr:colOff>0</xdr:colOff>
      <xdr:row>23</xdr:row>
      <xdr:rowOff>0</xdr:rowOff>
    </xdr:from>
    <xdr:to>
      <xdr:col>49</xdr:col>
      <xdr:colOff>259080</xdr:colOff>
      <xdr:row>24</xdr:row>
      <xdr:rowOff>38100</xdr:rowOff>
    </xdr:to>
    <xdr:sp macro="" textlink="">
      <xdr:nvSpPr>
        <xdr:cNvPr id="31" name="正方形/長方形 30">
          <a:extLst>
            <a:ext uri="{FF2B5EF4-FFF2-40B4-BE49-F238E27FC236}">
              <a16:creationId xmlns:a16="http://schemas.microsoft.com/office/drawing/2014/main" id="{45F25C9E-DA88-46DB-AD0B-0FA5733F1150}"/>
            </a:ext>
          </a:extLst>
        </xdr:cNvPr>
        <xdr:cNvSpPr/>
      </xdr:nvSpPr>
      <xdr:spPr bwMode="auto">
        <a:xfrm>
          <a:off x="17068800" y="43129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78</xdr:col>
      <xdr:colOff>7620</xdr:colOff>
      <xdr:row>162</xdr:row>
      <xdr:rowOff>22860</xdr:rowOff>
    </xdr:from>
    <xdr:to>
      <xdr:col>78</xdr:col>
      <xdr:colOff>225135</xdr:colOff>
      <xdr:row>164</xdr:row>
      <xdr:rowOff>24938</xdr:rowOff>
    </xdr:to>
    <xdr:sp macro="" textlink="">
      <xdr:nvSpPr>
        <xdr:cNvPr id="6" name="正方形/長方形 5">
          <a:extLst>
            <a:ext uri="{FF2B5EF4-FFF2-40B4-BE49-F238E27FC236}">
              <a16:creationId xmlns:a16="http://schemas.microsoft.com/office/drawing/2014/main" id="{A588C612-E6A8-488D-8220-2361FB4E1FD5}"/>
            </a:ext>
          </a:extLst>
        </xdr:cNvPr>
        <xdr:cNvSpPr/>
      </xdr:nvSpPr>
      <xdr:spPr bwMode="auto">
        <a:xfrm>
          <a:off x="25382220" y="31097220"/>
          <a:ext cx="217515"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7620</xdr:colOff>
      <xdr:row>163</xdr:row>
      <xdr:rowOff>167640</xdr:rowOff>
    </xdr:from>
    <xdr:to>
      <xdr:col>78</xdr:col>
      <xdr:colOff>225135</xdr:colOff>
      <xdr:row>166</xdr:row>
      <xdr:rowOff>32558</xdr:rowOff>
    </xdr:to>
    <xdr:sp macro="" textlink="">
      <xdr:nvSpPr>
        <xdr:cNvPr id="9" name="正方形/長方形 8">
          <a:extLst>
            <a:ext uri="{FF2B5EF4-FFF2-40B4-BE49-F238E27FC236}">
              <a16:creationId xmlns:a16="http://schemas.microsoft.com/office/drawing/2014/main" id="{FE6FA04D-B1F8-475C-A167-948D6683C304}"/>
            </a:ext>
          </a:extLst>
        </xdr:cNvPr>
        <xdr:cNvSpPr/>
      </xdr:nvSpPr>
      <xdr:spPr bwMode="auto">
        <a:xfrm>
          <a:off x="25382220" y="31485840"/>
          <a:ext cx="217515"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0</xdr:colOff>
      <xdr:row>165</xdr:row>
      <xdr:rowOff>0</xdr:rowOff>
    </xdr:from>
    <xdr:to>
      <xdr:col>78</xdr:col>
      <xdr:colOff>194655</xdr:colOff>
      <xdr:row>167</xdr:row>
      <xdr:rowOff>40178</xdr:rowOff>
    </xdr:to>
    <xdr:sp macro="" textlink="">
      <xdr:nvSpPr>
        <xdr:cNvPr id="10" name="正方形/長方形 9">
          <a:extLst>
            <a:ext uri="{FF2B5EF4-FFF2-40B4-BE49-F238E27FC236}">
              <a16:creationId xmlns:a16="http://schemas.microsoft.com/office/drawing/2014/main" id="{1E863D3F-BFE5-437C-AEE9-035918A2CE03}"/>
            </a:ext>
          </a:extLst>
        </xdr:cNvPr>
        <xdr:cNvSpPr/>
      </xdr:nvSpPr>
      <xdr:spPr bwMode="auto">
        <a:xfrm>
          <a:off x="25374600" y="31699200"/>
          <a:ext cx="194655" cy="42117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0</xdr:colOff>
      <xdr:row>169</xdr:row>
      <xdr:rowOff>0</xdr:rowOff>
    </xdr:from>
    <xdr:to>
      <xdr:col>78</xdr:col>
      <xdr:colOff>217515</xdr:colOff>
      <xdr:row>171</xdr:row>
      <xdr:rowOff>55418</xdr:rowOff>
    </xdr:to>
    <xdr:sp macro="" textlink="">
      <xdr:nvSpPr>
        <xdr:cNvPr id="13" name="正方形/長方形 12">
          <a:extLst>
            <a:ext uri="{FF2B5EF4-FFF2-40B4-BE49-F238E27FC236}">
              <a16:creationId xmlns:a16="http://schemas.microsoft.com/office/drawing/2014/main" id="{9B5F12C0-5763-4829-A331-F56A32008DE3}"/>
            </a:ext>
          </a:extLst>
        </xdr:cNvPr>
        <xdr:cNvSpPr/>
      </xdr:nvSpPr>
      <xdr:spPr bwMode="auto">
        <a:xfrm>
          <a:off x="25374600" y="32461200"/>
          <a:ext cx="217515"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49</xdr:col>
      <xdr:colOff>35860</xdr:colOff>
      <xdr:row>60</xdr:row>
      <xdr:rowOff>0</xdr:rowOff>
    </xdr:from>
    <xdr:to>
      <xdr:col>49</xdr:col>
      <xdr:colOff>313765</xdr:colOff>
      <xdr:row>60</xdr:row>
      <xdr:rowOff>0</xdr:rowOff>
    </xdr:to>
    <xdr:sp macro="" textlink="">
      <xdr:nvSpPr>
        <xdr:cNvPr id="2" name="正方形/長方形 1" hidden="1">
          <a:extLst>
            <a:ext uri="{FF2B5EF4-FFF2-40B4-BE49-F238E27FC236}">
              <a16:creationId xmlns:a16="http://schemas.microsoft.com/office/drawing/2014/main" id="{70409D31-6509-407B-AE08-C50819DE9DEE}"/>
            </a:ext>
          </a:extLst>
        </xdr:cNvPr>
        <xdr:cNvSpPr/>
      </xdr:nvSpPr>
      <xdr:spPr bwMode="auto">
        <a:xfrm>
          <a:off x="21272800" y="13106400"/>
          <a:ext cx="277905" cy="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a:t>
          </a:r>
          <a:endParaRPr kumimoji="1" lang="en-US" altLang="ja-JP" sz="1100"/>
        </a:p>
        <a:p>
          <a:pPr algn="l"/>
          <a:endParaRPr kumimoji="1" lang="ja-JP" altLang="en-US" sz="1100"/>
        </a:p>
      </xdr:txBody>
    </xdr:sp>
    <xdr:clientData/>
  </xdr:twoCellAnchor>
  <xdr:twoCellAnchor>
    <xdr:from>
      <xdr:col>52</xdr:col>
      <xdr:colOff>69273</xdr:colOff>
      <xdr:row>50</xdr:row>
      <xdr:rowOff>41563</xdr:rowOff>
    </xdr:from>
    <xdr:to>
      <xdr:col>52</xdr:col>
      <xdr:colOff>314499</xdr:colOff>
      <xdr:row>50</xdr:row>
      <xdr:rowOff>214744</xdr:rowOff>
    </xdr:to>
    <xdr:sp macro="" textlink="">
      <xdr:nvSpPr>
        <xdr:cNvPr id="4" name="正方形/長方形 3" hidden="1">
          <a:extLst>
            <a:ext uri="{FF2B5EF4-FFF2-40B4-BE49-F238E27FC236}">
              <a16:creationId xmlns:a16="http://schemas.microsoft.com/office/drawing/2014/main" id="{4C593D56-F9EB-479E-A1F2-0C079ED8CA0F}"/>
            </a:ext>
          </a:extLst>
        </xdr:cNvPr>
        <xdr:cNvSpPr/>
      </xdr:nvSpPr>
      <xdr:spPr bwMode="auto">
        <a:xfrm>
          <a:off x="23012400" y="11456323"/>
          <a:ext cx="0" cy="150321"/>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55419</xdr:colOff>
      <xdr:row>51</xdr:row>
      <xdr:rowOff>0</xdr:rowOff>
    </xdr:from>
    <xdr:to>
      <xdr:col>52</xdr:col>
      <xdr:colOff>300644</xdr:colOff>
      <xdr:row>51</xdr:row>
      <xdr:rowOff>228600</xdr:rowOff>
    </xdr:to>
    <xdr:sp macro="" textlink="">
      <xdr:nvSpPr>
        <xdr:cNvPr id="5" name="正方形/長方形 4" hidden="1">
          <a:extLst>
            <a:ext uri="{FF2B5EF4-FFF2-40B4-BE49-F238E27FC236}">
              <a16:creationId xmlns:a16="http://schemas.microsoft.com/office/drawing/2014/main" id="{477C87E9-37F2-4DF8-8BFE-4C9876DB99E8}"/>
            </a:ext>
          </a:extLst>
        </xdr:cNvPr>
        <xdr:cNvSpPr/>
      </xdr:nvSpPr>
      <xdr:spPr bwMode="auto">
        <a:xfrm>
          <a:off x="23012400" y="11605260"/>
          <a:ext cx="0"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69272</xdr:colOff>
      <xdr:row>52</xdr:row>
      <xdr:rowOff>0</xdr:rowOff>
    </xdr:from>
    <xdr:to>
      <xdr:col>52</xdr:col>
      <xdr:colOff>314497</xdr:colOff>
      <xdr:row>52</xdr:row>
      <xdr:rowOff>228600</xdr:rowOff>
    </xdr:to>
    <xdr:sp macro="" textlink="">
      <xdr:nvSpPr>
        <xdr:cNvPr id="6" name="正方形/長方形 5" hidden="1">
          <a:extLst>
            <a:ext uri="{FF2B5EF4-FFF2-40B4-BE49-F238E27FC236}">
              <a16:creationId xmlns:a16="http://schemas.microsoft.com/office/drawing/2014/main" id="{90D96A8D-30AD-4950-B86B-D6BDABD9D028}"/>
            </a:ext>
          </a:extLst>
        </xdr:cNvPr>
        <xdr:cNvSpPr/>
      </xdr:nvSpPr>
      <xdr:spPr bwMode="auto">
        <a:xfrm>
          <a:off x="23012400" y="11795760"/>
          <a:ext cx="0"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83127</xdr:colOff>
      <xdr:row>53</xdr:row>
      <xdr:rowOff>27711</xdr:rowOff>
    </xdr:from>
    <xdr:to>
      <xdr:col>52</xdr:col>
      <xdr:colOff>328352</xdr:colOff>
      <xdr:row>54</xdr:row>
      <xdr:rowOff>20783</xdr:rowOff>
    </xdr:to>
    <xdr:sp macro="" textlink="">
      <xdr:nvSpPr>
        <xdr:cNvPr id="7" name="正方形/長方形 6" hidden="1">
          <a:extLst>
            <a:ext uri="{FF2B5EF4-FFF2-40B4-BE49-F238E27FC236}">
              <a16:creationId xmlns:a16="http://schemas.microsoft.com/office/drawing/2014/main" id="{9D752D1F-0FA2-466D-97AF-46AF8CA0AB46}"/>
            </a:ext>
          </a:extLst>
        </xdr:cNvPr>
        <xdr:cNvSpPr/>
      </xdr:nvSpPr>
      <xdr:spPr bwMode="auto">
        <a:xfrm>
          <a:off x="23012400" y="12013971"/>
          <a:ext cx="0" cy="16071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69272</xdr:colOff>
      <xdr:row>54</xdr:row>
      <xdr:rowOff>221672</xdr:rowOff>
    </xdr:from>
    <xdr:to>
      <xdr:col>52</xdr:col>
      <xdr:colOff>314497</xdr:colOff>
      <xdr:row>55</xdr:row>
      <xdr:rowOff>214745</xdr:rowOff>
    </xdr:to>
    <xdr:sp macro="" textlink="">
      <xdr:nvSpPr>
        <xdr:cNvPr id="8" name="正方形/長方形 7" hidden="1">
          <a:extLst>
            <a:ext uri="{FF2B5EF4-FFF2-40B4-BE49-F238E27FC236}">
              <a16:creationId xmlns:a16="http://schemas.microsoft.com/office/drawing/2014/main" id="{5EA8ACF5-EC38-4FED-902E-4AF7C5F9D65D}"/>
            </a:ext>
          </a:extLst>
        </xdr:cNvPr>
        <xdr:cNvSpPr/>
      </xdr:nvSpPr>
      <xdr:spPr bwMode="auto">
        <a:xfrm>
          <a:off x="23012400" y="12367952"/>
          <a:ext cx="0" cy="16833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83127</xdr:colOff>
      <xdr:row>53</xdr:row>
      <xdr:rowOff>221673</xdr:rowOff>
    </xdr:from>
    <xdr:to>
      <xdr:col>52</xdr:col>
      <xdr:colOff>300642</xdr:colOff>
      <xdr:row>55</xdr:row>
      <xdr:rowOff>187036</xdr:rowOff>
    </xdr:to>
    <xdr:sp macro="" textlink="">
      <xdr:nvSpPr>
        <xdr:cNvPr id="9" name="正方形/長方形 8" hidden="1">
          <a:extLst>
            <a:ext uri="{FF2B5EF4-FFF2-40B4-BE49-F238E27FC236}">
              <a16:creationId xmlns:a16="http://schemas.microsoft.com/office/drawing/2014/main" id="{8B39FA5B-549A-4FCD-ADD6-30E6AB2C3785}"/>
            </a:ext>
          </a:extLst>
        </xdr:cNvPr>
        <xdr:cNvSpPr/>
      </xdr:nvSpPr>
      <xdr:spPr bwMode="auto">
        <a:xfrm>
          <a:off x="23012400" y="12154593"/>
          <a:ext cx="0" cy="37684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53</xdr:col>
      <xdr:colOff>41563</xdr:colOff>
      <xdr:row>50</xdr:row>
      <xdr:rowOff>27709</xdr:rowOff>
    </xdr:from>
    <xdr:to>
      <xdr:col>53</xdr:col>
      <xdr:colOff>286788</xdr:colOff>
      <xdr:row>51</xdr:row>
      <xdr:rowOff>20781</xdr:rowOff>
    </xdr:to>
    <xdr:sp macro="" textlink="">
      <xdr:nvSpPr>
        <xdr:cNvPr id="10" name="正方形/長方形 9" hidden="1">
          <a:extLst>
            <a:ext uri="{FF2B5EF4-FFF2-40B4-BE49-F238E27FC236}">
              <a16:creationId xmlns:a16="http://schemas.microsoft.com/office/drawing/2014/main" id="{700A9620-FBAA-4BED-9715-4EF2846FBE8E}"/>
            </a:ext>
          </a:extLst>
        </xdr:cNvPr>
        <xdr:cNvSpPr/>
      </xdr:nvSpPr>
      <xdr:spPr bwMode="auto">
        <a:xfrm>
          <a:off x="23012400" y="11442469"/>
          <a:ext cx="0" cy="18357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53</xdr:col>
      <xdr:colOff>27709</xdr:colOff>
      <xdr:row>54</xdr:row>
      <xdr:rowOff>13854</xdr:rowOff>
    </xdr:from>
    <xdr:to>
      <xdr:col>53</xdr:col>
      <xdr:colOff>272934</xdr:colOff>
      <xdr:row>55</xdr:row>
      <xdr:rowOff>6927</xdr:rowOff>
    </xdr:to>
    <xdr:sp macro="" textlink="">
      <xdr:nvSpPr>
        <xdr:cNvPr id="11" name="正方形/長方形 10" hidden="1">
          <a:extLst>
            <a:ext uri="{FF2B5EF4-FFF2-40B4-BE49-F238E27FC236}">
              <a16:creationId xmlns:a16="http://schemas.microsoft.com/office/drawing/2014/main" id="{AA2C6D56-B42B-416A-BB54-328A41246FD0}"/>
            </a:ext>
          </a:extLst>
        </xdr:cNvPr>
        <xdr:cNvSpPr/>
      </xdr:nvSpPr>
      <xdr:spPr bwMode="auto">
        <a:xfrm>
          <a:off x="23012400" y="12167754"/>
          <a:ext cx="0" cy="20643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CY207"/>
  <sheetViews>
    <sheetView showGridLines="0" zoomScale="90" zoomScaleNormal="90" zoomScaleSheetLayoutView="90" workbookViewId="0">
      <pane xSplit="5" ySplit="9" topLeftCell="BG166" activePane="bottomRight" state="frozen"/>
      <selection pane="topRight" activeCell="F1" sqref="F1"/>
      <selection pane="bottomLeft" activeCell="A10" sqref="A10"/>
      <selection pane="bottomRight" activeCell="BU187" sqref="BU187:BU198"/>
    </sheetView>
  </sheetViews>
  <sheetFormatPr defaultColWidth="9" defaultRowHeight="13.2"/>
  <cols>
    <col min="1" max="1" width="5.44140625" style="2" bestFit="1" customWidth="1"/>
    <col min="2" max="2" width="3.33203125" style="2" customWidth="1"/>
    <col min="3" max="4" width="6.44140625" style="2" bestFit="1" customWidth="1"/>
    <col min="5" max="5" width="5.77734375" style="2" hidden="1" customWidth="1"/>
    <col min="6" max="6" width="2.33203125" style="2" customWidth="1"/>
    <col min="7" max="7" width="7.88671875" style="2" bestFit="1" customWidth="1"/>
    <col min="8" max="8" width="2.33203125" style="2" customWidth="1"/>
    <col min="9" max="9" width="8.109375" style="2" customWidth="1"/>
    <col min="10" max="10" width="2.33203125" style="2" customWidth="1"/>
    <col min="11" max="11" width="8.109375" style="2" customWidth="1"/>
    <col min="12" max="12" width="2.33203125" style="2" customWidth="1"/>
    <col min="13" max="13" width="9.88671875" style="2" customWidth="1"/>
    <col min="14" max="14" width="2.33203125" style="2" customWidth="1"/>
    <col min="15" max="15" width="9.44140625" style="2" bestFit="1" customWidth="1"/>
    <col min="16" max="16" width="2.33203125" style="2" customWidth="1"/>
    <col min="17" max="17" width="8" style="2" customWidth="1"/>
    <col min="18" max="18" width="2.33203125" style="2" customWidth="1"/>
    <col min="19" max="19" width="7.77734375" style="2" customWidth="1"/>
    <col min="20" max="20" width="2.33203125" style="2" customWidth="1"/>
    <col min="21" max="21" width="7.77734375" style="2" customWidth="1"/>
    <col min="22" max="22" width="2.33203125" style="2" customWidth="1"/>
    <col min="23" max="23" width="8.109375" style="2" customWidth="1"/>
    <col min="24" max="24" width="2.33203125" style="2" customWidth="1"/>
    <col min="25" max="25" width="7.88671875" style="2" customWidth="1"/>
    <col min="26" max="26" width="2.33203125" style="2" customWidth="1"/>
    <col min="27" max="27" width="8.109375" style="2" customWidth="1"/>
    <col min="28" max="28" width="2.33203125" style="2" customWidth="1"/>
    <col min="29" max="29" width="13" style="2" bestFit="1" customWidth="1"/>
    <col min="30" max="30" width="2.33203125" style="2" customWidth="1"/>
    <col min="31" max="31" width="13" style="2" bestFit="1" customWidth="1"/>
    <col min="32" max="32" width="2.33203125" style="2" customWidth="1"/>
    <col min="33" max="33" width="12.44140625" style="2" customWidth="1"/>
    <col min="34" max="34" width="2.33203125" style="2" customWidth="1"/>
    <col min="35" max="35" width="11.21875" style="2" customWidth="1"/>
    <col min="36" max="36" width="2.33203125" style="2" customWidth="1"/>
    <col min="37" max="37" width="12.109375" style="2" bestFit="1" customWidth="1"/>
    <col min="38" max="38" width="2.33203125" style="2" customWidth="1"/>
    <col min="39" max="39" width="10.33203125" style="2" customWidth="1"/>
    <col min="40" max="40" width="2.33203125" style="2" customWidth="1"/>
    <col min="41" max="41" width="9.77734375" style="2" customWidth="1"/>
    <col min="42" max="42" width="2.33203125" style="2" customWidth="1"/>
    <col min="43" max="43" width="7.88671875" style="2" customWidth="1"/>
    <col min="44" max="44" width="2.33203125" style="2" customWidth="1"/>
    <col min="45" max="45" width="9.77734375" style="2" customWidth="1"/>
    <col min="46" max="46" width="2.33203125" style="2" customWidth="1"/>
    <col min="47" max="47" width="12.77734375" style="2" customWidth="1"/>
    <col min="48" max="48" width="2.33203125" style="2" customWidth="1"/>
    <col min="49" max="49" width="12.44140625" style="2" customWidth="1"/>
    <col min="50" max="50" width="12.88671875" style="2" customWidth="1"/>
    <col min="51" max="51" width="7.6640625" style="2" customWidth="1"/>
    <col min="52" max="52" width="2.33203125" style="2" customWidth="1"/>
    <col min="53" max="53" width="9.44140625" style="2" customWidth="1"/>
    <col min="54" max="54" width="2.33203125" style="2" customWidth="1"/>
    <col min="55" max="55" width="11.44140625" style="2" customWidth="1"/>
    <col min="56" max="56" width="2.33203125" style="2" customWidth="1"/>
    <col min="57" max="57" width="13" style="2" bestFit="1" customWidth="1"/>
    <col min="58" max="58" width="2.33203125" style="2" customWidth="1"/>
    <col min="59" max="59" width="13" style="2" bestFit="1" customWidth="1"/>
    <col min="60" max="60" width="2.33203125" style="2" customWidth="1"/>
    <col min="61" max="61" width="14.21875" style="2" bestFit="1" customWidth="1"/>
    <col min="62" max="62" width="2.33203125" style="2" customWidth="1"/>
    <col min="63" max="63" width="9.88671875" style="2" customWidth="1"/>
    <col min="64" max="64" width="2.33203125" style="2" customWidth="1"/>
    <col min="65" max="65" width="11.109375" style="2" customWidth="1"/>
    <col min="66" max="66" width="2.33203125" style="2" customWidth="1"/>
    <col min="67" max="67" width="10" style="2" customWidth="1"/>
    <col min="68" max="68" width="2.21875" style="2" customWidth="1"/>
    <col min="69" max="69" width="14.33203125" style="2" customWidth="1"/>
    <col min="70" max="70" width="2.33203125" style="2" customWidth="1"/>
    <col min="71" max="71" width="10.6640625" style="2" customWidth="1"/>
    <col min="72" max="72" width="2.33203125" style="2" customWidth="1"/>
    <col min="73" max="73" width="8.44140625" style="2" customWidth="1"/>
    <col min="74" max="74" width="2.33203125" style="2" customWidth="1"/>
    <col min="75" max="75" width="8.88671875" style="2" customWidth="1"/>
    <col min="76" max="76" width="2.33203125" style="2" customWidth="1"/>
    <col min="77" max="77" width="10.44140625" style="2" customWidth="1"/>
    <col min="78" max="78" width="2.33203125" style="2" customWidth="1"/>
    <col min="79" max="79" width="9" style="2" customWidth="1"/>
    <col min="80" max="80" width="2.33203125" style="2" customWidth="1"/>
    <col min="81" max="81" width="8.33203125" style="2" customWidth="1"/>
    <col min="82" max="82" width="2.33203125" style="2" customWidth="1"/>
    <col min="83" max="83" width="9.33203125" style="2" customWidth="1"/>
    <col min="84" max="84" width="2.33203125" style="16" customWidth="1"/>
    <col min="85" max="85" width="8" style="2" customWidth="1"/>
    <col min="86" max="86" width="2.33203125" style="16" customWidth="1"/>
    <col min="87" max="87" width="7.88671875" style="2" customWidth="1"/>
    <col min="88" max="88" width="2.33203125" style="2" customWidth="1"/>
    <col min="89" max="89" width="7.77734375" style="2" customWidth="1"/>
    <col min="90" max="90" width="2.33203125" style="2" customWidth="1"/>
    <col min="91" max="91" width="7.77734375" style="2" customWidth="1"/>
    <col min="92" max="92" width="2.33203125" style="16" customWidth="1"/>
    <col min="93" max="93" width="7.88671875" style="2" customWidth="1"/>
    <col min="94" max="94" width="2.33203125" style="2" customWidth="1"/>
    <col min="95" max="95" width="8.44140625" style="2" customWidth="1"/>
    <col min="96" max="96" width="2.33203125" style="16" customWidth="1"/>
    <col min="97" max="97" width="8.44140625" style="2" customWidth="1"/>
    <col min="98" max="98" width="2.33203125" style="2" customWidth="1"/>
    <col min="99" max="99" width="7.6640625" style="2" bestFit="1" customWidth="1"/>
    <col min="100" max="100" width="3.33203125" style="2" customWidth="1"/>
    <col min="101" max="101" width="6.44140625" style="2" bestFit="1" customWidth="1"/>
    <col min="102" max="102" width="6.44140625" style="2" customWidth="1"/>
    <col min="103" max="103" width="1.6640625" style="2" customWidth="1"/>
    <col min="104" max="16384" width="9" style="2"/>
  </cols>
  <sheetData>
    <row r="3" spans="1:103" ht="13.5" customHeight="1">
      <c r="S3" s="452"/>
    </row>
    <row r="4" spans="1:103" ht="15" customHeight="1">
      <c r="B4" s="1" t="s">
        <v>21</v>
      </c>
      <c r="C4" s="1"/>
      <c r="D4" s="1"/>
      <c r="E4" s="1"/>
      <c r="F4" s="9" t="s">
        <v>167</v>
      </c>
      <c r="G4" s="9"/>
      <c r="H4" s="9"/>
      <c r="I4" s="9"/>
      <c r="J4" s="9"/>
      <c r="K4" s="9"/>
      <c r="L4" s="9"/>
      <c r="M4" s="9"/>
      <c r="N4" s="9"/>
      <c r="O4" s="9"/>
      <c r="P4" s="9"/>
      <c r="Q4" s="9"/>
      <c r="R4" s="9"/>
      <c r="S4" s="9"/>
      <c r="T4" s="9"/>
      <c r="U4" s="9"/>
      <c r="V4" s="9"/>
      <c r="W4" s="9"/>
      <c r="X4" s="9"/>
      <c r="Y4" s="9"/>
      <c r="Z4" s="9"/>
      <c r="AA4" s="9"/>
      <c r="AB4" s="9"/>
      <c r="AC4" s="9"/>
      <c r="AD4" s="9"/>
      <c r="AE4" s="9"/>
      <c r="AF4" s="9"/>
      <c r="AG4" s="9"/>
      <c r="AH4" s="9"/>
      <c r="AI4" s="120"/>
      <c r="AJ4" s="120"/>
      <c r="AK4" s="9"/>
      <c r="AL4" s="9"/>
      <c r="AM4" s="9"/>
      <c r="AN4" s="9"/>
      <c r="AO4" s="9"/>
      <c r="AP4" s="9"/>
      <c r="AQ4" s="9"/>
      <c r="AR4" s="9"/>
      <c r="AS4" s="9"/>
      <c r="AT4" s="9"/>
      <c r="AU4" s="9"/>
      <c r="AV4" s="9"/>
      <c r="AX4" s="9" t="s">
        <v>158</v>
      </c>
      <c r="BA4" s="9" t="s">
        <v>159</v>
      </c>
      <c r="BB4" s="9"/>
      <c r="BC4" s="9"/>
      <c r="BD4" s="9"/>
      <c r="BF4" s="9"/>
      <c r="BG4" s="9"/>
      <c r="BH4" s="9"/>
      <c r="BI4" s="9"/>
      <c r="BJ4" s="9"/>
      <c r="BK4" s="9"/>
      <c r="BL4" s="9"/>
      <c r="BM4" s="9"/>
      <c r="BN4" s="9"/>
      <c r="BO4" s="9"/>
      <c r="BP4" s="9"/>
      <c r="BQ4" s="9"/>
      <c r="BR4" s="9"/>
      <c r="BS4" s="9"/>
      <c r="BT4" s="9"/>
      <c r="CD4" s="9"/>
      <c r="CE4" s="9"/>
      <c r="CF4" s="24"/>
      <c r="CG4" s="9"/>
      <c r="CH4" s="24"/>
      <c r="CI4" s="9"/>
      <c r="CJ4" s="9"/>
      <c r="CK4" s="9"/>
      <c r="CL4" s="9"/>
      <c r="CM4" s="9"/>
      <c r="CN4" s="24"/>
      <c r="CO4" s="9"/>
      <c r="CP4" s="9"/>
      <c r="CQ4" s="9"/>
      <c r="CR4" s="24"/>
      <c r="CS4" s="9"/>
      <c r="CT4" s="9"/>
      <c r="CU4" s="9"/>
      <c r="CV4" s="9"/>
      <c r="CW4" s="9"/>
      <c r="CX4" s="9"/>
      <c r="CY4" s="9"/>
    </row>
    <row r="5" spans="1:103" ht="15" customHeight="1" thickBot="1">
      <c r="B5" s="1"/>
      <c r="C5" s="1"/>
      <c r="D5" s="1"/>
      <c r="E5" s="1"/>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24"/>
      <c r="CG5" s="9"/>
      <c r="CH5" s="24"/>
      <c r="CI5" s="9"/>
      <c r="CJ5" s="9"/>
      <c r="CK5" s="9"/>
      <c r="CL5" s="9"/>
      <c r="CM5" s="9"/>
      <c r="CN5" s="24"/>
      <c r="CO5" s="9"/>
      <c r="CP5" s="9"/>
      <c r="CQ5" s="9"/>
      <c r="CR5" s="24"/>
      <c r="CS5" s="9"/>
      <c r="CT5" s="9"/>
      <c r="CU5" s="9"/>
      <c r="CV5" s="9"/>
      <c r="CW5" s="9"/>
      <c r="CX5" s="9"/>
      <c r="CY5" s="9"/>
    </row>
    <row r="6" spans="1:103" s="8" customFormat="1" ht="15" customHeight="1">
      <c r="A6" s="2"/>
      <c r="B6" s="121"/>
      <c r="C6" s="122"/>
      <c r="D6" s="123"/>
      <c r="E6" s="122"/>
      <c r="F6" s="124" t="s">
        <v>83</v>
      </c>
      <c r="G6" s="220"/>
      <c r="H6" s="220"/>
      <c r="I6" s="125"/>
      <c r="J6" s="220"/>
      <c r="K6" s="126"/>
      <c r="L6" s="567" t="s">
        <v>202</v>
      </c>
      <c r="M6" s="568"/>
      <c r="N6" s="571" t="s">
        <v>121</v>
      </c>
      <c r="O6" s="572"/>
      <c r="P6" s="553" t="s">
        <v>224</v>
      </c>
      <c r="Q6" s="554"/>
      <c r="R6" s="554"/>
      <c r="S6" s="519"/>
      <c r="T6" s="553" t="s">
        <v>87</v>
      </c>
      <c r="U6" s="554"/>
      <c r="V6" s="554"/>
      <c r="W6" s="519"/>
      <c r="X6" s="553" t="s">
        <v>88</v>
      </c>
      <c r="Y6" s="554"/>
      <c r="Z6" s="554"/>
      <c r="AA6" s="554"/>
      <c r="AB6" s="318"/>
      <c r="AC6" s="524" t="s">
        <v>92</v>
      </c>
      <c r="AD6" s="524"/>
      <c r="AE6" s="524"/>
      <c r="AF6" s="524"/>
      <c r="AG6" s="525"/>
      <c r="AH6" s="305"/>
      <c r="AI6" s="513" t="s">
        <v>126</v>
      </c>
      <c r="AJ6" s="513"/>
      <c r="AK6" s="515"/>
      <c r="AL6" s="306"/>
      <c r="AM6" s="518" t="s">
        <v>225</v>
      </c>
      <c r="AN6" s="527"/>
      <c r="AO6" s="519"/>
      <c r="AP6" s="318"/>
      <c r="AQ6" s="513" t="s">
        <v>131</v>
      </c>
      <c r="AR6" s="514"/>
      <c r="AS6" s="515"/>
      <c r="AT6" s="306"/>
      <c r="AU6" s="518" t="s">
        <v>226</v>
      </c>
      <c r="AV6" s="518"/>
      <c r="AW6" s="519"/>
      <c r="AX6" s="518" t="s">
        <v>2</v>
      </c>
      <c r="AY6" s="519"/>
      <c r="AZ6" s="318"/>
      <c r="BA6" s="524" t="s">
        <v>135</v>
      </c>
      <c r="BB6" s="524"/>
      <c r="BC6" s="525"/>
      <c r="BD6" s="553" t="s">
        <v>227</v>
      </c>
      <c r="BE6" s="554"/>
      <c r="BF6" s="554"/>
      <c r="BG6" s="554"/>
      <c r="BH6" s="555" t="s">
        <v>177</v>
      </c>
      <c r="BI6" s="556"/>
      <c r="BJ6" s="556"/>
      <c r="BK6" s="556"/>
      <c r="BL6" s="556"/>
      <c r="BM6" s="556"/>
      <c r="BN6" s="556"/>
      <c r="BO6" s="557"/>
      <c r="BP6" s="603" t="s">
        <v>308</v>
      </c>
      <c r="BQ6" s="604"/>
      <c r="BR6" s="542" t="s">
        <v>190</v>
      </c>
      <c r="BS6" s="543"/>
      <c r="BT6" s="295"/>
      <c r="BU6" s="518" t="s">
        <v>228</v>
      </c>
      <c r="BV6" s="518"/>
      <c r="BW6" s="519"/>
      <c r="BX6" s="553" t="s">
        <v>229</v>
      </c>
      <c r="BY6" s="519"/>
      <c r="BZ6" s="240"/>
      <c r="CA6" s="583" t="s">
        <v>99</v>
      </c>
      <c r="CB6" s="567" t="s">
        <v>89</v>
      </c>
      <c r="CC6" s="589"/>
      <c r="CD6" s="588" t="s">
        <v>90</v>
      </c>
      <c r="CE6" s="589"/>
      <c r="CF6" s="585" t="s">
        <v>106</v>
      </c>
      <c r="CG6" s="586"/>
      <c r="CH6" s="586"/>
      <c r="CI6" s="586"/>
      <c r="CJ6" s="586"/>
      <c r="CK6" s="586"/>
      <c r="CL6" s="586"/>
      <c r="CM6" s="587"/>
      <c r="CN6" s="594" t="s">
        <v>32</v>
      </c>
      <c r="CO6" s="583"/>
      <c r="CP6" s="594" t="s">
        <v>145</v>
      </c>
      <c r="CQ6" s="583"/>
      <c r="CR6" s="594" t="s">
        <v>144</v>
      </c>
      <c r="CS6" s="583"/>
      <c r="CT6" s="299"/>
      <c r="CU6" s="583" t="s">
        <v>58</v>
      </c>
      <c r="CV6" s="123"/>
      <c r="CW6" s="122"/>
      <c r="CX6" s="123"/>
      <c r="CY6" s="127"/>
    </row>
    <row r="7" spans="1:103" s="8" customFormat="1" ht="28.2" customHeight="1">
      <c r="A7" s="2"/>
      <c r="B7" s="128"/>
      <c r="C7" s="129" t="s">
        <v>22</v>
      </c>
      <c r="D7" s="129" t="s">
        <v>23</v>
      </c>
      <c r="E7" s="130"/>
      <c r="F7" s="520" t="s">
        <v>84</v>
      </c>
      <c r="G7" s="521"/>
      <c r="H7" s="579" t="s">
        <v>85</v>
      </c>
      <c r="I7" s="580"/>
      <c r="J7" s="520" t="s">
        <v>86</v>
      </c>
      <c r="K7" s="521"/>
      <c r="L7" s="569"/>
      <c r="M7" s="570"/>
      <c r="N7" s="573"/>
      <c r="O7" s="574"/>
      <c r="P7" s="520" t="s">
        <v>73</v>
      </c>
      <c r="Q7" s="521"/>
      <c r="R7" s="520" t="s">
        <v>9</v>
      </c>
      <c r="S7" s="521"/>
      <c r="T7" s="520" t="s">
        <v>30</v>
      </c>
      <c r="U7" s="521"/>
      <c r="V7" s="520" t="s">
        <v>9</v>
      </c>
      <c r="W7" s="521"/>
      <c r="X7" s="520" t="s">
        <v>30</v>
      </c>
      <c r="Y7" s="521"/>
      <c r="Z7" s="520" t="s">
        <v>9</v>
      </c>
      <c r="AA7" s="528"/>
      <c r="AB7" s="319"/>
      <c r="AC7" s="532" t="s">
        <v>123</v>
      </c>
      <c r="AD7" s="278"/>
      <c r="AE7" s="530"/>
      <c r="AF7" s="530"/>
      <c r="AG7" s="531"/>
      <c r="AH7" s="307"/>
      <c r="AI7" s="516" t="s">
        <v>127</v>
      </c>
      <c r="AJ7" s="307"/>
      <c r="AK7" s="516" t="s">
        <v>128</v>
      </c>
      <c r="AL7" s="307"/>
      <c r="AM7" s="526" t="s">
        <v>51</v>
      </c>
      <c r="AN7" s="276"/>
      <c r="AO7" s="526" t="s">
        <v>75</v>
      </c>
      <c r="AP7" s="276"/>
      <c r="AQ7" s="516" t="s">
        <v>132</v>
      </c>
      <c r="AR7" s="307"/>
      <c r="AS7" s="516" t="s">
        <v>133</v>
      </c>
      <c r="AT7" s="300"/>
      <c r="AU7" s="526" t="s">
        <v>70</v>
      </c>
      <c r="AV7" s="276"/>
      <c r="AW7" s="526" t="s">
        <v>71</v>
      </c>
      <c r="AX7" s="526" t="s">
        <v>8</v>
      </c>
      <c r="AY7" s="533" t="s">
        <v>72</v>
      </c>
      <c r="AZ7" s="313"/>
      <c r="BA7" s="552" t="s">
        <v>127</v>
      </c>
      <c r="BB7" s="307"/>
      <c r="BC7" s="552" t="s">
        <v>136</v>
      </c>
      <c r="BD7" s="520" t="s">
        <v>10</v>
      </c>
      <c r="BE7" s="521"/>
      <c r="BF7" s="520" t="s">
        <v>11</v>
      </c>
      <c r="BG7" s="521"/>
      <c r="BH7" s="558" t="s">
        <v>179</v>
      </c>
      <c r="BI7" s="559"/>
      <c r="BJ7" s="119"/>
      <c r="BL7" s="119"/>
      <c r="BM7" s="119"/>
      <c r="BN7" s="131"/>
      <c r="BO7" s="132"/>
      <c r="BP7" s="605"/>
      <c r="BQ7" s="606"/>
      <c r="BR7" s="544"/>
      <c r="BS7" s="545"/>
      <c r="BT7" s="311"/>
      <c r="BU7" s="584" t="s">
        <v>201</v>
      </c>
      <c r="BV7" s="276"/>
      <c r="BW7" s="526" t="s">
        <v>74</v>
      </c>
      <c r="BX7" s="520" t="s">
        <v>189</v>
      </c>
      <c r="BY7" s="521"/>
      <c r="BZ7" s="232"/>
      <c r="CA7" s="552"/>
      <c r="CB7" s="590"/>
      <c r="CC7" s="591"/>
      <c r="CD7" s="590"/>
      <c r="CE7" s="591"/>
      <c r="CF7" s="539" t="s">
        <v>142</v>
      </c>
      <c r="CG7" s="540"/>
      <c r="CH7" s="540"/>
      <c r="CI7" s="541"/>
      <c r="CJ7" s="548" t="s">
        <v>139</v>
      </c>
      <c r="CK7" s="549"/>
      <c r="CL7" s="549"/>
      <c r="CM7" s="550"/>
      <c r="CN7" s="595"/>
      <c r="CO7" s="552"/>
      <c r="CP7" s="595"/>
      <c r="CQ7" s="552"/>
      <c r="CR7" s="595"/>
      <c r="CS7" s="552"/>
      <c r="CT7" s="300"/>
      <c r="CU7" s="552"/>
      <c r="CV7" s="130"/>
      <c r="CW7" s="129" t="s">
        <v>22</v>
      </c>
      <c r="CX7" s="129" t="s">
        <v>23</v>
      </c>
      <c r="CY7" s="133"/>
    </row>
    <row r="8" spans="1:103" s="8" customFormat="1" ht="15" customHeight="1" thickBot="1">
      <c r="A8" s="2"/>
      <c r="B8" s="134"/>
      <c r="C8" s="135"/>
      <c r="D8" s="135"/>
      <c r="E8" s="135"/>
      <c r="F8" s="522"/>
      <c r="G8" s="523"/>
      <c r="H8" s="581"/>
      <c r="I8" s="582"/>
      <c r="J8" s="522"/>
      <c r="K8" s="523"/>
      <c r="L8" s="522"/>
      <c r="M8" s="523"/>
      <c r="N8" s="575"/>
      <c r="O8" s="576"/>
      <c r="P8" s="522"/>
      <c r="Q8" s="523"/>
      <c r="R8" s="522"/>
      <c r="S8" s="523"/>
      <c r="T8" s="522"/>
      <c r="U8" s="523"/>
      <c r="V8" s="522"/>
      <c r="W8" s="523"/>
      <c r="X8" s="522"/>
      <c r="Y8" s="523"/>
      <c r="Z8" s="522"/>
      <c r="AA8" s="529"/>
      <c r="AB8" s="231"/>
      <c r="AC8" s="517"/>
      <c r="AD8" s="324"/>
      <c r="AE8" s="302" t="s">
        <v>124</v>
      </c>
      <c r="AF8" s="324"/>
      <c r="AG8" s="302" t="s">
        <v>125</v>
      </c>
      <c r="AH8" s="301"/>
      <c r="AI8" s="517"/>
      <c r="AJ8" s="301"/>
      <c r="AK8" s="517"/>
      <c r="AL8" s="301"/>
      <c r="AM8" s="523"/>
      <c r="AN8" s="231"/>
      <c r="AO8" s="523"/>
      <c r="AP8" s="231"/>
      <c r="AQ8" s="517"/>
      <c r="AR8" s="301"/>
      <c r="AS8" s="517"/>
      <c r="AT8" s="300"/>
      <c r="AU8" s="523"/>
      <c r="AV8" s="231"/>
      <c r="AW8" s="523"/>
      <c r="AX8" s="523"/>
      <c r="AY8" s="534"/>
      <c r="AZ8" s="231"/>
      <c r="BA8" s="517"/>
      <c r="BB8" s="301"/>
      <c r="BC8" s="517"/>
      <c r="BD8" s="522"/>
      <c r="BE8" s="523"/>
      <c r="BF8" s="522"/>
      <c r="BG8" s="523"/>
      <c r="BH8" s="560"/>
      <c r="BI8" s="561"/>
      <c r="BJ8" s="537" t="s">
        <v>178</v>
      </c>
      <c r="BK8" s="538"/>
      <c r="BL8" s="537" t="s">
        <v>187</v>
      </c>
      <c r="BM8" s="538"/>
      <c r="BN8" s="537" t="s">
        <v>138</v>
      </c>
      <c r="BO8" s="538"/>
      <c r="BP8" s="607"/>
      <c r="BQ8" s="608"/>
      <c r="BR8" s="546"/>
      <c r="BS8" s="547"/>
      <c r="BT8" s="296"/>
      <c r="BU8" s="529"/>
      <c r="BV8" s="231"/>
      <c r="BW8" s="523"/>
      <c r="BX8" s="522"/>
      <c r="BY8" s="523"/>
      <c r="BZ8" s="231"/>
      <c r="CA8" s="517"/>
      <c r="CB8" s="592"/>
      <c r="CC8" s="593"/>
      <c r="CD8" s="592"/>
      <c r="CE8" s="593"/>
      <c r="CF8" s="535" t="s">
        <v>140</v>
      </c>
      <c r="CG8" s="536"/>
      <c r="CH8" s="535" t="s">
        <v>141</v>
      </c>
      <c r="CI8" s="536"/>
      <c r="CJ8" s="535" t="s">
        <v>140</v>
      </c>
      <c r="CK8" s="536"/>
      <c r="CL8" s="551" t="s">
        <v>143</v>
      </c>
      <c r="CM8" s="536"/>
      <c r="CN8" s="596"/>
      <c r="CO8" s="517"/>
      <c r="CP8" s="596"/>
      <c r="CQ8" s="517"/>
      <c r="CR8" s="596"/>
      <c r="CS8" s="517"/>
      <c r="CT8" s="301"/>
      <c r="CU8" s="517"/>
      <c r="CV8" s="135"/>
      <c r="CW8" s="135"/>
      <c r="CX8" s="135"/>
      <c r="CY8" s="136"/>
    </row>
    <row r="9" spans="1:103" s="8" customFormat="1" ht="15" customHeight="1">
      <c r="A9" s="2"/>
      <c r="B9" s="3"/>
      <c r="C9" s="1"/>
      <c r="D9" s="137"/>
      <c r="E9" s="137"/>
      <c r="F9" s="10"/>
      <c r="G9" s="11"/>
      <c r="H9" s="10"/>
      <c r="I9" s="11"/>
      <c r="J9" s="10"/>
      <c r="K9" s="11"/>
      <c r="L9" s="12"/>
      <c r="M9" s="11" t="s">
        <v>50</v>
      </c>
      <c r="N9" s="12"/>
      <c r="O9" s="12" t="s">
        <v>122</v>
      </c>
      <c r="P9" s="602" t="s">
        <v>301</v>
      </c>
      <c r="Q9" s="628"/>
      <c r="R9" s="602" t="s">
        <v>301</v>
      </c>
      <c r="S9" s="628"/>
      <c r="T9" s="602" t="s">
        <v>301</v>
      </c>
      <c r="U9" s="628"/>
      <c r="V9" s="602" t="s">
        <v>301</v>
      </c>
      <c r="W9" s="628"/>
      <c r="X9" s="602" t="s">
        <v>301</v>
      </c>
      <c r="Y9" s="628"/>
      <c r="Z9" s="602" t="s">
        <v>301</v>
      </c>
      <c r="AA9" s="629"/>
      <c r="AB9" s="320"/>
      <c r="AC9" s="11" t="s">
        <v>93</v>
      </c>
      <c r="AD9" s="13"/>
      <c r="AE9" s="11" t="s">
        <v>93</v>
      </c>
      <c r="AF9" s="13"/>
      <c r="AG9" s="11" t="s">
        <v>93</v>
      </c>
      <c r="AH9" s="13"/>
      <c r="AI9" s="11" t="s">
        <v>129</v>
      </c>
      <c r="AJ9" s="13"/>
      <c r="AK9" s="11" t="s">
        <v>162</v>
      </c>
      <c r="AL9" s="13"/>
      <c r="AM9" s="11" t="s">
        <v>52</v>
      </c>
      <c r="AN9" s="13"/>
      <c r="AO9" s="11" t="s">
        <v>76</v>
      </c>
      <c r="AP9" s="13"/>
      <c r="AQ9" s="11" t="s">
        <v>134</v>
      </c>
      <c r="AR9" s="13"/>
      <c r="AS9" s="11" t="s">
        <v>134</v>
      </c>
      <c r="AT9" s="395"/>
      <c r="AU9" s="11" t="s">
        <v>76</v>
      </c>
      <c r="AV9" s="13"/>
      <c r="AW9" s="11" t="s">
        <v>76</v>
      </c>
      <c r="AX9" s="11" t="s">
        <v>76</v>
      </c>
      <c r="AY9" s="15" t="s">
        <v>76</v>
      </c>
      <c r="AZ9" s="13"/>
      <c r="BA9" s="11" t="s">
        <v>14</v>
      </c>
      <c r="BB9" s="13"/>
      <c r="BC9" s="12" t="s">
        <v>150</v>
      </c>
      <c r="BD9" s="10"/>
      <c r="BE9" s="11" t="s">
        <v>64</v>
      </c>
      <c r="BF9" s="10"/>
      <c r="BG9" s="11" t="s">
        <v>64</v>
      </c>
      <c r="BH9" s="12"/>
      <c r="BI9" s="138" t="s">
        <v>76</v>
      </c>
      <c r="BJ9" s="630" t="s">
        <v>76</v>
      </c>
      <c r="BK9" s="631"/>
      <c r="BL9" s="224"/>
      <c r="BM9" s="11" t="s">
        <v>76</v>
      </c>
      <c r="BN9" s="12"/>
      <c r="BO9" s="11" t="s">
        <v>76</v>
      </c>
      <c r="BP9" s="12"/>
      <c r="BQ9" s="11" t="s">
        <v>76</v>
      </c>
      <c r="BR9" s="10"/>
      <c r="BS9" s="11" t="s">
        <v>116</v>
      </c>
      <c r="BT9" s="12"/>
      <c r="BU9" s="12" t="s">
        <v>298</v>
      </c>
      <c r="BV9" s="13"/>
      <c r="BW9" s="337" t="s">
        <v>298</v>
      </c>
      <c r="BX9" s="139"/>
      <c r="BY9" s="138" t="s">
        <v>13</v>
      </c>
      <c r="BZ9" s="13"/>
      <c r="CA9" s="11" t="s">
        <v>12</v>
      </c>
      <c r="CB9" s="139"/>
      <c r="CC9" s="138" t="s">
        <v>100</v>
      </c>
      <c r="CD9" s="139"/>
      <c r="CE9" s="138" t="s">
        <v>101</v>
      </c>
      <c r="CF9" s="17"/>
      <c r="CG9" s="11" t="s">
        <v>298</v>
      </c>
      <c r="CH9" s="17"/>
      <c r="CI9" s="11" t="s">
        <v>298</v>
      </c>
      <c r="CJ9" s="602" t="s">
        <v>298</v>
      </c>
      <c r="CK9" s="600"/>
      <c r="CL9" s="602" t="s">
        <v>298</v>
      </c>
      <c r="CM9" s="600"/>
      <c r="CN9" s="17"/>
      <c r="CO9" s="11" t="s">
        <v>298</v>
      </c>
      <c r="CP9" s="602" t="s">
        <v>298</v>
      </c>
      <c r="CQ9" s="600"/>
      <c r="CR9" s="17"/>
      <c r="CS9" s="11" t="s">
        <v>298</v>
      </c>
      <c r="CT9" s="13"/>
      <c r="CU9" s="11" t="s">
        <v>77</v>
      </c>
      <c r="CV9" s="10"/>
      <c r="CW9" s="9"/>
      <c r="CX9" s="9"/>
      <c r="CY9" s="140"/>
    </row>
    <row r="10" spans="1:103" s="8" customFormat="1" ht="15" customHeight="1">
      <c r="A10" s="2"/>
      <c r="B10" s="3"/>
      <c r="C10" s="1"/>
      <c r="D10" s="1"/>
      <c r="E10" s="1"/>
      <c r="F10" s="141"/>
      <c r="G10" s="142"/>
      <c r="H10" s="141"/>
      <c r="I10" s="142"/>
      <c r="J10" s="141"/>
      <c r="K10" s="142"/>
      <c r="L10" s="143"/>
      <c r="M10" s="143"/>
      <c r="N10" s="141"/>
      <c r="O10" s="143"/>
      <c r="P10" s="141"/>
      <c r="Q10" s="142"/>
      <c r="R10" s="141"/>
      <c r="S10" s="142"/>
      <c r="T10" s="141"/>
      <c r="U10" s="142"/>
      <c r="V10" s="141"/>
      <c r="W10" s="142"/>
      <c r="X10" s="141"/>
      <c r="Y10" s="142"/>
      <c r="Z10" s="141"/>
      <c r="AA10" s="143"/>
      <c r="AB10" s="141"/>
      <c r="AC10" s="146"/>
      <c r="AD10" s="145"/>
      <c r="AE10" s="146"/>
      <c r="AF10" s="145"/>
      <c r="AG10" s="146"/>
      <c r="AH10" s="145"/>
      <c r="AI10" s="146"/>
      <c r="AJ10" s="145"/>
      <c r="AK10" s="146"/>
      <c r="AL10" s="3"/>
      <c r="AM10" s="146"/>
      <c r="AN10" s="3"/>
      <c r="AO10" s="146"/>
      <c r="AP10" s="145"/>
      <c r="AQ10" s="146"/>
      <c r="AR10" s="145"/>
      <c r="AS10" s="146"/>
      <c r="AT10" s="145"/>
      <c r="AU10" s="146"/>
      <c r="AV10" s="145"/>
      <c r="AW10" s="146"/>
      <c r="AX10" s="146"/>
      <c r="AY10" s="144"/>
      <c r="AZ10" s="145"/>
      <c r="BA10" s="146"/>
      <c r="BB10" s="145"/>
      <c r="BC10" s="147"/>
      <c r="BD10" s="145"/>
      <c r="BE10" s="146"/>
      <c r="BF10" s="3"/>
      <c r="BG10" s="146"/>
      <c r="BH10" s="147"/>
      <c r="BI10" s="146"/>
      <c r="BJ10" s="147"/>
      <c r="BK10" s="146"/>
      <c r="BL10" s="147"/>
      <c r="BM10" s="146"/>
      <c r="BN10" s="147"/>
      <c r="BO10" s="146"/>
      <c r="BP10" s="147"/>
      <c r="BQ10" s="147"/>
      <c r="BR10" s="145"/>
      <c r="BS10" s="146"/>
      <c r="BT10" s="147"/>
      <c r="BU10" s="143"/>
      <c r="BV10" s="141"/>
      <c r="BW10" s="142"/>
      <c r="BX10" s="145"/>
      <c r="BY10" s="146"/>
      <c r="BZ10" s="145"/>
      <c r="CA10" s="236"/>
      <c r="CB10" s="145"/>
      <c r="CC10" s="146"/>
      <c r="CD10" s="145"/>
      <c r="CE10" s="146"/>
      <c r="CF10" s="148"/>
      <c r="CG10" s="149"/>
      <c r="CH10" s="150"/>
      <c r="CI10" s="149"/>
      <c r="CJ10" s="151"/>
      <c r="CK10" s="149"/>
      <c r="CL10" s="151"/>
      <c r="CM10" s="151"/>
      <c r="CN10" s="150"/>
      <c r="CO10" s="149"/>
      <c r="CP10" s="151"/>
      <c r="CQ10" s="151"/>
      <c r="CR10" s="150"/>
      <c r="CS10" s="149"/>
      <c r="CT10" s="150"/>
      <c r="CU10" s="236"/>
      <c r="CV10" s="3"/>
      <c r="CW10" s="1"/>
      <c r="CX10" s="1"/>
      <c r="CY10" s="152"/>
    </row>
    <row r="11" spans="1:103" s="8" customFormat="1" ht="15" customHeight="1">
      <c r="A11" s="48">
        <v>2007</v>
      </c>
      <c r="B11" s="48" t="s">
        <v>107</v>
      </c>
      <c r="C11" s="50">
        <v>19</v>
      </c>
      <c r="D11" s="7"/>
      <c r="E11" s="4"/>
      <c r="F11" s="36"/>
      <c r="G11" s="285">
        <v>0</v>
      </c>
      <c r="H11" s="37"/>
      <c r="I11" s="285">
        <v>0</v>
      </c>
      <c r="J11" s="37"/>
      <c r="K11" s="285">
        <v>0</v>
      </c>
      <c r="L11" s="153"/>
      <c r="M11" s="154">
        <v>12803</v>
      </c>
      <c r="N11" s="155"/>
      <c r="O11" s="155">
        <v>51713</v>
      </c>
      <c r="P11" s="36"/>
      <c r="Q11" s="285">
        <v>0</v>
      </c>
      <c r="R11" s="37"/>
      <c r="S11" s="42">
        <v>129</v>
      </c>
      <c r="T11" s="36"/>
      <c r="U11" s="285">
        <v>0</v>
      </c>
      <c r="V11" s="37"/>
      <c r="W11" s="42">
        <v>131.69999999999999</v>
      </c>
      <c r="X11" s="36"/>
      <c r="Y11" s="285">
        <v>0</v>
      </c>
      <c r="Z11" s="37"/>
      <c r="AA11" s="159">
        <v>106.5</v>
      </c>
      <c r="AB11" s="46"/>
      <c r="AC11" s="154">
        <v>1060741</v>
      </c>
      <c r="AD11" s="41"/>
      <c r="AE11" s="154">
        <v>314865</v>
      </c>
      <c r="AF11" s="41"/>
      <c r="AG11" s="154">
        <v>441733</v>
      </c>
      <c r="AH11" s="41"/>
      <c r="AI11" s="285">
        <v>0</v>
      </c>
      <c r="AJ11" s="323"/>
      <c r="AK11" s="154">
        <v>119269</v>
      </c>
      <c r="AL11" s="3"/>
      <c r="AM11" s="154">
        <v>160991</v>
      </c>
      <c r="AN11" s="3"/>
      <c r="AO11" s="154">
        <v>248943</v>
      </c>
      <c r="AP11" s="41"/>
      <c r="AQ11" s="285">
        <v>0</v>
      </c>
      <c r="AR11" s="323"/>
      <c r="AS11" s="285">
        <v>0</v>
      </c>
      <c r="AT11" s="323"/>
      <c r="AU11" s="154">
        <v>5471432</v>
      </c>
      <c r="AV11" s="41"/>
      <c r="AW11" s="154">
        <v>4176394</v>
      </c>
      <c r="AX11" s="154">
        <v>4632612.6500000004</v>
      </c>
      <c r="AY11" s="40">
        <v>209.18697</v>
      </c>
      <c r="AZ11" s="3"/>
      <c r="BA11" s="154">
        <v>14091</v>
      </c>
      <c r="BB11" s="41"/>
      <c r="BC11" s="154">
        <v>57279</v>
      </c>
      <c r="BD11" s="37"/>
      <c r="BE11" s="35">
        <v>839314</v>
      </c>
      <c r="BF11" s="37"/>
      <c r="BG11" s="35">
        <v>731359</v>
      </c>
      <c r="BH11" s="53"/>
      <c r="BI11" s="35">
        <v>211988</v>
      </c>
      <c r="BJ11" s="53"/>
      <c r="BK11" s="154">
        <v>62638</v>
      </c>
      <c r="BL11" s="156"/>
      <c r="BM11" s="154">
        <v>98669</v>
      </c>
      <c r="BN11" s="156"/>
      <c r="BO11" s="154">
        <v>50681</v>
      </c>
      <c r="BP11" s="155"/>
      <c r="BQ11" s="155">
        <v>74895.23</v>
      </c>
      <c r="BR11" s="37"/>
      <c r="BS11" s="154">
        <v>30938</v>
      </c>
      <c r="BT11" s="155"/>
      <c r="BU11" s="159">
        <v>98.1</v>
      </c>
      <c r="BV11" s="46"/>
      <c r="BW11" s="42">
        <v>95.5</v>
      </c>
      <c r="BX11" s="41"/>
      <c r="BY11" s="154">
        <v>297782</v>
      </c>
      <c r="BZ11" s="41"/>
      <c r="CA11" s="235">
        <v>1.04</v>
      </c>
      <c r="CB11" s="41"/>
      <c r="CC11" s="154">
        <v>6366</v>
      </c>
      <c r="CD11" s="41"/>
      <c r="CE11" s="154">
        <v>9668</v>
      </c>
      <c r="CF11" s="153"/>
      <c r="CG11" s="42">
        <v>103.5</v>
      </c>
      <c r="CH11" s="157"/>
      <c r="CI11" s="42">
        <v>109.9</v>
      </c>
      <c r="CJ11" s="158"/>
      <c r="CK11" s="42">
        <v>102.6</v>
      </c>
      <c r="CL11" s="158"/>
      <c r="CM11" s="159">
        <v>108.9</v>
      </c>
      <c r="CN11" s="160"/>
      <c r="CO11" s="38">
        <v>86.6</v>
      </c>
      <c r="CP11" s="55"/>
      <c r="CQ11" s="55">
        <v>111.4</v>
      </c>
      <c r="CR11" s="157"/>
      <c r="CS11" s="38">
        <v>138.69999999999999</v>
      </c>
      <c r="CT11" s="36"/>
      <c r="CU11" s="38">
        <v>3.9</v>
      </c>
      <c r="CV11" s="52" t="s">
        <v>107</v>
      </c>
      <c r="CW11" s="50">
        <v>19</v>
      </c>
      <c r="CX11" s="7"/>
      <c r="CY11" s="161"/>
    </row>
    <row r="12" spans="1:103" s="8" customFormat="1" ht="15" customHeight="1">
      <c r="A12" s="48">
        <v>2008</v>
      </c>
      <c r="B12" s="48" t="s">
        <v>107</v>
      </c>
      <c r="C12" s="50">
        <v>20</v>
      </c>
      <c r="D12" s="7"/>
      <c r="E12" s="4"/>
      <c r="F12" s="36"/>
      <c r="G12" s="285">
        <v>0</v>
      </c>
      <c r="H12" s="37"/>
      <c r="I12" s="285">
        <v>0</v>
      </c>
      <c r="J12" s="37"/>
      <c r="K12" s="285">
        <v>0</v>
      </c>
      <c r="L12" s="153"/>
      <c r="M12" s="154">
        <v>12808</v>
      </c>
      <c r="N12" s="155"/>
      <c r="O12" s="155">
        <v>52325</v>
      </c>
      <c r="P12" s="36"/>
      <c r="Q12" s="285">
        <v>0</v>
      </c>
      <c r="R12" s="37"/>
      <c r="S12" s="42">
        <v>124.6</v>
      </c>
      <c r="T12" s="36"/>
      <c r="U12" s="285">
        <v>0</v>
      </c>
      <c r="V12" s="37"/>
      <c r="W12" s="42">
        <v>126.4</v>
      </c>
      <c r="X12" s="36"/>
      <c r="Y12" s="285">
        <v>0</v>
      </c>
      <c r="Z12" s="37"/>
      <c r="AA12" s="159">
        <v>113.7</v>
      </c>
      <c r="AB12" s="46"/>
      <c r="AC12" s="154">
        <v>1093485</v>
      </c>
      <c r="AD12" s="41"/>
      <c r="AE12" s="154">
        <v>318511</v>
      </c>
      <c r="AF12" s="41"/>
      <c r="AG12" s="154">
        <v>464851</v>
      </c>
      <c r="AH12" s="41"/>
      <c r="AI12" s="285">
        <v>0</v>
      </c>
      <c r="AJ12" s="323"/>
      <c r="AK12" s="154">
        <v>115901</v>
      </c>
      <c r="AL12" s="3"/>
      <c r="AM12" s="154">
        <v>157411</v>
      </c>
      <c r="AN12" s="3"/>
      <c r="AO12" s="154">
        <v>268082</v>
      </c>
      <c r="AP12" s="41"/>
      <c r="AQ12" s="285">
        <v>0</v>
      </c>
      <c r="AR12" s="323"/>
      <c r="AS12" s="285">
        <v>0</v>
      </c>
      <c r="AT12" s="323"/>
      <c r="AU12" s="154">
        <v>5587141</v>
      </c>
      <c r="AV12" s="41"/>
      <c r="AW12" s="154">
        <v>4368485</v>
      </c>
      <c r="AX12" s="154">
        <v>4329745.6500000004</v>
      </c>
      <c r="AY12" s="40">
        <v>294.16219999999998</v>
      </c>
      <c r="AZ12" s="3"/>
      <c r="BA12" s="154">
        <v>15646</v>
      </c>
      <c r="BB12" s="41"/>
      <c r="BC12" s="154">
        <v>122920</v>
      </c>
      <c r="BD12" s="37"/>
      <c r="BE12" s="35">
        <v>810181</v>
      </c>
      <c r="BF12" s="37"/>
      <c r="BG12" s="35">
        <v>789547</v>
      </c>
      <c r="BH12" s="53"/>
      <c r="BI12" s="154">
        <v>209511</v>
      </c>
      <c r="BJ12" s="155"/>
      <c r="BK12" s="154">
        <v>58641</v>
      </c>
      <c r="BL12" s="156"/>
      <c r="BM12" s="154">
        <v>101566</v>
      </c>
      <c r="BN12" s="156"/>
      <c r="BO12" s="154">
        <v>49304</v>
      </c>
      <c r="BP12" s="155"/>
      <c r="BQ12" s="155">
        <v>79426.92</v>
      </c>
      <c r="BR12" s="37"/>
      <c r="BS12" s="154">
        <v>30970</v>
      </c>
      <c r="BT12" s="155"/>
      <c r="BU12" s="159">
        <v>102.6</v>
      </c>
      <c r="BV12" s="46"/>
      <c r="BW12" s="42">
        <v>96.8</v>
      </c>
      <c r="BX12" s="41"/>
      <c r="BY12" s="154">
        <v>296932</v>
      </c>
      <c r="BZ12" s="41"/>
      <c r="CA12" s="235">
        <v>0.88</v>
      </c>
      <c r="CB12" s="41"/>
      <c r="CC12" s="154">
        <v>6492</v>
      </c>
      <c r="CD12" s="41"/>
      <c r="CE12" s="154">
        <v>8142</v>
      </c>
      <c r="CF12" s="153"/>
      <c r="CG12" s="42">
        <v>103.3</v>
      </c>
      <c r="CH12" s="157"/>
      <c r="CI12" s="42">
        <v>107.9</v>
      </c>
      <c r="CJ12" s="162"/>
      <c r="CK12" s="42">
        <v>102.4</v>
      </c>
      <c r="CL12" s="162"/>
      <c r="CM12" s="159">
        <v>107</v>
      </c>
      <c r="CN12" s="157"/>
      <c r="CO12" s="38">
        <v>88.6</v>
      </c>
      <c r="CP12" s="55"/>
      <c r="CQ12" s="55">
        <v>110.2</v>
      </c>
      <c r="CR12" s="157"/>
      <c r="CS12" s="38">
        <v>129.5</v>
      </c>
      <c r="CT12" s="36"/>
      <c r="CU12" s="42">
        <v>4</v>
      </c>
      <c r="CV12" s="52" t="s">
        <v>107</v>
      </c>
      <c r="CW12" s="50">
        <v>20</v>
      </c>
      <c r="CX12" s="7"/>
      <c r="CY12" s="161"/>
    </row>
    <row r="13" spans="1:103" s="8" customFormat="1" ht="15" customHeight="1">
      <c r="A13" s="48">
        <v>2009</v>
      </c>
      <c r="B13" s="48" t="s">
        <v>107</v>
      </c>
      <c r="C13" s="50">
        <v>21</v>
      </c>
      <c r="D13" s="7"/>
      <c r="E13" s="4"/>
      <c r="F13" s="36"/>
      <c r="G13" s="285">
        <v>0</v>
      </c>
      <c r="H13" s="37"/>
      <c r="I13" s="285">
        <v>0</v>
      </c>
      <c r="J13" s="37"/>
      <c r="K13" s="285">
        <v>0</v>
      </c>
      <c r="L13" s="153"/>
      <c r="M13" s="154">
        <v>12803</v>
      </c>
      <c r="N13" s="155"/>
      <c r="O13" s="155">
        <v>52878</v>
      </c>
      <c r="P13" s="36"/>
      <c r="Q13" s="285">
        <v>0</v>
      </c>
      <c r="R13" s="37"/>
      <c r="S13" s="42">
        <v>97.4</v>
      </c>
      <c r="T13" s="36"/>
      <c r="U13" s="285">
        <v>0</v>
      </c>
      <c r="V13" s="37"/>
      <c r="W13" s="42">
        <v>99</v>
      </c>
      <c r="X13" s="36"/>
      <c r="Y13" s="285">
        <v>0</v>
      </c>
      <c r="Z13" s="37"/>
      <c r="AA13" s="159">
        <v>93.7</v>
      </c>
      <c r="AB13" s="46"/>
      <c r="AC13" s="154">
        <v>788410</v>
      </c>
      <c r="AD13" s="41"/>
      <c r="AE13" s="154">
        <v>284631</v>
      </c>
      <c r="AF13" s="41"/>
      <c r="AG13" s="154">
        <v>321470</v>
      </c>
      <c r="AH13" s="41"/>
      <c r="AI13" s="285">
        <v>0</v>
      </c>
      <c r="AJ13" s="323"/>
      <c r="AK13" s="154">
        <v>127121</v>
      </c>
      <c r="AL13" s="3"/>
      <c r="AM13" s="154">
        <v>115486</v>
      </c>
      <c r="AN13" s="3"/>
      <c r="AO13" s="154">
        <v>204066.30559999999</v>
      </c>
      <c r="AP13" s="41"/>
      <c r="AQ13" s="285">
        <v>0</v>
      </c>
      <c r="AR13" s="323"/>
      <c r="AS13" s="285">
        <v>0</v>
      </c>
      <c r="AT13" s="323"/>
      <c r="AU13" s="154">
        <v>5709909</v>
      </c>
      <c r="AV13" s="41"/>
      <c r="AW13" s="154">
        <v>4285679</v>
      </c>
      <c r="AX13" s="154">
        <v>3735305.92</v>
      </c>
      <c r="AY13" s="40">
        <v>316.66340000000002</v>
      </c>
      <c r="AZ13" s="3"/>
      <c r="BA13" s="154">
        <v>15480</v>
      </c>
      <c r="BB13" s="41"/>
      <c r="BC13" s="154">
        <v>69301</v>
      </c>
      <c r="BD13" s="37"/>
      <c r="BE13" s="35">
        <v>541706</v>
      </c>
      <c r="BF13" s="37"/>
      <c r="BG13" s="35">
        <v>514994</v>
      </c>
      <c r="BH13" s="53"/>
      <c r="BI13" s="154">
        <v>197758</v>
      </c>
      <c r="BJ13" s="156"/>
      <c r="BK13" s="154">
        <v>50761</v>
      </c>
      <c r="BL13" s="156"/>
      <c r="BM13" s="154">
        <v>100716</v>
      </c>
      <c r="BN13" s="156"/>
      <c r="BO13" s="154">
        <v>46281</v>
      </c>
      <c r="BP13" s="155"/>
      <c r="BQ13" s="155">
        <v>79808.61</v>
      </c>
      <c r="BR13" s="37"/>
      <c r="BS13" s="154">
        <v>30130</v>
      </c>
      <c r="BT13" s="155"/>
      <c r="BU13" s="159">
        <v>97.2</v>
      </c>
      <c r="BV13" s="46"/>
      <c r="BW13" s="42">
        <v>95.5</v>
      </c>
      <c r="BX13" s="41"/>
      <c r="BY13" s="154">
        <v>291737</v>
      </c>
      <c r="BZ13" s="41"/>
      <c r="CA13" s="235">
        <v>0.47</v>
      </c>
      <c r="CB13" s="41"/>
      <c r="CC13" s="154">
        <v>7919</v>
      </c>
      <c r="CD13" s="41"/>
      <c r="CE13" s="154">
        <v>6273</v>
      </c>
      <c r="CF13" s="153"/>
      <c r="CG13" s="38">
        <v>99.3</v>
      </c>
      <c r="CH13" s="157"/>
      <c r="CI13" s="38">
        <v>105.3</v>
      </c>
      <c r="CJ13" s="55"/>
      <c r="CK13" s="38">
        <v>100.3</v>
      </c>
      <c r="CL13" s="55"/>
      <c r="CM13" s="55">
        <v>106.4</v>
      </c>
      <c r="CN13" s="157"/>
      <c r="CO13" s="38">
        <v>89.4</v>
      </c>
      <c r="CP13" s="55"/>
      <c r="CQ13" s="55">
        <v>107</v>
      </c>
      <c r="CR13" s="157"/>
      <c r="CS13" s="38">
        <v>88</v>
      </c>
      <c r="CT13" s="36"/>
      <c r="CU13" s="42">
        <v>5.0999999999999996</v>
      </c>
      <c r="CV13" s="52" t="s">
        <v>107</v>
      </c>
      <c r="CW13" s="50">
        <v>21</v>
      </c>
      <c r="CX13" s="7"/>
      <c r="CY13" s="161"/>
    </row>
    <row r="14" spans="1:103" s="8" customFormat="1" ht="15" customHeight="1">
      <c r="A14" s="48">
        <v>2010</v>
      </c>
      <c r="B14" s="48" t="s">
        <v>107</v>
      </c>
      <c r="C14" s="50">
        <v>22</v>
      </c>
      <c r="D14" s="7"/>
      <c r="E14" s="4"/>
      <c r="F14" s="36"/>
      <c r="G14" s="285">
        <v>0</v>
      </c>
      <c r="H14" s="37"/>
      <c r="I14" s="285">
        <v>0</v>
      </c>
      <c r="J14" s="37"/>
      <c r="K14" s="285">
        <v>0</v>
      </c>
      <c r="L14" s="153"/>
      <c r="M14" s="154">
        <v>12806</v>
      </c>
      <c r="N14" s="155"/>
      <c r="O14" s="155">
        <v>53363</v>
      </c>
      <c r="P14" s="36"/>
      <c r="Q14" s="285">
        <v>0</v>
      </c>
      <c r="R14" s="37"/>
      <c r="S14" s="42">
        <v>112.5</v>
      </c>
      <c r="T14" s="36"/>
      <c r="U14" s="285">
        <v>0</v>
      </c>
      <c r="V14" s="37"/>
      <c r="W14" s="42">
        <v>114.3</v>
      </c>
      <c r="X14" s="36"/>
      <c r="Y14" s="285">
        <v>0</v>
      </c>
      <c r="Z14" s="37"/>
      <c r="AA14" s="159">
        <v>95.9</v>
      </c>
      <c r="AB14" s="46"/>
      <c r="AC14" s="154">
        <v>813126</v>
      </c>
      <c r="AD14" s="41"/>
      <c r="AE14" s="154">
        <v>305221</v>
      </c>
      <c r="AF14" s="41"/>
      <c r="AG14" s="154">
        <v>298014</v>
      </c>
      <c r="AH14" s="41"/>
      <c r="AI14" s="285">
        <v>0</v>
      </c>
      <c r="AJ14" s="323"/>
      <c r="AK14" s="154">
        <v>113626</v>
      </c>
      <c r="AL14" s="3"/>
      <c r="AM14" s="154">
        <v>121455</v>
      </c>
      <c r="AN14" s="3"/>
      <c r="AO14" s="154">
        <v>206013</v>
      </c>
      <c r="AP14" s="41"/>
      <c r="AQ14" s="285">
        <v>0</v>
      </c>
      <c r="AR14" s="323"/>
      <c r="AS14" s="285">
        <v>0</v>
      </c>
      <c r="AT14" s="323"/>
      <c r="AU14" s="154">
        <v>5796794</v>
      </c>
      <c r="AV14" s="41"/>
      <c r="AW14" s="154">
        <v>4204178</v>
      </c>
      <c r="AX14" s="154">
        <v>3758952</v>
      </c>
      <c r="AY14" s="40">
        <v>215</v>
      </c>
      <c r="AZ14" s="3"/>
      <c r="BA14" s="154">
        <v>13321</v>
      </c>
      <c r="BB14" s="41"/>
      <c r="BC14" s="154">
        <v>71608</v>
      </c>
      <c r="BD14" s="37"/>
      <c r="BE14" s="35">
        <v>673996</v>
      </c>
      <c r="BF14" s="37"/>
      <c r="BG14" s="35">
        <v>607650</v>
      </c>
      <c r="BH14" s="53"/>
      <c r="BI14" s="154">
        <v>195791</v>
      </c>
      <c r="BJ14" s="156"/>
      <c r="BK14" s="154">
        <v>47585</v>
      </c>
      <c r="BL14" s="156"/>
      <c r="BM14" s="154">
        <v>101902</v>
      </c>
      <c r="BN14" s="156"/>
      <c r="BO14" s="154">
        <v>46304</v>
      </c>
      <c r="BP14" s="155"/>
      <c r="BQ14" s="155">
        <v>81136.12</v>
      </c>
      <c r="BR14" s="37"/>
      <c r="BS14" s="154">
        <v>34882</v>
      </c>
      <c r="BT14" s="155"/>
      <c r="BU14" s="159">
        <v>97.1</v>
      </c>
      <c r="BV14" s="46"/>
      <c r="BW14" s="42">
        <v>94.8</v>
      </c>
      <c r="BX14" s="41"/>
      <c r="BY14" s="154">
        <v>290244</v>
      </c>
      <c r="BZ14" s="41"/>
      <c r="CA14" s="235">
        <v>0.52</v>
      </c>
      <c r="CB14" s="41"/>
      <c r="CC14" s="154">
        <v>7738</v>
      </c>
      <c r="CD14" s="41"/>
      <c r="CE14" s="154">
        <v>6858</v>
      </c>
      <c r="CF14" s="153"/>
      <c r="CG14" s="38">
        <v>99.9</v>
      </c>
      <c r="CH14" s="157"/>
      <c r="CI14" s="38">
        <v>106.8</v>
      </c>
      <c r="CJ14" s="55"/>
      <c r="CK14" s="38">
        <v>100.5</v>
      </c>
      <c r="CL14" s="55"/>
      <c r="CM14" s="55">
        <v>107.5</v>
      </c>
      <c r="CN14" s="157"/>
      <c r="CO14" s="38">
        <v>89.6</v>
      </c>
      <c r="CP14" s="55"/>
      <c r="CQ14" s="55">
        <v>108.6</v>
      </c>
      <c r="CR14" s="157"/>
      <c r="CS14" s="38">
        <v>117.3</v>
      </c>
      <c r="CT14" s="36"/>
      <c r="CU14" s="42">
        <v>5.0999999999999996</v>
      </c>
      <c r="CV14" s="52" t="s">
        <v>107</v>
      </c>
      <c r="CW14" s="50">
        <v>22</v>
      </c>
      <c r="CX14" s="7"/>
      <c r="CY14" s="161"/>
    </row>
    <row r="15" spans="1:103" s="8" customFormat="1" ht="15" customHeight="1">
      <c r="A15" s="48">
        <v>2011</v>
      </c>
      <c r="B15" s="48" t="s">
        <v>107</v>
      </c>
      <c r="C15" s="50">
        <v>23</v>
      </c>
      <c r="D15" s="7"/>
      <c r="E15" s="4"/>
      <c r="F15" s="36"/>
      <c r="G15" s="285">
        <v>0</v>
      </c>
      <c r="H15" s="37"/>
      <c r="I15" s="285">
        <v>0</v>
      </c>
      <c r="J15" s="37"/>
      <c r="K15" s="285">
        <v>0</v>
      </c>
      <c r="L15" s="163"/>
      <c r="M15" s="35">
        <v>12783</v>
      </c>
      <c r="N15" s="53"/>
      <c r="O15" s="53">
        <v>53783</v>
      </c>
      <c r="P15" s="36"/>
      <c r="Q15" s="285">
        <v>0</v>
      </c>
      <c r="R15" s="37"/>
      <c r="S15" s="38">
        <v>109.3</v>
      </c>
      <c r="T15" s="36"/>
      <c r="U15" s="285">
        <v>0</v>
      </c>
      <c r="V15" s="37"/>
      <c r="W15" s="38">
        <v>110</v>
      </c>
      <c r="X15" s="36"/>
      <c r="Y15" s="285">
        <v>0</v>
      </c>
      <c r="Z15" s="37"/>
      <c r="AA15" s="55">
        <v>97.9</v>
      </c>
      <c r="AB15" s="36"/>
      <c r="AC15" s="35">
        <v>834117</v>
      </c>
      <c r="AD15" s="37"/>
      <c r="AE15" s="35">
        <v>305626</v>
      </c>
      <c r="AF15" s="37"/>
      <c r="AG15" s="35">
        <v>285832</v>
      </c>
      <c r="AH15" s="37"/>
      <c r="AI15" s="285">
        <v>0</v>
      </c>
      <c r="AJ15" s="323"/>
      <c r="AK15" s="35">
        <v>109755</v>
      </c>
      <c r="AL15" s="34"/>
      <c r="AM15" s="35">
        <v>126509</v>
      </c>
      <c r="AN15" s="34"/>
      <c r="AO15" s="35">
        <v>213030</v>
      </c>
      <c r="AP15" s="37"/>
      <c r="AQ15" s="285">
        <v>0</v>
      </c>
      <c r="AR15" s="323"/>
      <c r="AS15" s="285">
        <v>0</v>
      </c>
      <c r="AT15" s="323"/>
      <c r="AU15" s="154">
        <v>5998260</v>
      </c>
      <c r="AV15" s="41"/>
      <c r="AW15" s="154">
        <v>4258582</v>
      </c>
      <c r="AX15" s="154">
        <v>3796315</v>
      </c>
      <c r="AY15" s="40">
        <v>139</v>
      </c>
      <c r="AZ15" s="3"/>
      <c r="BA15" s="154">
        <v>12734</v>
      </c>
      <c r="BB15" s="41"/>
      <c r="BC15" s="154">
        <v>35929</v>
      </c>
      <c r="BD15" s="37"/>
      <c r="BE15" s="35">
        <v>655465</v>
      </c>
      <c r="BF15" s="37"/>
      <c r="BG15" s="35">
        <v>681112</v>
      </c>
      <c r="BH15" s="53"/>
      <c r="BI15" s="35">
        <v>195933</v>
      </c>
      <c r="BJ15" s="164"/>
      <c r="BK15" s="35">
        <v>45906</v>
      </c>
      <c r="BL15" s="164"/>
      <c r="BM15" s="35">
        <v>103937</v>
      </c>
      <c r="BN15" s="164"/>
      <c r="BO15" s="35">
        <v>46090</v>
      </c>
      <c r="BP15" s="53"/>
      <c r="BQ15" s="53">
        <v>87747.04</v>
      </c>
      <c r="BR15" s="37"/>
      <c r="BS15" s="35">
        <v>41723</v>
      </c>
      <c r="BT15" s="53"/>
      <c r="BU15" s="159">
        <v>98.5</v>
      </c>
      <c r="BV15" s="46"/>
      <c r="BW15" s="42">
        <v>94.5</v>
      </c>
      <c r="BX15" s="37"/>
      <c r="BY15" s="35">
        <v>282966</v>
      </c>
      <c r="BZ15" s="37"/>
      <c r="CA15" s="235">
        <v>0.65</v>
      </c>
      <c r="CB15" s="37"/>
      <c r="CC15" s="35">
        <v>7516</v>
      </c>
      <c r="CD15" s="37"/>
      <c r="CE15" s="35">
        <v>7865</v>
      </c>
      <c r="CF15" s="153"/>
      <c r="CG15" s="38">
        <v>99.7</v>
      </c>
      <c r="CH15" s="157"/>
      <c r="CI15" s="38">
        <v>106.9</v>
      </c>
      <c r="CJ15" s="55"/>
      <c r="CK15" s="38">
        <v>100.1</v>
      </c>
      <c r="CL15" s="55"/>
      <c r="CM15" s="55">
        <v>107.3</v>
      </c>
      <c r="CN15" s="157"/>
      <c r="CO15" s="38">
        <v>89.9</v>
      </c>
      <c r="CP15" s="55"/>
      <c r="CQ15" s="55">
        <v>108.3</v>
      </c>
      <c r="CR15" s="157"/>
      <c r="CS15" s="38">
        <v>118.1</v>
      </c>
      <c r="CT15" s="36"/>
      <c r="CU15" s="342">
        <v>4.5999999999999996</v>
      </c>
      <c r="CV15" s="52" t="s">
        <v>107</v>
      </c>
      <c r="CW15" s="50">
        <v>23</v>
      </c>
      <c r="CX15" s="7"/>
      <c r="CY15" s="161"/>
    </row>
    <row r="16" spans="1:103" s="8" customFormat="1" ht="15" customHeight="1">
      <c r="A16" s="48">
        <v>2012</v>
      </c>
      <c r="B16" s="48" t="s">
        <v>107</v>
      </c>
      <c r="C16" s="50">
        <v>24</v>
      </c>
      <c r="D16" s="7"/>
      <c r="E16" s="4"/>
      <c r="F16" s="36"/>
      <c r="G16" s="285">
        <v>0</v>
      </c>
      <c r="H16" s="37"/>
      <c r="I16" s="285">
        <v>0</v>
      </c>
      <c r="J16" s="37"/>
      <c r="K16" s="285">
        <v>0</v>
      </c>
      <c r="L16" s="163"/>
      <c r="M16" s="35">
        <v>12759</v>
      </c>
      <c r="N16" s="53"/>
      <c r="O16" s="53">
        <v>54171</v>
      </c>
      <c r="P16" s="36"/>
      <c r="Q16" s="285">
        <v>0</v>
      </c>
      <c r="R16" s="37"/>
      <c r="S16" s="38">
        <v>110.1</v>
      </c>
      <c r="T16" s="36"/>
      <c r="U16" s="285">
        <v>0</v>
      </c>
      <c r="V16" s="37"/>
      <c r="W16" s="38">
        <v>111.3</v>
      </c>
      <c r="X16" s="36"/>
      <c r="Y16" s="285">
        <v>0</v>
      </c>
      <c r="Z16" s="37"/>
      <c r="AA16" s="55">
        <v>103</v>
      </c>
      <c r="AB16" s="36"/>
      <c r="AC16" s="165">
        <v>882797</v>
      </c>
      <c r="AD16" s="281"/>
      <c r="AE16" s="165">
        <v>311589</v>
      </c>
      <c r="AF16" s="281"/>
      <c r="AG16" s="165">
        <v>318521</v>
      </c>
      <c r="AH16" s="281"/>
      <c r="AI16" s="35">
        <v>273692</v>
      </c>
      <c r="AJ16" s="37"/>
      <c r="AK16" s="35">
        <v>125423</v>
      </c>
      <c r="AL16" s="34"/>
      <c r="AM16" s="35">
        <v>132609</v>
      </c>
      <c r="AN16" s="34"/>
      <c r="AO16" s="35">
        <v>220260</v>
      </c>
      <c r="AP16" s="37"/>
      <c r="AQ16" s="285">
        <v>0</v>
      </c>
      <c r="AR16" s="323"/>
      <c r="AS16" s="285">
        <v>0</v>
      </c>
      <c r="AT16" s="323"/>
      <c r="AU16" s="154">
        <v>6151781</v>
      </c>
      <c r="AV16" s="41"/>
      <c r="AW16" s="154">
        <v>4338238</v>
      </c>
      <c r="AX16" s="154">
        <v>3692034</v>
      </c>
      <c r="AY16" s="40">
        <v>191</v>
      </c>
      <c r="AZ16" s="3"/>
      <c r="BA16" s="154">
        <v>12124</v>
      </c>
      <c r="BB16" s="41"/>
      <c r="BC16" s="154">
        <v>38346</v>
      </c>
      <c r="BD16" s="37"/>
      <c r="BE16" s="35">
        <v>637475.72215000005</v>
      </c>
      <c r="BF16" s="37"/>
      <c r="BG16" s="35">
        <v>706886.31839999999</v>
      </c>
      <c r="BH16" s="53"/>
      <c r="BI16" s="165">
        <v>195916</v>
      </c>
      <c r="BJ16" s="164"/>
      <c r="BK16" s="165">
        <v>45704</v>
      </c>
      <c r="BL16" s="164"/>
      <c r="BM16" s="165">
        <v>104515</v>
      </c>
      <c r="BN16" s="164"/>
      <c r="BO16" s="165">
        <v>45697</v>
      </c>
      <c r="BP16" s="166"/>
      <c r="BQ16" s="166">
        <v>94771.88</v>
      </c>
      <c r="BR16" s="37"/>
      <c r="BS16" s="165">
        <v>43950</v>
      </c>
      <c r="BT16" s="166"/>
      <c r="BU16" s="159">
        <v>97.7</v>
      </c>
      <c r="BV16" s="46"/>
      <c r="BW16" s="42">
        <v>94.5</v>
      </c>
      <c r="BX16" s="37"/>
      <c r="BY16" s="35">
        <v>286169</v>
      </c>
      <c r="BZ16" s="37"/>
      <c r="CA16" s="235">
        <v>0.8</v>
      </c>
      <c r="CB16" s="37"/>
      <c r="CC16" s="35">
        <v>6920</v>
      </c>
      <c r="CD16" s="37"/>
      <c r="CE16" s="35">
        <v>8845</v>
      </c>
      <c r="CF16" s="153"/>
      <c r="CG16" s="38">
        <v>99.8</v>
      </c>
      <c r="CH16" s="157"/>
      <c r="CI16" s="38">
        <v>105.9</v>
      </c>
      <c r="CJ16" s="55"/>
      <c r="CK16" s="38">
        <v>99.9</v>
      </c>
      <c r="CL16" s="55"/>
      <c r="CM16" s="55">
        <v>107.1</v>
      </c>
      <c r="CN16" s="157"/>
      <c r="CO16" s="38">
        <v>90.1</v>
      </c>
      <c r="CP16" s="55"/>
      <c r="CQ16" s="55">
        <v>108.9</v>
      </c>
      <c r="CR16" s="157"/>
      <c r="CS16" s="38">
        <v>118.3</v>
      </c>
      <c r="CT16" s="36"/>
      <c r="CU16" s="42">
        <v>4.3</v>
      </c>
      <c r="CV16" s="52" t="s">
        <v>107</v>
      </c>
      <c r="CW16" s="50">
        <v>24</v>
      </c>
      <c r="CX16" s="7"/>
      <c r="CY16" s="161"/>
    </row>
    <row r="17" spans="1:103" s="8" customFormat="1" ht="15" customHeight="1">
      <c r="A17" s="48">
        <v>2013</v>
      </c>
      <c r="B17" s="48" t="s">
        <v>107</v>
      </c>
      <c r="C17" s="50">
        <v>25</v>
      </c>
      <c r="D17" s="7"/>
      <c r="E17" s="4"/>
      <c r="F17" s="36"/>
      <c r="G17" s="285">
        <v>0</v>
      </c>
      <c r="H17" s="37"/>
      <c r="I17" s="285">
        <v>0</v>
      </c>
      <c r="J17" s="37"/>
      <c r="K17" s="285">
        <v>0</v>
      </c>
      <c r="L17" s="163"/>
      <c r="M17" s="35">
        <v>12741</v>
      </c>
      <c r="N17" s="53"/>
      <c r="O17" s="53">
        <v>55578</v>
      </c>
      <c r="P17" s="36"/>
      <c r="Q17" s="285">
        <v>0</v>
      </c>
      <c r="R17" s="37"/>
      <c r="S17" s="38">
        <v>109.6</v>
      </c>
      <c r="T17" s="36"/>
      <c r="U17" s="285">
        <v>0</v>
      </c>
      <c r="V17" s="37"/>
      <c r="W17" s="38">
        <v>113.2</v>
      </c>
      <c r="X17" s="36"/>
      <c r="Y17" s="285">
        <v>0</v>
      </c>
      <c r="Z17" s="37"/>
      <c r="AA17" s="55">
        <v>95.1</v>
      </c>
      <c r="AB17" s="36"/>
      <c r="AC17" s="165">
        <v>980025</v>
      </c>
      <c r="AD17" s="281"/>
      <c r="AE17" s="165">
        <v>354772</v>
      </c>
      <c r="AF17" s="281"/>
      <c r="AG17" s="165">
        <v>356263</v>
      </c>
      <c r="AH17" s="281"/>
      <c r="AI17" s="35">
        <v>284220</v>
      </c>
      <c r="AJ17" s="37"/>
      <c r="AK17" s="35">
        <v>141492</v>
      </c>
      <c r="AL17" s="34"/>
      <c r="AM17" s="35">
        <v>147673</v>
      </c>
      <c r="AN17" s="34"/>
      <c r="AO17" s="35">
        <v>254357</v>
      </c>
      <c r="AP17" s="37"/>
      <c r="AQ17" s="285">
        <v>0</v>
      </c>
      <c r="AR17" s="323"/>
      <c r="AS17" s="285">
        <v>0</v>
      </c>
      <c r="AT17" s="323"/>
      <c r="AU17" s="154">
        <v>6418269</v>
      </c>
      <c r="AV17" s="41"/>
      <c r="AW17" s="154">
        <v>4491346</v>
      </c>
      <c r="AX17" s="154">
        <v>3664450</v>
      </c>
      <c r="AY17" s="40">
        <v>81</v>
      </c>
      <c r="AZ17" s="3"/>
      <c r="BA17" s="154">
        <v>10855</v>
      </c>
      <c r="BB17" s="41"/>
      <c r="BC17" s="154">
        <v>27823</v>
      </c>
      <c r="BD17" s="37"/>
      <c r="BE17" s="35">
        <v>697742</v>
      </c>
      <c r="BF17" s="37"/>
      <c r="BG17" s="35">
        <v>812425</v>
      </c>
      <c r="BH17" s="53"/>
      <c r="BI17" s="165">
        <v>197774</v>
      </c>
      <c r="BJ17" s="167"/>
      <c r="BK17" s="165">
        <v>45369</v>
      </c>
      <c r="BL17" s="164"/>
      <c r="BM17" s="165">
        <v>106469</v>
      </c>
      <c r="BN17" s="164"/>
      <c r="BO17" s="165">
        <v>45936</v>
      </c>
      <c r="BP17" s="166"/>
      <c r="BQ17" s="166">
        <v>98724.160000000003</v>
      </c>
      <c r="BR17" s="37"/>
      <c r="BS17" s="165">
        <v>46589</v>
      </c>
      <c r="BT17" s="166"/>
      <c r="BU17" s="159">
        <v>98.9</v>
      </c>
      <c r="BV17" s="46"/>
      <c r="BW17" s="42">
        <v>94.9</v>
      </c>
      <c r="BX17" s="37"/>
      <c r="BY17" s="35">
        <v>290454</v>
      </c>
      <c r="BZ17" s="37"/>
      <c r="CA17" s="235">
        <v>0.93</v>
      </c>
      <c r="CB17" s="37"/>
      <c r="CC17" s="35">
        <v>6510</v>
      </c>
      <c r="CD17" s="37"/>
      <c r="CE17" s="35">
        <v>9531</v>
      </c>
      <c r="CF17" s="153"/>
      <c r="CG17" s="38">
        <v>98.5</v>
      </c>
      <c r="CH17" s="157"/>
      <c r="CI17" s="38">
        <v>105.1</v>
      </c>
      <c r="CJ17" s="55"/>
      <c r="CK17" s="38">
        <v>99.1</v>
      </c>
      <c r="CL17" s="55"/>
      <c r="CM17" s="55">
        <v>105.8</v>
      </c>
      <c r="CN17" s="157"/>
      <c r="CO17" s="38">
        <v>90.5</v>
      </c>
      <c r="CP17" s="55"/>
      <c r="CQ17" s="55">
        <v>107.7</v>
      </c>
      <c r="CR17" s="157"/>
      <c r="CS17" s="38">
        <v>123.4</v>
      </c>
      <c r="CT17" s="36"/>
      <c r="CU17" s="42">
        <v>4</v>
      </c>
      <c r="CV17" s="52" t="s">
        <v>107</v>
      </c>
      <c r="CW17" s="50">
        <v>25</v>
      </c>
      <c r="CX17" s="7"/>
      <c r="CY17" s="161"/>
    </row>
    <row r="18" spans="1:103" s="8" customFormat="1" ht="15" customHeight="1">
      <c r="A18" s="48">
        <v>2014</v>
      </c>
      <c r="B18" s="48" t="s">
        <v>107</v>
      </c>
      <c r="C18" s="50">
        <v>26</v>
      </c>
      <c r="D18" s="7"/>
      <c r="E18" s="4"/>
      <c r="F18" s="36"/>
      <c r="G18" s="285">
        <v>0</v>
      </c>
      <c r="H18" s="37"/>
      <c r="I18" s="285">
        <v>0</v>
      </c>
      <c r="J18" s="37"/>
      <c r="K18" s="285">
        <v>0</v>
      </c>
      <c r="L18" s="163"/>
      <c r="M18" s="35">
        <v>12724</v>
      </c>
      <c r="N18" s="53"/>
      <c r="O18" s="53">
        <v>55952</v>
      </c>
      <c r="P18" s="36"/>
      <c r="Q18" s="285">
        <v>0</v>
      </c>
      <c r="R18" s="37"/>
      <c r="S18" s="38">
        <v>111.9</v>
      </c>
      <c r="T18" s="36"/>
      <c r="U18" s="285">
        <v>0</v>
      </c>
      <c r="V18" s="37"/>
      <c r="W18" s="38">
        <v>114</v>
      </c>
      <c r="X18" s="36"/>
      <c r="Y18" s="285">
        <v>0</v>
      </c>
      <c r="Z18" s="37"/>
      <c r="AA18" s="55">
        <v>100.7</v>
      </c>
      <c r="AB18" s="36"/>
      <c r="AC18" s="165">
        <v>892261</v>
      </c>
      <c r="AD18" s="281"/>
      <c r="AE18" s="165">
        <v>285270</v>
      </c>
      <c r="AF18" s="281"/>
      <c r="AG18" s="165">
        <v>362191</v>
      </c>
      <c r="AH18" s="281"/>
      <c r="AI18" s="35">
        <v>269210</v>
      </c>
      <c r="AJ18" s="37"/>
      <c r="AK18" s="35">
        <v>147941</v>
      </c>
      <c r="AL18" s="34"/>
      <c r="AM18" s="35">
        <v>134021</v>
      </c>
      <c r="AN18" s="34"/>
      <c r="AO18" s="35">
        <v>246060</v>
      </c>
      <c r="AP18" s="37"/>
      <c r="AQ18" s="285">
        <v>0</v>
      </c>
      <c r="AR18" s="323"/>
      <c r="AS18" s="285">
        <v>0</v>
      </c>
      <c r="AT18" s="323"/>
      <c r="AU18" s="154">
        <v>6619353</v>
      </c>
      <c r="AV18" s="41"/>
      <c r="AW18" s="154">
        <v>4611476</v>
      </c>
      <c r="AX18" s="154">
        <v>3326554</v>
      </c>
      <c r="AY18" s="40">
        <v>56</v>
      </c>
      <c r="AZ18" s="3"/>
      <c r="BA18" s="154">
        <v>9731</v>
      </c>
      <c r="BB18" s="41"/>
      <c r="BC18" s="154">
        <v>18741</v>
      </c>
      <c r="BD18" s="37"/>
      <c r="BE18" s="35">
        <v>730930.28310999996</v>
      </c>
      <c r="BF18" s="37"/>
      <c r="BG18" s="35">
        <v>859091.12733000005</v>
      </c>
      <c r="BH18" s="53"/>
      <c r="BI18" s="165">
        <v>201973</v>
      </c>
      <c r="BJ18" s="167"/>
      <c r="BK18" s="165">
        <v>45148</v>
      </c>
      <c r="BL18" s="164"/>
      <c r="BM18" s="165">
        <v>110000</v>
      </c>
      <c r="BN18" s="164"/>
      <c r="BO18" s="165">
        <v>46825</v>
      </c>
      <c r="BP18" s="166"/>
      <c r="BQ18" s="166">
        <v>104232.3</v>
      </c>
      <c r="BR18" s="37"/>
      <c r="BS18" s="165">
        <v>47350</v>
      </c>
      <c r="BT18" s="166"/>
      <c r="BU18" s="159">
        <v>102.1</v>
      </c>
      <c r="BV18" s="46"/>
      <c r="BW18" s="42">
        <v>97.5</v>
      </c>
      <c r="BX18" s="37"/>
      <c r="BY18" s="35">
        <v>291194</v>
      </c>
      <c r="BZ18" s="37"/>
      <c r="CA18" s="235">
        <v>1.0900000000000001</v>
      </c>
      <c r="CB18" s="37"/>
      <c r="CC18" s="35">
        <v>6027</v>
      </c>
      <c r="CD18" s="37"/>
      <c r="CE18" s="35">
        <v>10003</v>
      </c>
      <c r="CF18" s="153"/>
      <c r="CG18" s="38">
        <v>99</v>
      </c>
      <c r="CH18" s="157"/>
      <c r="CI18" s="38">
        <v>102.3</v>
      </c>
      <c r="CJ18" s="55"/>
      <c r="CK18" s="38">
        <v>99.1</v>
      </c>
      <c r="CL18" s="55"/>
      <c r="CM18" s="55">
        <v>102.4</v>
      </c>
      <c r="CN18" s="157"/>
      <c r="CO18" s="38">
        <v>91.5</v>
      </c>
      <c r="CP18" s="55"/>
      <c r="CQ18" s="55">
        <v>107.3</v>
      </c>
      <c r="CR18" s="157"/>
      <c r="CS18" s="38">
        <v>131.9</v>
      </c>
      <c r="CT18" s="36"/>
      <c r="CU18" s="42">
        <v>3.6</v>
      </c>
      <c r="CV18" s="52" t="s">
        <v>107</v>
      </c>
      <c r="CW18" s="50">
        <v>26</v>
      </c>
      <c r="CX18" s="7"/>
      <c r="CY18" s="161"/>
    </row>
    <row r="19" spans="1:103" s="8" customFormat="1" ht="15" customHeight="1">
      <c r="A19" s="48">
        <v>2015</v>
      </c>
      <c r="B19" s="48" t="s">
        <v>107</v>
      </c>
      <c r="C19" s="50">
        <v>27</v>
      </c>
      <c r="D19" s="7"/>
      <c r="E19" s="4"/>
      <c r="F19" s="36"/>
      <c r="G19" s="285">
        <v>0</v>
      </c>
      <c r="H19" s="37"/>
      <c r="I19" s="285">
        <v>0</v>
      </c>
      <c r="J19" s="37"/>
      <c r="K19" s="285">
        <v>0</v>
      </c>
      <c r="L19" s="163"/>
      <c r="M19" s="35">
        <f>ROUND(127094745,-4)/10000</f>
        <v>12709</v>
      </c>
      <c r="N19" s="53"/>
      <c r="O19" s="53">
        <v>56412</v>
      </c>
      <c r="P19" s="36"/>
      <c r="Q19" s="285">
        <v>0</v>
      </c>
      <c r="R19" s="37"/>
      <c r="S19" s="38">
        <v>110.5</v>
      </c>
      <c r="T19" s="36"/>
      <c r="U19" s="285">
        <v>0</v>
      </c>
      <c r="V19" s="37"/>
      <c r="W19" s="38">
        <v>112.5</v>
      </c>
      <c r="X19" s="36"/>
      <c r="Y19" s="285">
        <v>0</v>
      </c>
      <c r="Z19" s="37"/>
      <c r="AA19" s="55">
        <v>98.4</v>
      </c>
      <c r="AB19" s="36"/>
      <c r="AC19" s="165">
        <v>909299</v>
      </c>
      <c r="AD19" s="281"/>
      <c r="AE19" s="165">
        <v>283366</v>
      </c>
      <c r="AF19" s="281"/>
      <c r="AG19" s="165">
        <v>378718</v>
      </c>
      <c r="AH19" s="281"/>
      <c r="AI19" s="35">
        <v>246849</v>
      </c>
      <c r="AJ19" s="37"/>
      <c r="AK19" s="35">
        <v>139365</v>
      </c>
      <c r="AL19" s="34"/>
      <c r="AM19" s="35">
        <v>129444</v>
      </c>
      <c r="AN19" s="34"/>
      <c r="AO19" s="35">
        <v>249132</v>
      </c>
      <c r="AP19" s="37"/>
      <c r="AQ19" s="285">
        <v>0</v>
      </c>
      <c r="AR19" s="323"/>
      <c r="AS19" s="285">
        <v>0</v>
      </c>
      <c r="AT19" s="323"/>
      <c r="AU19" s="154">
        <v>6798664</v>
      </c>
      <c r="AV19" s="41"/>
      <c r="AW19" s="154">
        <v>4759372</v>
      </c>
      <c r="AX19" s="154">
        <v>2990323</v>
      </c>
      <c r="AY19" s="40">
        <v>162</v>
      </c>
      <c r="AZ19" s="3"/>
      <c r="BA19" s="154">
        <v>8812</v>
      </c>
      <c r="BB19" s="41"/>
      <c r="BC19" s="154">
        <v>21124</v>
      </c>
      <c r="BD19" s="37"/>
      <c r="BE19" s="35">
        <v>756139.28862000001</v>
      </c>
      <c r="BF19" s="37"/>
      <c r="BG19" s="35">
        <v>784055.35793000006</v>
      </c>
      <c r="BH19" s="53"/>
      <c r="BI19" s="165">
        <v>200491</v>
      </c>
      <c r="BJ19" s="167"/>
      <c r="BK19" s="165">
        <v>44110</v>
      </c>
      <c r="BL19" s="164"/>
      <c r="BM19" s="165">
        <v>112891</v>
      </c>
      <c r="BN19" s="164"/>
      <c r="BO19" s="165">
        <v>43491</v>
      </c>
      <c r="BP19" s="166"/>
      <c r="BQ19" s="166">
        <v>109956.5</v>
      </c>
      <c r="BR19" s="37"/>
      <c r="BS19" s="165">
        <v>50408</v>
      </c>
      <c r="BT19" s="166"/>
      <c r="BU19" s="159">
        <v>99.7</v>
      </c>
      <c r="BV19" s="46"/>
      <c r="BW19" s="42">
        <v>98.2</v>
      </c>
      <c r="BX19" s="37"/>
      <c r="BY19" s="35">
        <v>287373</v>
      </c>
      <c r="BZ19" s="37"/>
      <c r="CA19" s="235">
        <v>1.2</v>
      </c>
      <c r="CB19" s="37"/>
      <c r="CC19" s="35">
        <v>5739</v>
      </c>
      <c r="CD19" s="37"/>
      <c r="CE19" s="35">
        <v>10357</v>
      </c>
      <c r="CF19" s="30"/>
      <c r="CG19" s="19">
        <v>99.1</v>
      </c>
      <c r="CH19" s="29"/>
      <c r="CI19" s="19">
        <v>101.3</v>
      </c>
      <c r="CJ19" s="57"/>
      <c r="CK19" s="19">
        <v>99.3</v>
      </c>
      <c r="CL19" s="57"/>
      <c r="CM19" s="57">
        <v>101.5</v>
      </c>
      <c r="CN19" s="29"/>
      <c r="CO19" s="19">
        <v>92.6</v>
      </c>
      <c r="CP19" s="57"/>
      <c r="CQ19" s="57">
        <v>106.9</v>
      </c>
      <c r="CR19" s="29"/>
      <c r="CS19" s="19">
        <v>131.4</v>
      </c>
      <c r="CT19" s="84"/>
      <c r="CU19" s="42">
        <v>3.4</v>
      </c>
      <c r="CV19" s="52" t="s">
        <v>107</v>
      </c>
      <c r="CW19" s="50">
        <v>27</v>
      </c>
      <c r="CX19" s="7"/>
      <c r="CY19" s="161"/>
    </row>
    <row r="20" spans="1:103" s="8" customFormat="1" ht="15" customHeight="1">
      <c r="A20" s="48">
        <v>2016</v>
      </c>
      <c r="B20" s="48" t="s">
        <v>107</v>
      </c>
      <c r="C20" s="50">
        <v>28</v>
      </c>
      <c r="D20" s="7"/>
      <c r="E20" s="4"/>
      <c r="F20" s="36"/>
      <c r="G20" s="285">
        <v>0</v>
      </c>
      <c r="H20" s="37"/>
      <c r="I20" s="285">
        <v>0</v>
      </c>
      <c r="J20" s="37"/>
      <c r="K20" s="285">
        <v>0</v>
      </c>
      <c r="L20" s="163"/>
      <c r="M20" s="35">
        <f>ROUND(127041812,-4)/10000</f>
        <v>12704</v>
      </c>
      <c r="N20" s="53"/>
      <c r="O20" s="53">
        <v>56951</v>
      </c>
      <c r="P20" s="36"/>
      <c r="Q20" s="285">
        <v>0</v>
      </c>
      <c r="R20" s="37"/>
      <c r="S20" s="38">
        <v>110.5</v>
      </c>
      <c r="T20" s="36"/>
      <c r="U20" s="285">
        <v>0</v>
      </c>
      <c r="V20" s="37"/>
      <c r="W20" s="38">
        <v>112.1</v>
      </c>
      <c r="X20" s="36"/>
      <c r="Y20" s="285">
        <v>0</v>
      </c>
      <c r="Z20" s="37"/>
      <c r="AA20" s="55">
        <v>95.3</v>
      </c>
      <c r="AB20" s="36"/>
      <c r="AC20" s="165">
        <v>967237</v>
      </c>
      <c r="AD20" s="281"/>
      <c r="AE20" s="165">
        <v>292287</v>
      </c>
      <c r="AF20" s="281"/>
      <c r="AG20" s="165">
        <v>418543</v>
      </c>
      <c r="AH20" s="281"/>
      <c r="AI20" s="35">
        <v>245770</v>
      </c>
      <c r="AJ20" s="37"/>
      <c r="AK20" s="35">
        <v>142743</v>
      </c>
      <c r="AL20" s="34"/>
      <c r="AM20" s="35">
        <v>132962</v>
      </c>
      <c r="AN20" s="34"/>
      <c r="AO20" s="35">
        <v>263150</v>
      </c>
      <c r="AP20" s="37"/>
      <c r="AQ20" s="285">
        <v>0</v>
      </c>
      <c r="AR20" s="323"/>
      <c r="AS20" s="285">
        <v>0</v>
      </c>
      <c r="AT20" s="323"/>
      <c r="AU20" s="154">
        <v>7350014</v>
      </c>
      <c r="AV20" s="41"/>
      <c r="AW20" s="154">
        <v>4915734</v>
      </c>
      <c r="AX20" s="154">
        <v>4242244</v>
      </c>
      <c r="AY20" s="40">
        <v>39</v>
      </c>
      <c r="AZ20" s="3"/>
      <c r="BA20" s="154">
        <v>8446</v>
      </c>
      <c r="BB20" s="41"/>
      <c r="BC20" s="154">
        <v>20061</v>
      </c>
      <c r="BD20" s="37"/>
      <c r="BE20" s="35">
        <v>700357.70383000001</v>
      </c>
      <c r="BF20" s="37"/>
      <c r="BG20" s="35">
        <v>660419.73884999997</v>
      </c>
      <c r="BH20" s="53"/>
      <c r="BI20" s="165">
        <v>195979</v>
      </c>
      <c r="BJ20" s="167"/>
      <c r="BK20" s="165">
        <v>41774</v>
      </c>
      <c r="BL20" s="164"/>
      <c r="BM20" s="165">
        <v>114479</v>
      </c>
      <c r="BN20" s="164"/>
      <c r="BO20" s="165">
        <v>39726</v>
      </c>
      <c r="BP20" s="166"/>
      <c r="BQ20" s="166">
        <v>114456.14</v>
      </c>
      <c r="BR20" s="37"/>
      <c r="BS20" s="165">
        <v>49249</v>
      </c>
      <c r="BT20" s="166"/>
      <c r="BU20" s="159">
        <v>96.2</v>
      </c>
      <c r="BV20" s="46"/>
      <c r="BW20" s="42">
        <v>98.1</v>
      </c>
      <c r="BX20" s="37"/>
      <c r="BY20" s="35">
        <v>282188</v>
      </c>
      <c r="BZ20" s="37"/>
      <c r="CA20" s="235">
        <v>1.36</v>
      </c>
      <c r="CB20" s="37"/>
      <c r="CC20" s="35">
        <v>5369</v>
      </c>
      <c r="CD20" s="37"/>
      <c r="CE20" s="35">
        <v>10928</v>
      </c>
      <c r="CF20" s="30"/>
      <c r="CG20" s="19">
        <v>99.7</v>
      </c>
      <c r="CH20" s="29"/>
      <c r="CI20" s="19">
        <v>102</v>
      </c>
      <c r="CJ20" s="57"/>
      <c r="CK20" s="19">
        <v>99.6</v>
      </c>
      <c r="CL20" s="57"/>
      <c r="CM20" s="57">
        <v>101.9</v>
      </c>
      <c r="CN20" s="29"/>
      <c r="CO20" s="19">
        <v>93.7</v>
      </c>
      <c r="CP20" s="57"/>
      <c r="CQ20" s="57">
        <v>106.3</v>
      </c>
      <c r="CR20" s="29"/>
      <c r="CS20" s="19">
        <v>130.6</v>
      </c>
      <c r="CT20" s="84"/>
      <c r="CU20" s="42">
        <v>3.1</v>
      </c>
      <c r="CV20" s="52" t="s">
        <v>107</v>
      </c>
      <c r="CW20" s="50">
        <v>28</v>
      </c>
      <c r="CX20" s="7"/>
      <c r="CY20" s="161"/>
    </row>
    <row r="21" spans="1:103" s="8" customFormat="1" ht="15" customHeight="1">
      <c r="A21" s="48">
        <v>2017</v>
      </c>
      <c r="B21" s="48" t="s">
        <v>107</v>
      </c>
      <c r="C21" s="50">
        <v>29</v>
      </c>
      <c r="D21" s="7"/>
      <c r="E21" s="4"/>
      <c r="F21" s="36"/>
      <c r="G21" s="285">
        <v>0</v>
      </c>
      <c r="H21" s="37"/>
      <c r="I21" s="285">
        <v>0</v>
      </c>
      <c r="J21" s="37"/>
      <c r="K21" s="285">
        <v>0</v>
      </c>
      <c r="L21" s="163"/>
      <c r="M21" s="35">
        <f>ROUND(126918546,-4)/10000</f>
        <v>12692</v>
      </c>
      <c r="N21" s="53"/>
      <c r="O21" s="53">
        <v>57477</v>
      </c>
      <c r="P21" s="36"/>
      <c r="Q21" s="285">
        <v>0</v>
      </c>
      <c r="R21" s="37"/>
      <c r="S21" s="38">
        <v>114</v>
      </c>
      <c r="T21" s="36"/>
      <c r="U21" s="285">
        <v>0</v>
      </c>
      <c r="V21" s="37"/>
      <c r="W21" s="38">
        <v>114.9</v>
      </c>
      <c r="X21" s="36"/>
      <c r="Y21" s="285">
        <v>0</v>
      </c>
      <c r="Z21" s="37"/>
      <c r="AA21" s="55">
        <v>99.2</v>
      </c>
      <c r="AB21" s="36"/>
      <c r="AC21" s="165">
        <v>964641</v>
      </c>
      <c r="AD21" s="281"/>
      <c r="AE21" s="165">
        <v>284283</v>
      </c>
      <c r="AF21" s="281"/>
      <c r="AG21" s="165">
        <v>419397</v>
      </c>
      <c r="AH21" s="281"/>
      <c r="AI21" s="35">
        <v>251147</v>
      </c>
      <c r="AJ21" s="37"/>
      <c r="AK21" s="35">
        <v>143692</v>
      </c>
      <c r="AL21" s="34"/>
      <c r="AM21" s="35">
        <v>134679</v>
      </c>
      <c r="AN21" s="34"/>
      <c r="AO21" s="35">
        <v>276981</v>
      </c>
      <c r="AP21" s="37"/>
      <c r="AQ21" s="285">
        <v>0</v>
      </c>
      <c r="AR21" s="323"/>
      <c r="AS21" s="285">
        <v>0</v>
      </c>
      <c r="AT21" s="323"/>
      <c r="AU21" s="154">
        <v>7639463</v>
      </c>
      <c r="AV21" s="41"/>
      <c r="AW21" s="154">
        <v>5052386</v>
      </c>
      <c r="AX21" s="154">
        <v>3741581</v>
      </c>
      <c r="AY21" s="40">
        <v>46</v>
      </c>
      <c r="AZ21" s="3"/>
      <c r="BA21" s="154">
        <v>8405</v>
      </c>
      <c r="BB21" s="41"/>
      <c r="BC21" s="154">
        <v>31676</v>
      </c>
      <c r="BD21" s="37"/>
      <c r="BE21" s="35">
        <v>782865</v>
      </c>
      <c r="BF21" s="37"/>
      <c r="BG21" s="35">
        <v>753792</v>
      </c>
      <c r="BH21" s="53"/>
      <c r="BI21" s="165">
        <v>196025</v>
      </c>
      <c r="BJ21" s="167"/>
      <c r="BK21" s="165">
        <v>40536</v>
      </c>
      <c r="BL21" s="164"/>
      <c r="BM21" s="165">
        <v>115059</v>
      </c>
      <c r="BN21" s="164"/>
      <c r="BO21" s="165">
        <v>40430</v>
      </c>
      <c r="BP21" s="166"/>
      <c r="BQ21" s="166">
        <v>117451.25</v>
      </c>
      <c r="BR21" s="37"/>
      <c r="BS21" s="165">
        <v>50960</v>
      </c>
      <c r="BT21" s="166"/>
      <c r="BU21" s="159">
        <v>98.4</v>
      </c>
      <c r="BV21" s="46"/>
      <c r="BW21" s="42">
        <v>98.6</v>
      </c>
      <c r="BX21" s="37"/>
      <c r="BY21" s="35">
        <v>283027</v>
      </c>
      <c r="BZ21" s="37"/>
      <c r="CA21" s="235">
        <v>1.5</v>
      </c>
      <c r="CB21" s="37"/>
      <c r="CC21" s="35">
        <v>5160</v>
      </c>
      <c r="CD21" s="37"/>
      <c r="CE21" s="35">
        <v>11553</v>
      </c>
      <c r="CF21" s="30"/>
      <c r="CG21" s="19">
        <v>100.2</v>
      </c>
      <c r="CH21" s="29"/>
      <c r="CI21" s="19">
        <v>101.9</v>
      </c>
      <c r="CJ21" s="57"/>
      <c r="CK21" s="19">
        <v>100</v>
      </c>
      <c r="CL21" s="57"/>
      <c r="CM21" s="57">
        <v>101.7</v>
      </c>
      <c r="CN21" s="29"/>
      <c r="CO21" s="19">
        <v>96</v>
      </c>
      <c r="CP21" s="57"/>
      <c r="CQ21" s="57">
        <v>106.1</v>
      </c>
      <c r="CR21" s="29"/>
      <c r="CS21" s="19">
        <v>133.9</v>
      </c>
      <c r="CT21" s="84"/>
      <c r="CU21" s="42">
        <v>2.8</v>
      </c>
      <c r="CV21" s="52" t="s">
        <v>107</v>
      </c>
      <c r="CW21" s="50">
        <v>29</v>
      </c>
      <c r="CX21" s="7"/>
      <c r="CY21" s="161"/>
    </row>
    <row r="22" spans="1:103" s="8" customFormat="1" ht="15" customHeight="1">
      <c r="A22" s="48">
        <v>2018</v>
      </c>
      <c r="B22" s="48" t="s">
        <v>107</v>
      </c>
      <c r="C22" s="50">
        <v>30</v>
      </c>
      <c r="D22" s="7"/>
      <c r="E22" s="4"/>
      <c r="F22" s="36"/>
      <c r="G22" s="285">
        <v>0</v>
      </c>
      <c r="H22" s="37"/>
      <c r="I22" s="285">
        <v>0</v>
      </c>
      <c r="J22" s="37"/>
      <c r="K22" s="285">
        <v>0</v>
      </c>
      <c r="L22" s="163"/>
      <c r="M22" s="35">
        <f>ROUND(126748506,-4)/10000</f>
        <v>12675</v>
      </c>
      <c r="N22" s="53"/>
      <c r="O22" s="105">
        <v>58008</v>
      </c>
      <c r="P22" s="36"/>
      <c r="Q22" s="285">
        <v>0</v>
      </c>
      <c r="R22" s="37"/>
      <c r="S22" s="38">
        <v>114.6</v>
      </c>
      <c r="T22" s="36"/>
      <c r="U22" s="285">
        <v>0</v>
      </c>
      <c r="V22" s="37"/>
      <c r="W22" s="38">
        <v>114.9</v>
      </c>
      <c r="X22" s="36"/>
      <c r="Y22" s="285">
        <v>0</v>
      </c>
      <c r="Z22" s="37"/>
      <c r="AA22" s="55">
        <v>102.6</v>
      </c>
      <c r="AB22" s="36"/>
      <c r="AC22" s="165">
        <v>942370</v>
      </c>
      <c r="AD22" s="281"/>
      <c r="AE22" s="165">
        <v>283235</v>
      </c>
      <c r="AF22" s="281"/>
      <c r="AG22" s="165">
        <v>396404</v>
      </c>
      <c r="AH22" s="281"/>
      <c r="AI22" s="35">
        <v>243696</v>
      </c>
      <c r="AJ22" s="37"/>
      <c r="AK22" s="35">
        <v>139210</v>
      </c>
      <c r="AL22" s="34"/>
      <c r="AM22" s="35">
        <v>131149</v>
      </c>
      <c r="AN22" s="34"/>
      <c r="AO22" s="35">
        <v>267177</v>
      </c>
      <c r="AP22" s="37"/>
      <c r="AQ22" s="285">
        <v>0</v>
      </c>
      <c r="AR22" s="323"/>
      <c r="AS22" s="285">
        <v>0</v>
      </c>
      <c r="AT22" s="323"/>
      <c r="AU22" s="154">
        <v>7797315</v>
      </c>
      <c r="AV22" s="41"/>
      <c r="AW22" s="154">
        <v>5154804</v>
      </c>
      <c r="AX22" s="154">
        <v>2612755</v>
      </c>
      <c r="AY22" s="40">
        <v>30</v>
      </c>
      <c r="AZ22" s="3"/>
      <c r="BA22" s="154">
        <v>8235</v>
      </c>
      <c r="BB22" s="41"/>
      <c r="BC22" s="154">
        <v>14855</v>
      </c>
      <c r="BD22" s="37"/>
      <c r="BE22" s="35">
        <v>814788</v>
      </c>
      <c r="BF22" s="37"/>
      <c r="BG22" s="35">
        <v>827033</v>
      </c>
      <c r="BH22" s="53"/>
      <c r="BI22" s="165">
        <v>196044</v>
      </c>
      <c r="BJ22" s="167"/>
      <c r="BK22" s="165">
        <v>39159</v>
      </c>
      <c r="BL22" s="164"/>
      <c r="BM22" s="165">
        <v>116418</v>
      </c>
      <c r="BN22" s="164"/>
      <c r="BO22" s="165">
        <v>40466</v>
      </c>
      <c r="BP22" s="166"/>
      <c r="BQ22" s="166">
        <v>119780.29</v>
      </c>
      <c r="BR22" s="37"/>
      <c r="BS22" s="165">
        <v>53800</v>
      </c>
      <c r="BT22" s="166"/>
      <c r="BU22" s="159">
        <v>101</v>
      </c>
      <c r="BV22" s="46"/>
      <c r="BW22" s="42">
        <v>99.5</v>
      </c>
      <c r="BX22" s="37"/>
      <c r="BY22" s="35">
        <v>287315</v>
      </c>
      <c r="BZ22" s="37"/>
      <c r="CA22" s="235">
        <v>1.61</v>
      </c>
      <c r="CB22" s="37"/>
      <c r="CC22" s="35">
        <v>4895</v>
      </c>
      <c r="CD22" s="37"/>
      <c r="CE22" s="35">
        <v>11721</v>
      </c>
      <c r="CF22" s="30"/>
      <c r="CG22" s="19">
        <v>101.6</v>
      </c>
      <c r="CH22" s="29"/>
      <c r="CI22" s="19">
        <v>102.1</v>
      </c>
      <c r="CJ22" s="57"/>
      <c r="CK22" s="19">
        <v>100.9</v>
      </c>
      <c r="CL22" s="57"/>
      <c r="CM22" s="57">
        <v>101.4</v>
      </c>
      <c r="CN22" s="29"/>
      <c r="CO22" s="19">
        <v>98.6</v>
      </c>
      <c r="CP22" s="57"/>
      <c r="CQ22" s="57">
        <v>105.2</v>
      </c>
      <c r="CR22" s="29"/>
      <c r="CS22" s="19">
        <v>134.69999999999999</v>
      </c>
      <c r="CT22" s="84"/>
      <c r="CU22" s="42">
        <v>2.4</v>
      </c>
      <c r="CV22" s="52" t="s">
        <v>107</v>
      </c>
      <c r="CW22" s="50">
        <v>30</v>
      </c>
      <c r="CX22" s="7"/>
      <c r="CY22" s="161"/>
    </row>
    <row r="23" spans="1:103" s="8" customFormat="1" ht="15" customHeight="1">
      <c r="A23" s="48">
        <v>2019</v>
      </c>
      <c r="B23" s="34"/>
      <c r="C23" s="50">
        <v>1</v>
      </c>
      <c r="D23" s="7"/>
      <c r="E23" s="4"/>
      <c r="F23" s="36"/>
      <c r="G23" s="285">
        <v>0</v>
      </c>
      <c r="H23" s="37"/>
      <c r="I23" s="285">
        <v>0</v>
      </c>
      <c r="J23" s="37"/>
      <c r="K23" s="285">
        <v>0</v>
      </c>
      <c r="L23" s="163"/>
      <c r="M23" s="35">
        <f>ROUND(126555078,-4)/10000</f>
        <v>12656</v>
      </c>
      <c r="N23" s="53"/>
      <c r="O23" s="53">
        <v>58527</v>
      </c>
      <c r="P23" s="36"/>
      <c r="Q23" s="285">
        <v>0</v>
      </c>
      <c r="R23" s="37"/>
      <c r="S23" s="38">
        <v>111.6</v>
      </c>
      <c r="T23" s="36"/>
      <c r="U23" s="285">
        <v>0</v>
      </c>
      <c r="V23" s="37"/>
      <c r="W23" s="38">
        <v>112</v>
      </c>
      <c r="X23" s="36"/>
      <c r="Y23" s="285">
        <v>0</v>
      </c>
      <c r="Z23" s="37"/>
      <c r="AA23" s="55">
        <v>103.3</v>
      </c>
      <c r="AB23" s="36"/>
      <c r="AC23" s="165">
        <v>905123</v>
      </c>
      <c r="AD23" s="281"/>
      <c r="AE23" s="165">
        <v>288738</v>
      </c>
      <c r="AF23" s="281"/>
      <c r="AG23" s="165">
        <v>342289</v>
      </c>
      <c r="AH23" s="281"/>
      <c r="AI23" s="35">
        <v>251437</v>
      </c>
      <c r="AJ23" s="37"/>
      <c r="AK23" s="35">
        <v>148384</v>
      </c>
      <c r="AL23" s="34"/>
      <c r="AM23" s="35">
        <v>127555</v>
      </c>
      <c r="AN23" s="34"/>
      <c r="AO23" s="35">
        <v>272809</v>
      </c>
      <c r="AP23" s="37"/>
      <c r="AQ23" s="285">
        <v>0</v>
      </c>
      <c r="AR23" s="323"/>
      <c r="AS23" s="285">
        <v>0</v>
      </c>
      <c r="AT23" s="323"/>
      <c r="AU23" s="154">
        <v>8001229</v>
      </c>
      <c r="AV23" s="41"/>
      <c r="AW23" s="154">
        <v>5246636</v>
      </c>
      <c r="AX23" s="154">
        <v>1839809</v>
      </c>
      <c r="AY23" s="40">
        <v>25</v>
      </c>
      <c r="AZ23" s="3"/>
      <c r="BA23" s="154">
        <v>8383</v>
      </c>
      <c r="BB23" s="41"/>
      <c r="BC23" s="154">
        <v>14232</v>
      </c>
      <c r="BD23" s="37"/>
      <c r="BE23" s="35">
        <v>769317</v>
      </c>
      <c r="BF23" s="37"/>
      <c r="BG23" s="35">
        <v>785995</v>
      </c>
      <c r="BH23" s="53"/>
      <c r="BI23" s="165">
        <v>193962</v>
      </c>
      <c r="BJ23" s="167"/>
      <c r="BK23" s="165">
        <v>37541</v>
      </c>
      <c r="BL23" s="164"/>
      <c r="BM23" s="165">
        <v>116225</v>
      </c>
      <c r="BN23" s="164"/>
      <c r="BO23" s="165">
        <v>40196</v>
      </c>
      <c r="BP23" s="166"/>
      <c r="BQ23" s="166">
        <v>121841.43</v>
      </c>
      <c r="BR23" s="37"/>
      <c r="BS23" s="165">
        <v>59592</v>
      </c>
      <c r="BT23" s="166"/>
      <c r="BU23" s="159">
        <v>101.2</v>
      </c>
      <c r="BV23" s="46"/>
      <c r="BW23" s="42">
        <v>100</v>
      </c>
      <c r="BX23" s="37"/>
      <c r="BY23" s="35">
        <v>293379</v>
      </c>
      <c r="BZ23" s="37"/>
      <c r="CA23" s="235">
        <v>1.6</v>
      </c>
      <c r="CB23" s="37"/>
      <c r="CC23" s="35">
        <v>4752</v>
      </c>
      <c r="CD23" s="37"/>
      <c r="CE23" s="35">
        <v>11505</v>
      </c>
      <c r="CF23" s="30"/>
      <c r="CG23" s="19">
        <v>101.2</v>
      </c>
      <c r="CH23" s="29"/>
      <c r="CI23" s="19">
        <v>101.2</v>
      </c>
      <c r="CJ23" s="57"/>
      <c r="CK23" s="19">
        <v>100.7</v>
      </c>
      <c r="CL23" s="57"/>
      <c r="CM23" s="57">
        <v>100.7</v>
      </c>
      <c r="CN23" s="29"/>
      <c r="CO23" s="19">
        <v>99.8</v>
      </c>
      <c r="CP23" s="57"/>
      <c r="CQ23" s="57">
        <v>102.9</v>
      </c>
      <c r="CR23" s="29"/>
      <c r="CS23" s="19">
        <v>124.7</v>
      </c>
      <c r="CT23" s="84"/>
      <c r="CU23" s="42">
        <v>2.4</v>
      </c>
      <c r="CV23" s="7"/>
      <c r="CW23" s="50">
        <v>1</v>
      </c>
      <c r="CX23" s="7"/>
      <c r="CY23" s="161"/>
    </row>
    <row r="24" spans="1:103" s="8" customFormat="1" ht="15" customHeight="1">
      <c r="A24" s="48">
        <v>2020</v>
      </c>
      <c r="B24" s="34"/>
      <c r="C24" s="50">
        <v>2</v>
      </c>
      <c r="D24" s="7"/>
      <c r="E24" s="4"/>
      <c r="F24" s="36"/>
      <c r="G24" s="285">
        <v>0</v>
      </c>
      <c r="H24" s="37"/>
      <c r="I24" s="285">
        <v>0</v>
      </c>
      <c r="J24" s="37"/>
      <c r="K24" s="285">
        <v>0</v>
      </c>
      <c r="L24" s="163"/>
      <c r="M24" s="35">
        <f>ROUND(126146099,-4)/10000</f>
        <v>12615</v>
      </c>
      <c r="N24" s="53"/>
      <c r="O24" s="53">
        <v>59072</v>
      </c>
      <c r="P24" s="36"/>
      <c r="Q24" s="285">
        <v>0</v>
      </c>
      <c r="R24" s="37"/>
      <c r="S24" s="38">
        <v>100</v>
      </c>
      <c r="T24" s="36"/>
      <c r="U24" s="285">
        <v>0</v>
      </c>
      <c r="V24" s="37"/>
      <c r="W24" s="38">
        <v>100</v>
      </c>
      <c r="X24" s="36"/>
      <c r="Y24" s="285">
        <v>0</v>
      </c>
      <c r="Z24" s="37"/>
      <c r="AA24" s="55">
        <v>100</v>
      </c>
      <c r="AB24" s="36"/>
      <c r="AC24" s="165">
        <v>814765</v>
      </c>
      <c r="AD24" s="281"/>
      <c r="AE24" s="165">
        <v>261088</v>
      </c>
      <c r="AF24" s="281"/>
      <c r="AG24" s="165">
        <v>306753</v>
      </c>
      <c r="AH24" s="281"/>
      <c r="AI24" s="35">
        <v>247224</v>
      </c>
      <c r="AJ24" s="37"/>
      <c r="AK24" s="35">
        <v>153967</v>
      </c>
      <c r="AL24" s="34"/>
      <c r="AM24" s="35">
        <v>113744</v>
      </c>
      <c r="AN24" s="34"/>
      <c r="AO24" s="35">
        <v>243066</v>
      </c>
      <c r="AP24" s="37"/>
      <c r="AQ24" s="285">
        <v>0</v>
      </c>
      <c r="AR24" s="323"/>
      <c r="AS24" s="285">
        <v>0</v>
      </c>
      <c r="AT24" s="323"/>
      <c r="AU24" s="154">
        <v>8765116</v>
      </c>
      <c r="AV24" s="41"/>
      <c r="AW24" s="154">
        <v>5544439</v>
      </c>
      <c r="AX24" s="154">
        <v>1342535.13</v>
      </c>
      <c r="AY24" s="40">
        <v>102.99682</v>
      </c>
      <c r="AZ24" s="3"/>
      <c r="BA24" s="154">
        <v>7773</v>
      </c>
      <c r="BB24" s="41"/>
      <c r="BC24" s="155">
        <v>12200</v>
      </c>
      <c r="BD24" s="37"/>
      <c r="BE24" s="35">
        <v>683991</v>
      </c>
      <c r="BF24" s="37"/>
      <c r="BG24" s="35">
        <v>680108</v>
      </c>
      <c r="BH24" s="53"/>
      <c r="BI24" s="165">
        <v>195050</v>
      </c>
      <c r="BJ24" s="167"/>
      <c r="BK24" s="165">
        <v>27626</v>
      </c>
      <c r="BL24" s="164"/>
      <c r="BM24" s="165">
        <v>131166</v>
      </c>
      <c r="BN24" s="164"/>
      <c r="BO24" s="165">
        <v>36257</v>
      </c>
      <c r="BP24" s="166"/>
      <c r="BQ24" s="166">
        <v>116422.88</v>
      </c>
      <c r="BR24" s="37"/>
      <c r="BS24" s="165">
        <v>33165</v>
      </c>
      <c r="BT24" s="166"/>
      <c r="BU24" s="159">
        <v>100</v>
      </c>
      <c r="BV24" s="46"/>
      <c r="BW24" s="42">
        <v>100</v>
      </c>
      <c r="BX24" s="37"/>
      <c r="BY24" s="35">
        <v>277926.08333333331</v>
      </c>
      <c r="BZ24" s="37"/>
      <c r="CA24" s="235">
        <v>1.18</v>
      </c>
      <c r="CB24" s="37"/>
      <c r="CC24" s="35">
        <v>4619.2809999999999</v>
      </c>
      <c r="CD24" s="37"/>
      <c r="CE24" s="35">
        <v>9010.023000000001</v>
      </c>
      <c r="CF24" s="30"/>
      <c r="CG24" s="19">
        <v>100</v>
      </c>
      <c r="CH24" s="29"/>
      <c r="CI24" s="19">
        <v>100</v>
      </c>
      <c r="CJ24" s="57"/>
      <c r="CK24" s="19">
        <v>100</v>
      </c>
      <c r="CL24" s="57"/>
      <c r="CM24" s="57">
        <v>100</v>
      </c>
      <c r="CN24" s="29"/>
      <c r="CO24" s="19">
        <v>100</v>
      </c>
      <c r="CP24" s="57"/>
      <c r="CQ24" s="57">
        <v>100</v>
      </c>
      <c r="CR24" s="29"/>
      <c r="CS24" s="19">
        <v>100</v>
      </c>
      <c r="CT24" s="84"/>
      <c r="CU24" s="42">
        <v>2.8</v>
      </c>
      <c r="CV24" s="7"/>
      <c r="CW24" s="50">
        <v>2</v>
      </c>
      <c r="CX24" s="7"/>
      <c r="CY24" s="161"/>
    </row>
    <row r="25" spans="1:103" s="8" customFormat="1" ht="15" customHeight="1">
      <c r="A25" s="48">
        <v>2021</v>
      </c>
      <c r="B25" s="34"/>
      <c r="C25" s="50">
        <v>3</v>
      </c>
      <c r="D25" s="7"/>
      <c r="E25" s="4"/>
      <c r="F25" s="36"/>
      <c r="G25" s="285">
        <v>0</v>
      </c>
      <c r="H25" s="37"/>
      <c r="I25" s="285">
        <v>0</v>
      </c>
      <c r="J25" s="37"/>
      <c r="K25" s="285">
        <v>0</v>
      </c>
      <c r="L25" s="163"/>
      <c r="M25" s="35">
        <f>ROUND(125502290,-4)/10000</f>
        <v>12550</v>
      </c>
      <c r="N25" s="53"/>
      <c r="O25" s="53">
        <v>59497</v>
      </c>
      <c r="P25" s="36"/>
      <c r="Q25" s="285">
        <v>0</v>
      </c>
      <c r="R25" s="37"/>
      <c r="S25" s="38">
        <v>105.4</v>
      </c>
      <c r="T25" s="36"/>
      <c r="U25" s="285">
        <v>0</v>
      </c>
      <c r="V25" s="37"/>
      <c r="W25" s="38">
        <v>104.4</v>
      </c>
      <c r="X25" s="36"/>
      <c r="Y25" s="285">
        <v>0</v>
      </c>
      <c r="Z25" s="37"/>
      <c r="AA25" s="55">
        <v>96.1</v>
      </c>
      <c r="AB25" s="36"/>
      <c r="AC25" s="165">
        <v>856484</v>
      </c>
      <c r="AD25" s="281"/>
      <c r="AE25" s="165">
        <v>285575</v>
      </c>
      <c r="AF25" s="281"/>
      <c r="AG25" s="165">
        <v>321376</v>
      </c>
      <c r="AH25" s="281"/>
      <c r="AI25" s="35">
        <v>234865</v>
      </c>
      <c r="AJ25" s="37"/>
      <c r="AK25" s="35">
        <v>142867</v>
      </c>
      <c r="AL25" s="34"/>
      <c r="AM25" s="35">
        <v>122239</v>
      </c>
      <c r="AN25" s="34"/>
      <c r="AO25" s="35">
        <v>262607</v>
      </c>
      <c r="AP25" s="37"/>
      <c r="AQ25" s="285">
        <v>0</v>
      </c>
      <c r="AR25" s="323"/>
      <c r="AS25" s="285">
        <v>0</v>
      </c>
      <c r="AT25" s="323"/>
      <c r="AU25" s="154">
        <v>9080594</v>
      </c>
      <c r="AV25" s="41"/>
      <c r="AW25" s="154">
        <v>5611372</v>
      </c>
      <c r="AX25" s="154">
        <v>1229847.24</v>
      </c>
      <c r="AY25" s="40">
        <v>19.248809999999999</v>
      </c>
      <c r="AZ25" s="3"/>
      <c r="BA25" s="154">
        <v>6030</v>
      </c>
      <c r="BB25" s="41"/>
      <c r="BC25" s="155">
        <v>11507</v>
      </c>
      <c r="BD25" s="37"/>
      <c r="BE25" s="35">
        <v>830914</v>
      </c>
      <c r="BF25" s="37"/>
      <c r="BG25" s="35">
        <v>848750</v>
      </c>
      <c r="BH25" s="53"/>
      <c r="BI25" s="165">
        <v>199071</v>
      </c>
      <c r="BJ25" s="167"/>
      <c r="BK25" s="165">
        <v>27822</v>
      </c>
      <c r="BL25" s="164"/>
      <c r="BM25" s="165">
        <v>134758</v>
      </c>
      <c r="BO25" s="165">
        <v>36491</v>
      </c>
      <c r="BP25" s="166"/>
      <c r="BQ25" s="166">
        <v>117600.89</v>
      </c>
      <c r="BR25" s="37"/>
      <c r="BS25" s="165">
        <v>31777</v>
      </c>
      <c r="BT25" s="166"/>
      <c r="BU25" s="159">
        <v>104.6</v>
      </c>
      <c r="BV25" s="46"/>
      <c r="BW25" s="454">
        <v>99.8</v>
      </c>
      <c r="BX25" s="37"/>
      <c r="BY25" s="35">
        <v>279024</v>
      </c>
      <c r="BZ25" s="37"/>
      <c r="CA25" s="235">
        <v>1.1299999999999999</v>
      </c>
      <c r="CB25" s="37"/>
      <c r="CC25" s="35">
        <v>4639.8389999999999</v>
      </c>
      <c r="CD25" s="37"/>
      <c r="CE25" s="35">
        <v>9378.2250000000004</v>
      </c>
      <c r="CF25" s="30"/>
      <c r="CG25" s="19">
        <v>100.3</v>
      </c>
      <c r="CH25" s="29"/>
      <c r="CI25" s="19">
        <v>100.6</v>
      </c>
      <c r="CJ25" s="57"/>
      <c r="CK25" s="19">
        <v>100.5</v>
      </c>
      <c r="CL25" s="57"/>
      <c r="CM25" s="57">
        <v>100.8</v>
      </c>
      <c r="CN25" s="29"/>
      <c r="CO25" s="19">
        <v>100.5</v>
      </c>
      <c r="CP25" s="57"/>
      <c r="CQ25" s="57">
        <v>100.7</v>
      </c>
      <c r="CR25" s="29"/>
      <c r="CS25" s="19">
        <v>114.7</v>
      </c>
      <c r="CT25" s="84"/>
      <c r="CU25" s="42">
        <v>2.8</v>
      </c>
      <c r="CV25" s="7"/>
      <c r="CW25" s="50">
        <v>3</v>
      </c>
      <c r="CX25" s="7"/>
      <c r="CY25" s="161"/>
    </row>
    <row r="26" spans="1:103" s="8" customFormat="1" ht="15" customHeight="1">
      <c r="A26" s="52">
        <v>2022</v>
      </c>
      <c r="B26" s="34"/>
      <c r="C26" s="50">
        <v>4</v>
      </c>
      <c r="D26" s="7"/>
      <c r="E26" s="4"/>
      <c r="F26" s="36"/>
      <c r="G26" s="285">
        <v>0</v>
      </c>
      <c r="H26" s="37"/>
      <c r="I26" s="285">
        <v>0</v>
      </c>
      <c r="J26" s="37"/>
      <c r="K26" s="285">
        <v>0</v>
      </c>
      <c r="L26" s="163"/>
      <c r="M26" s="35">
        <f>ROUND(124946789,-4)/10000</f>
        <v>12495</v>
      </c>
      <c r="N26" s="53"/>
      <c r="O26" s="53">
        <v>59761</v>
      </c>
      <c r="P26" s="36"/>
      <c r="Q26" s="285">
        <v>0</v>
      </c>
      <c r="R26" s="37"/>
      <c r="S26" s="38">
        <v>105.3</v>
      </c>
      <c r="T26" s="36"/>
      <c r="U26" s="285">
        <v>0</v>
      </c>
      <c r="V26" s="37"/>
      <c r="W26" s="38">
        <v>103.9</v>
      </c>
      <c r="X26" s="36"/>
      <c r="Y26" s="285">
        <v>0</v>
      </c>
      <c r="Z26" s="37"/>
      <c r="AA26" s="55">
        <v>101.2</v>
      </c>
      <c r="AB26" s="36"/>
      <c r="AC26" s="165">
        <v>859529</v>
      </c>
      <c r="AD26" s="281"/>
      <c r="AE26" s="165">
        <v>253287</v>
      </c>
      <c r="AF26" s="281"/>
      <c r="AG26" s="165">
        <v>345080</v>
      </c>
      <c r="AH26" s="281"/>
      <c r="AI26" s="35">
        <v>223206</v>
      </c>
      <c r="AJ26" s="37"/>
      <c r="AK26" s="35">
        <v>136174</v>
      </c>
      <c r="AL26" s="34"/>
      <c r="AM26" s="35">
        <v>119466</v>
      </c>
      <c r="AN26" s="34"/>
      <c r="AO26" s="35">
        <v>267468</v>
      </c>
      <c r="AP26" s="37"/>
      <c r="AQ26" s="285">
        <v>0</v>
      </c>
      <c r="AR26" s="323"/>
      <c r="AS26" s="285">
        <v>0</v>
      </c>
      <c r="AT26" s="323"/>
      <c r="AU26" s="154">
        <v>9369424</v>
      </c>
      <c r="AV26" s="41"/>
      <c r="AW26" s="154">
        <v>5884641</v>
      </c>
      <c r="AX26" s="154">
        <v>1053174</v>
      </c>
      <c r="AY26" s="60">
        <v>25</v>
      </c>
      <c r="AZ26" s="3"/>
      <c r="BA26" s="154">
        <v>6428</v>
      </c>
      <c r="BB26" s="41"/>
      <c r="BC26" s="155">
        <v>23314</v>
      </c>
      <c r="BD26" s="37"/>
      <c r="BE26" s="35">
        <v>981736</v>
      </c>
      <c r="BF26" s="37"/>
      <c r="BG26" s="35">
        <v>1185032</v>
      </c>
      <c r="BH26" s="53"/>
      <c r="BI26" s="165">
        <v>206603</v>
      </c>
      <c r="BJ26" s="167"/>
      <c r="BK26" s="165">
        <v>31242</v>
      </c>
      <c r="BL26" s="164"/>
      <c r="BM26" s="165">
        <v>136783</v>
      </c>
      <c r="BN26" s="164"/>
      <c r="BO26" s="165">
        <v>38578</v>
      </c>
      <c r="BP26" s="166"/>
      <c r="BQ26" s="166">
        <v>121996.48</v>
      </c>
      <c r="BR26" s="37"/>
      <c r="BS26" s="165">
        <v>45046</v>
      </c>
      <c r="BT26" s="166"/>
      <c r="BU26" s="159">
        <v>114.9</v>
      </c>
      <c r="BV26" s="46"/>
      <c r="BW26" s="454">
        <v>102.3</v>
      </c>
      <c r="BX26" s="37"/>
      <c r="BY26" s="35">
        <v>290865</v>
      </c>
      <c r="BZ26" s="37"/>
      <c r="CA26" s="235">
        <v>1.28</v>
      </c>
      <c r="CB26" s="37"/>
      <c r="CC26" s="35">
        <v>4592</v>
      </c>
      <c r="CD26" s="37"/>
      <c r="CE26" s="35">
        <v>10398</v>
      </c>
      <c r="CF26" s="30"/>
      <c r="CG26" s="19">
        <v>102.3</v>
      </c>
      <c r="CH26" s="29"/>
      <c r="CI26" s="19">
        <v>99.6</v>
      </c>
      <c r="CJ26" s="57"/>
      <c r="CK26" s="19">
        <v>101.9</v>
      </c>
      <c r="CL26" s="57"/>
      <c r="CM26" s="57">
        <v>99.2</v>
      </c>
      <c r="CN26" s="29"/>
      <c r="CO26" s="19">
        <v>101.3</v>
      </c>
      <c r="CP26" s="57"/>
      <c r="CQ26" s="57">
        <v>100.8</v>
      </c>
      <c r="CR26" s="29"/>
      <c r="CS26" s="19">
        <v>119.6</v>
      </c>
      <c r="CT26" s="84"/>
      <c r="CU26" s="42">
        <v>2.6</v>
      </c>
      <c r="CV26" s="7"/>
      <c r="CW26" s="50">
        <v>4</v>
      </c>
      <c r="CX26" s="7"/>
      <c r="CY26" s="161"/>
    </row>
    <row r="27" spans="1:103" s="8" customFormat="1" ht="15" customHeight="1">
      <c r="A27" s="52">
        <v>2023</v>
      </c>
      <c r="B27" s="34"/>
      <c r="C27" s="50">
        <v>5</v>
      </c>
      <c r="D27" s="7"/>
      <c r="E27" s="4"/>
      <c r="F27" s="36"/>
      <c r="G27" s="285">
        <v>0</v>
      </c>
      <c r="H27" s="37"/>
      <c r="I27" s="285">
        <v>0</v>
      </c>
      <c r="J27" s="37"/>
      <c r="K27" s="285">
        <v>0</v>
      </c>
      <c r="L27" s="163"/>
      <c r="M27" s="35">
        <f>ROUND(124351877,-4)/10000</f>
        <v>12435</v>
      </c>
      <c r="N27" s="53"/>
      <c r="O27" s="53">
        <v>60779.141000000003</v>
      </c>
      <c r="P27" s="36"/>
      <c r="Q27" s="285">
        <v>0</v>
      </c>
      <c r="R27" s="37"/>
      <c r="S27" s="38">
        <v>103.9</v>
      </c>
      <c r="T27" s="36"/>
      <c r="U27" s="285">
        <v>0</v>
      </c>
      <c r="V27" s="37"/>
      <c r="W27" s="38">
        <v>103.2</v>
      </c>
      <c r="X27" s="36"/>
      <c r="Y27" s="285">
        <v>0</v>
      </c>
      <c r="Z27" s="37"/>
      <c r="AA27" s="55">
        <v>104.1</v>
      </c>
      <c r="AB27" s="36"/>
      <c r="AC27" s="165">
        <v>819623</v>
      </c>
      <c r="AD27" s="281"/>
      <c r="AE27" s="165">
        <v>224352</v>
      </c>
      <c r="AF27" s="281"/>
      <c r="AG27" s="165">
        <v>343894</v>
      </c>
      <c r="AH27" s="453"/>
      <c r="AI27" s="35">
        <v>221804</v>
      </c>
      <c r="AJ27" s="37"/>
      <c r="AK27" s="451">
        <v>147405.16</v>
      </c>
      <c r="AL27" s="34"/>
      <c r="AM27" s="35">
        <v>111213.656</v>
      </c>
      <c r="AN27" s="34"/>
      <c r="AO27" s="35">
        <v>285652.011</v>
      </c>
      <c r="AP27" s="37"/>
      <c r="AQ27" s="285">
        <v>0</v>
      </c>
      <c r="AR27" s="323"/>
      <c r="AS27" s="285">
        <v>0</v>
      </c>
      <c r="AT27" s="323"/>
      <c r="AU27" s="154">
        <v>9691548</v>
      </c>
      <c r="AV27" s="41"/>
      <c r="AW27" s="154">
        <v>6108607</v>
      </c>
      <c r="AX27" s="285">
        <v>0</v>
      </c>
      <c r="AY27" s="285">
        <v>0</v>
      </c>
      <c r="AZ27" s="34"/>
      <c r="BA27" s="154">
        <v>8690</v>
      </c>
      <c r="BB27" s="41"/>
      <c r="BC27" s="155">
        <v>24026</v>
      </c>
      <c r="BD27" s="3"/>
      <c r="BE27" s="155">
        <v>1008738</v>
      </c>
      <c r="BF27" s="37"/>
      <c r="BG27" s="35">
        <v>1101956</v>
      </c>
      <c r="BH27" s="53"/>
      <c r="BI27" s="165">
        <v>216049</v>
      </c>
      <c r="BJ27" s="167"/>
      <c r="BK27" s="165">
        <v>34092</v>
      </c>
      <c r="BL27" s="164"/>
      <c r="BM27" s="165">
        <v>141335</v>
      </c>
      <c r="BN27" s="164"/>
      <c r="BO27" s="165">
        <v>40623</v>
      </c>
      <c r="BP27" s="166"/>
      <c r="BQ27" s="166">
        <v>127320.5</v>
      </c>
      <c r="BR27" s="37"/>
      <c r="BS27" s="165">
        <v>61747.493999999999</v>
      </c>
      <c r="BT27" s="166"/>
      <c r="BU27" s="159">
        <v>119.9</v>
      </c>
      <c r="BV27" s="46"/>
      <c r="BW27" s="454">
        <v>105.6</v>
      </c>
      <c r="BX27" s="37"/>
      <c r="BY27" s="35">
        <v>293997</v>
      </c>
      <c r="BZ27" s="37"/>
      <c r="CA27" s="235">
        <v>1.31</v>
      </c>
      <c r="CB27" s="37"/>
      <c r="CC27" s="35">
        <v>4552</v>
      </c>
      <c r="CD27" s="37"/>
      <c r="CE27" s="35">
        <v>10404</v>
      </c>
      <c r="CF27" s="30"/>
      <c r="CG27" s="19">
        <v>103.5</v>
      </c>
      <c r="CH27" s="84"/>
      <c r="CI27" s="19">
        <v>97.1</v>
      </c>
      <c r="CJ27" s="57"/>
      <c r="CK27" s="19">
        <v>103</v>
      </c>
      <c r="CL27" s="57"/>
      <c r="CM27" s="57">
        <v>96.6</v>
      </c>
      <c r="CN27" s="84"/>
      <c r="CO27" s="19">
        <v>103.1</v>
      </c>
      <c r="CP27" s="57"/>
      <c r="CQ27" s="57">
        <v>100.9</v>
      </c>
      <c r="CR27" s="84"/>
      <c r="CS27" s="19">
        <v>113.3</v>
      </c>
      <c r="CT27" s="84"/>
      <c r="CU27" s="42">
        <v>2.6</v>
      </c>
      <c r="CV27" s="7"/>
      <c r="CW27" s="50">
        <v>5</v>
      </c>
      <c r="CX27" s="7"/>
      <c r="CY27" s="161"/>
    </row>
    <row r="28" spans="1:103" s="8" customFormat="1" ht="15" customHeight="1">
      <c r="A28" s="52">
        <v>2024</v>
      </c>
      <c r="B28" s="34"/>
      <c r="C28" s="50">
        <v>6</v>
      </c>
      <c r="D28" s="7"/>
      <c r="E28" s="4"/>
      <c r="F28" s="36"/>
      <c r="G28" s="285">
        <v>0</v>
      </c>
      <c r="H28" s="37"/>
      <c r="I28" s="285">
        <v>0</v>
      </c>
      <c r="J28" s="37"/>
      <c r="K28" s="285">
        <v>0</v>
      </c>
      <c r="L28" s="163"/>
      <c r="M28" s="35">
        <v>12379</v>
      </c>
      <c r="N28" s="53"/>
      <c r="O28" s="53"/>
      <c r="P28" s="36"/>
      <c r="Q28" s="285">
        <v>0</v>
      </c>
      <c r="R28" s="37"/>
      <c r="S28" s="38">
        <v>101.5</v>
      </c>
      <c r="T28" s="36"/>
      <c r="U28" s="285">
        <v>0</v>
      </c>
      <c r="V28" s="37"/>
      <c r="W28" s="38">
        <v>100.1</v>
      </c>
      <c r="X28" s="36"/>
      <c r="Y28" s="285">
        <v>0</v>
      </c>
      <c r="Z28" s="37"/>
      <c r="AA28" s="55">
        <v>102.1</v>
      </c>
      <c r="AB28" s="36"/>
      <c r="AC28" s="165">
        <v>792098</v>
      </c>
      <c r="AD28" s="281"/>
      <c r="AE28" s="165">
        <v>218132</v>
      </c>
      <c r="AF28" s="281"/>
      <c r="AG28" s="165">
        <v>342044</v>
      </c>
      <c r="AH28" s="453"/>
      <c r="AI28" s="35">
        <v>183075</v>
      </c>
      <c r="AJ28" s="37"/>
      <c r="AK28" s="451">
        <v>122259.41</v>
      </c>
      <c r="AL28" s="34"/>
      <c r="AM28" s="35">
        <v>102739.329</v>
      </c>
      <c r="AN28" s="34"/>
      <c r="AO28" s="35">
        <v>292419.9706</v>
      </c>
      <c r="AP28" s="37"/>
      <c r="AQ28" s="285">
        <v>0</v>
      </c>
      <c r="AR28" s="323"/>
      <c r="AS28" s="285">
        <v>0</v>
      </c>
      <c r="AT28" s="323"/>
      <c r="AU28" s="154">
        <v>9915411</v>
      </c>
      <c r="AV28" s="41"/>
      <c r="AW28" s="154">
        <v>6397991</v>
      </c>
      <c r="AX28" s="285">
        <v>0</v>
      </c>
      <c r="AY28" s="285">
        <v>0</v>
      </c>
      <c r="AZ28" s="34"/>
      <c r="BA28" s="154">
        <v>10006</v>
      </c>
      <c r="BB28" s="41"/>
      <c r="BC28" s="155">
        <v>23436</v>
      </c>
      <c r="BD28" s="3"/>
      <c r="BE28" s="155">
        <v>1070908</v>
      </c>
      <c r="BF28" s="37"/>
      <c r="BG28" s="35">
        <v>1124260</v>
      </c>
      <c r="BH28" s="53"/>
      <c r="BI28" s="165">
        <v>224064.81</v>
      </c>
      <c r="BJ28" s="167"/>
      <c r="BK28" s="165">
        <v>35808.839999999997</v>
      </c>
      <c r="BL28" s="164"/>
      <c r="BM28" s="165">
        <v>145446.25</v>
      </c>
      <c r="BN28" s="164"/>
      <c r="BO28" s="165">
        <v>42809.73</v>
      </c>
      <c r="BP28" s="166"/>
      <c r="BQ28" s="53">
        <v>128886.97</v>
      </c>
      <c r="BR28" s="37"/>
      <c r="BS28" s="165">
        <v>65027.538999999997</v>
      </c>
      <c r="BT28" s="166"/>
      <c r="BU28" s="159">
        <v>122.6</v>
      </c>
      <c r="BV28" s="46"/>
      <c r="BW28" s="454">
        <v>108.5</v>
      </c>
      <c r="BX28" s="37"/>
      <c r="BY28" s="35">
        <v>300243</v>
      </c>
      <c r="BZ28" s="37"/>
      <c r="CA28" s="235">
        <v>1.25</v>
      </c>
      <c r="CB28" s="37"/>
      <c r="CC28" s="35">
        <v>4455</v>
      </c>
      <c r="CD28" s="37"/>
      <c r="CE28" s="35">
        <v>10033</v>
      </c>
      <c r="CF28" s="30"/>
      <c r="CG28" s="19">
        <v>109.2</v>
      </c>
      <c r="CH28" s="84"/>
      <c r="CI28" s="19">
        <v>99.3</v>
      </c>
      <c r="CJ28" s="57"/>
      <c r="CK28" s="19">
        <v>107.5</v>
      </c>
      <c r="CL28" s="57"/>
      <c r="CM28" s="57">
        <v>97.7</v>
      </c>
      <c r="CN28" s="84"/>
      <c r="CO28" s="19">
        <v>104.3</v>
      </c>
      <c r="CP28" s="57"/>
      <c r="CQ28" s="57">
        <v>101.4</v>
      </c>
      <c r="CR28" s="84"/>
      <c r="CS28" s="19">
        <v>109.1</v>
      </c>
      <c r="CT28" s="84"/>
      <c r="CU28" s="42">
        <v>2.5</v>
      </c>
      <c r="CV28" s="7"/>
      <c r="CW28" s="50">
        <v>6</v>
      </c>
      <c r="CX28" s="7"/>
      <c r="CY28" s="161"/>
    </row>
    <row r="29" spans="1:103" s="8" customFormat="1" ht="15" customHeight="1">
      <c r="B29" s="168"/>
      <c r="C29" s="169"/>
      <c r="D29" s="170"/>
      <c r="E29" s="169"/>
      <c r="F29" s="171"/>
      <c r="G29" s="172"/>
      <c r="H29" s="173"/>
      <c r="I29" s="172"/>
      <c r="J29" s="173"/>
      <c r="K29" s="174"/>
      <c r="L29" s="175"/>
      <c r="M29" s="176"/>
      <c r="N29" s="177"/>
      <c r="O29" s="176"/>
      <c r="P29" s="171"/>
      <c r="Q29" s="172"/>
      <c r="R29" s="173"/>
      <c r="S29" s="174"/>
      <c r="T29" s="171"/>
      <c r="U29" s="172"/>
      <c r="V29" s="173"/>
      <c r="W29" s="174"/>
      <c r="X29" s="171"/>
      <c r="Y29" s="172"/>
      <c r="Z29" s="173"/>
      <c r="AA29" s="183"/>
      <c r="AB29" s="171"/>
      <c r="AC29" s="176"/>
      <c r="AD29" s="173"/>
      <c r="AE29" s="176"/>
      <c r="AF29" s="173"/>
      <c r="AG29" s="176"/>
      <c r="AH29" s="173"/>
      <c r="AI29" s="176"/>
      <c r="AJ29" s="173"/>
      <c r="AK29" s="176"/>
      <c r="AL29" s="168"/>
      <c r="AM29" s="176"/>
      <c r="AN29" s="168"/>
      <c r="AO29" s="176"/>
      <c r="AP29" s="173"/>
      <c r="AQ29" s="176"/>
      <c r="AR29" s="173"/>
      <c r="AS29" s="176"/>
      <c r="AT29" s="173"/>
      <c r="AU29" s="206"/>
      <c r="AV29" s="179"/>
      <c r="AW29" s="206"/>
      <c r="AX29" s="206"/>
      <c r="AY29" s="178"/>
      <c r="AZ29" s="455"/>
      <c r="BA29" s="206"/>
      <c r="BB29" s="179"/>
      <c r="BC29" s="332"/>
      <c r="BD29" s="173"/>
      <c r="BE29" s="176"/>
      <c r="BF29" s="173"/>
      <c r="BG29" s="176"/>
      <c r="BH29" s="177"/>
      <c r="BI29" s="176"/>
      <c r="BJ29" s="177"/>
      <c r="BK29" s="176"/>
      <c r="BL29" s="177"/>
      <c r="BM29" s="176"/>
      <c r="BN29" s="177"/>
      <c r="BO29" s="176"/>
      <c r="BP29" s="173"/>
      <c r="BQ29" s="493"/>
      <c r="BR29" s="173"/>
      <c r="BS29" s="176"/>
      <c r="BT29" s="177"/>
      <c r="BU29" s="336"/>
      <c r="BV29" s="338"/>
      <c r="BW29" s="174"/>
      <c r="BX29" s="173"/>
      <c r="BY29" s="176"/>
      <c r="BZ29" s="173"/>
      <c r="CA29" s="237"/>
      <c r="CB29" s="173"/>
      <c r="CC29" s="176"/>
      <c r="CD29" s="173"/>
      <c r="CE29" s="176"/>
      <c r="CF29" s="181"/>
      <c r="CG29" s="174"/>
      <c r="CH29" s="182"/>
      <c r="CI29" s="174"/>
      <c r="CJ29" s="183"/>
      <c r="CK29" s="174"/>
      <c r="CL29" s="183"/>
      <c r="CM29" s="183"/>
      <c r="CN29" s="182"/>
      <c r="CO29" s="174"/>
      <c r="CP29" s="183"/>
      <c r="CQ29" s="183"/>
      <c r="CR29" s="182"/>
      <c r="CS29" s="174"/>
      <c r="CT29" s="171"/>
      <c r="CU29" s="180"/>
      <c r="CV29" s="170"/>
      <c r="CW29" s="169"/>
      <c r="CX29" s="170"/>
      <c r="CY29" s="184"/>
    </row>
    <row r="30" spans="1:103" s="8" customFormat="1" ht="15" customHeight="1">
      <c r="A30" s="2"/>
      <c r="B30" s="34"/>
      <c r="C30" s="4"/>
      <c r="D30" s="7"/>
      <c r="E30" s="4"/>
      <c r="F30" s="36"/>
      <c r="G30" s="38"/>
      <c r="H30" s="41"/>
      <c r="I30" s="38"/>
      <c r="J30" s="41"/>
      <c r="K30" s="38"/>
      <c r="L30" s="41"/>
      <c r="M30" s="154"/>
      <c r="N30" s="155"/>
      <c r="O30" s="155"/>
      <c r="P30" s="36"/>
      <c r="Q30" s="38"/>
      <c r="R30" s="41"/>
      <c r="S30" s="38"/>
      <c r="T30" s="36"/>
      <c r="U30" s="38"/>
      <c r="V30" s="41"/>
      <c r="W30" s="38"/>
      <c r="X30" s="36"/>
      <c r="Y30" s="38"/>
      <c r="Z30" s="41"/>
      <c r="AA30" s="55"/>
      <c r="AB30" s="36"/>
      <c r="AC30" s="154"/>
      <c r="AD30" s="41"/>
      <c r="AE30" s="154"/>
      <c r="AF30" s="41"/>
      <c r="AG30" s="154"/>
      <c r="AH30" s="41"/>
      <c r="AI30" s="154"/>
      <c r="AJ30" s="41"/>
      <c r="AK30" s="154"/>
      <c r="AL30" s="3"/>
      <c r="AM30" s="154"/>
      <c r="AN30" s="3"/>
      <c r="AO30" s="154"/>
      <c r="AP30" s="41"/>
      <c r="AQ30" s="154"/>
      <c r="AR30" s="41"/>
      <c r="AS30" s="154"/>
      <c r="AT30" s="41"/>
      <c r="AU30" s="154"/>
      <c r="AV30" s="41"/>
      <c r="AW30" s="154"/>
      <c r="AX30" s="154"/>
      <c r="AY30" s="40"/>
      <c r="AZ30" s="41"/>
      <c r="BA30" s="154"/>
      <c r="BB30" s="41"/>
      <c r="BC30" s="155"/>
      <c r="BD30" s="37"/>
      <c r="BE30" s="154"/>
      <c r="BF30" s="41"/>
      <c r="BG30" s="154"/>
      <c r="BH30" s="155"/>
      <c r="BI30" s="185"/>
      <c r="BJ30" s="155"/>
      <c r="BK30" s="185"/>
      <c r="BL30" s="41"/>
      <c r="BM30" s="185"/>
      <c r="BN30" s="41"/>
      <c r="BO30" s="185"/>
      <c r="BP30" s="155"/>
      <c r="BQ30" s="155"/>
      <c r="BR30" s="37"/>
      <c r="BS30" s="154"/>
      <c r="BT30" s="155"/>
      <c r="BU30" s="55"/>
      <c r="BV30" s="36"/>
      <c r="BW30" s="38"/>
      <c r="BX30" s="41"/>
      <c r="BY30" s="154"/>
      <c r="BZ30" s="41"/>
      <c r="CA30" s="235"/>
      <c r="CB30" s="41"/>
      <c r="CC30" s="154"/>
      <c r="CD30" s="41"/>
      <c r="CE30" s="154"/>
      <c r="CF30" s="153"/>
      <c r="CG30" s="38"/>
      <c r="CH30" s="157"/>
      <c r="CI30" s="38"/>
      <c r="CJ30" s="55"/>
      <c r="CK30" s="186"/>
      <c r="CL30" s="55"/>
      <c r="CM30" s="55"/>
      <c r="CN30" s="157"/>
      <c r="CO30" s="38"/>
      <c r="CP30" s="55"/>
      <c r="CQ30" s="55"/>
      <c r="CR30" s="157"/>
      <c r="CS30" s="38"/>
      <c r="CT30" s="36"/>
      <c r="CU30" s="38"/>
      <c r="CV30" s="7"/>
      <c r="CW30" s="4"/>
      <c r="CX30" s="7"/>
      <c r="CY30" s="161"/>
    </row>
    <row r="31" spans="1:103" ht="20.100000000000001" customHeight="1">
      <c r="A31" s="48">
        <v>2011</v>
      </c>
      <c r="B31" s="48" t="s">
        <v>107</v>
      </c>
      <c r="C31" s="50">
        <v>23</v>
      </c>
      <c r="D31" s="51">
        <v>1</v>
      </c>
      <c r="E31" s="4"/>
      <c r="F31" s="46"/>
      <c r="G31" s="63">
        <v>72.7</v>
      </c>
      <c r="H31" s="37"/>
      <c r="I31" s="63">
        <v>80</v>
      </c>
      <c r="J31" s="37"/>
      <c r="K31" s="63">
        <v>55.6</v>
      </c>
      <c r="L31" s="37"/>
      <c r="M31" s="154">
        <v>12802.028100000001</v>
      </c>
      <c r="N31" s="155"/>
      <c r="O31" s="285">
        <v>0</v>
      </c>
      <c r="P31" s="46"/>
      <c r="Q31" s="42">
        <v>114.8</v>
      </c>
      <c r="R31" s="37"/>
      <c r="S31" s="38">
        <v>104.3</v>
      </c>
      <c r="T31" s="46"/>
      <c r="U31" s="42">
        <v>116.6</v>
      </c>
      <c r="V31" s="37"/>
      <c r="W31" s="38">
        <v>104.6</v>
      </c>
      <c r="X31" s="46"/>
      <c r="Y31" s="42">
        <v>96.6</v>
      </c>
      <c r="Z31" s="37"/>
      <c r="AA31" s="55">
        <v>101.6</v>
      </c>
      <c r="AB31" s="36"/>
      <c r="AC31" s="154">
        <v>66709</v>
      </c>
      <c r="AD31" s="41"/>
      <c r="AE31" s="154">
        <v>22299</v>
      </c>
      <c r="AF31" s="41"/>
      <c r="AG31" s="154">
        <v>23989</v>
      </c>
      <c r="AH31" s="41"/>
      <c r="AI31" s="285">
        <v>0</v>
      </c>
      <c r="AJ31" s="323"/>
      <c r="AK31" s="154">
        <v>5218</v>
      </c>
      <c r="AL31" s="3"/>
      <c r="AM31" s="154">
        <v>9733.1280000000006</v>
      </c>
      <c r="AN31" s="3"/>
      <c r="AO31" s="154">
        <v>16630.057199999999</v>
      </c>
      <c r="AP31" s="41"/>
      <c r="AQ31" s="285">
        <v>0</v>
      </c>
      <c r="AR31" s="323"/>
      <c r="AS31" s="285">
        <v>0</v>
      </c>
      <c r="AT31" s="323"/>
      <c r="AU31" s="154">
        <v>5786660</v>
      </c>
      <c r="AV31" s="41"/>
      <c r="AW31" s="154">
        <v>4180774</v>
      </c>
      <c r="AX31" s="154">
        <v>283152</v>
      </c>
      <c r="AY31" s="40">
        <v>6</v>
      </c>
      <c r="AZ31" s="41"/>
      <c r="BA31" s="154">
        <v>1041</v>
      </c>
      <c r="BB31" s="41"/>
      <c r="BC31" s="155">
        <v>2364</v>
      </c>
      <c r="BD31" s="37"/>
      <c r="BE31" s="154">
        <v>49701</v>
      </c>
      <c r="BF31" s="37"/>
      <c r="BG31" s="154">
        <v>54673</v>
      </c>
      <c r="BH31" s="53"/>
      <c r="BI31" s="154">
        <v>17404</v>
      </c>
      <c r="BJ31" s="53"/>
      <c r="BK31" s="154">
        <v>4764</v>
      </c>
      <c r="BL31" s="37"/>
      <c r="BM31" s="154">
        <v>8678</v>
      </c>
      <c r="BN31" s="37"/>
      <c r="BO31" s="154">
        <v>3962</v>
      </c>
      <c r="BP31" s="155"/>
      <c r="BQ31" s="155">
        <v>6637.81</v>
      </c>
      <c r="BR31" s="37"/>
      <c r="BS31" s="154">
        <v>3091</v>
      </c>
      <c r="BT31" s="333"/>
      <c r="BU31" s="273">
        <v>97.7</v>
      </c>
      <c r="BV31" s="339"/>
      <c r="BW31" s="38">
        <v>94.4</v>
      </c>
      <c r="BX31" s="37"/>
      <c r="BY31" s="154">
        <v>289191</v>
      </c>
      <c r="BZ31" s="37"/>
      <c r="CA31" s="238">
        <v>0.60000000000000009</v>
      </c>
      <c r="CB31" s="37"/>
      <c r="CC31" s="154">
        <v>669</v>
      </c>
      <c r="CD31" s="37"/>
      <c r="CE31" s="154">
        <v>662</v>
      </c>
      <c r="CF31" s="153"/>
      <c r="CG31" s="42">
        <v>86</v>
      </c>
      <c r="CH31" s="46"/>
      <c r="CI31" s="42">
        <v>92.5</v>
      </c>
      <c r="CJ31" s="159"/>
      <c r="CK31" s="42">
        <v>99.3</v>
      </c>
      <c r="CL31" s="159"/>
      <c r="CM31" s="159">
        <v>106.8</v>
      </c>
      <c r="CN31" s="46"/>
      <c r="CO31" s="38">
        <v>89.6</v>
      </c>
      <c r="CP31" s="55"/>
      <c r="CQ31" s="55">
        <v>101.3</v>
      </c>
      <c r="CR31" s="257"/>
      <c r="CS31" s="258">
        <v>111.6</v>
      </c>
      <c r="CT31" s="345"/>
      <c r="CU31" s="38">
        <v>4.8</v>
      </c>
      <c r="CV31" s="52" t="s">
        <v>107</v>
      </c>
      <c r="CW31" s="50">
        <v>23</v>
      </c>
      <c r="CX31" s="51">
        <v>1</v>
      </c>
      <c r="CY31" s="187"/>
    </row>
    <row r="32" spans="1:103" ht="15" customHeight="1">
      <c r="A32" s="48">
        <v>2011</v>
      </c>
      <c r="B32" s="48" t="s">
        <v>107</v>
      </c>
      <c r="C32" s="50">
        <v>23</v>
      </c>
      <c r="D32" s="51">
        <v>2</v>
      </c>
      <c r="E32" s="4"/>
      <c r="F32" s="46"/>
      <c r="G32" s="63">
        <v>45.5</v>
      </c>
      <c r="H32" s="37"/>
      <c r="I32" s="63">
        <v>80</v>
      </c>
      <c r="J32" s="37"/>
      <c r="K32" s="63">
        <v>66.7</v>
      </c>
      <c r="L32" s="37"/>
      <c r="M32" s="154">
        <v>12798.222800000001</v>
      </c>
      <c r="N32" s="155"/>
      <c r="O32" s="285">
        <v>0</v>
      </c>
      <c r="P32" s="46"/>
      <c r="Q32" s="42">
        <v>115.5</v>
      </c>
      <c r="R32" s="37"/>
      <c r="S32" s="38">
        <v>110.9</v>
      </c>
      <c r="T32" s="46"/>
      <c r="U32" s="42">
        <v>119.3</v>
      </c>
      <c r="V32" s="37"/>
      <c r="W32" s="38">
        <v>112.1</v>
      </c>
      <c r="X32" s="46"/>
      <c r="Y32" s="42">
        <v>96.7</v>
      </c>
      <c r="Z32" s="37"/>
      <c r="AA32" s="55">
        <v>100.2</v>
      </c>
      <c r="AB32" s="36"/>
      <c r="AC32" s="154">
        <v>62252</v>
      </c>
      <c r="AD32" s="41"/>
      <c r="AE32" s="154">
        <v>22126</v>
      </c>
      <c r="AF32" s="41"/>
      <c r="AG32" s="154">
        <v>20840</v>
      </c>
      <c r="AH32" s="41"/>
      <c r="AI32" s="285">
        <v>0</v>
      </c>
      <c r="AJ32" s="323"/>
      <c r="AK32" s="154">
        <v>6034</v>
      </c>
      <c r="AL32" s="3"/>
      <c r="AM32" s="154">
        <v>8985</v>
      </c>
      <c r="AN32" s="3"/>
      <c r="AO32" s="154">
        <v>15216</v>
      </c>
      <c r="AP32" s="41"/>
      <c r="AQ32" s="285">
        <v>0</v>
      </c>
      <c r="AR32" s="323"/>
      <c r="AS32" s="285">
        <v>0</v>
      </c>
      <c r="AT32" s="323"/>
      <c r="AU32" s="154">
        <v>5828912</v>
      </c>
      <c r="AV32" s="41"/>
      <c r="AW32" s="154">
        <v>4186167</v>
      </c>
      <c r="AX32" s="154">
        <v>259568</v>
      </c>
      <c r="AY32" s="40">
        <v>6</v>
      </c>
      <c r="AZ32" s="41"/>
      <c r="BA32" s="154">
        <v>987</v>
      </c>
      <c r="BB32" s="41"/>
      <c r="BC32" s="155">
        <v>4102</v>
      </c>
      <c r="BD32" s="37"/>
      <c r="BE32" s="154">
        <v>55890</v>
      </c>
      <c r="BF32" s="37"/>
      <c r="BG32" s="154">
        <v>49520</v>
      </c>
      <c r="BH32" s="53"/>
      <c r="BI32" s="154">
        <v>14478</v>
      </c>
      <c r="BJ32" s="53"/>
      <c r="BK32" s="154">
        <v>3081</v>
      </c>
      <c r="BL32" s="37"/>
      <c r="BM32" s="154">
        <v>8047</v>
      </c>
      <c r="BN32" s="37"/>
      <c r="BO32" s="154">
        <v>3350</v>
      </c>
      <c r="BP32" s="155"/>
      <c r="BQ32" s="155">
        <v>6267.87</v>
      </c>
      <c r="BR32" s="37"/>
      <c r="BS32" s="154">
        <v>3215</v>
      </c>
      <c r="BT32" s="333"/>
      <c r="BU32" s="273">
        <v>97.8</v>
      </c>
      <c r="BV32" s="339"/>
      <c r="BW32" s="38">
        <v>94.4</v>
      </c>
      <c r="BX32" s="37"/>
      <c r="BY32" s="154">
        <v>260793</v>
      </c>
      <c r="BZ32" s="37"/>
      <c r="CA32" s="238">
        <v>0.62</v>
      </c>
      <c r="CB32" s="37"/>
      <c r="CC32" s="154">
        <v>654</v>
      </c>
      <c r="CD32" s="37"/>
      <c r="CE32" s="154">
        <v>664</v>
      </c>
      <c r="CF32" s="37"/>
      <c r="CG32" s="42">
        <v>83.4</v>
      </c>
      <c r="CH32" s="46"/>
      <c r="CI32" s="42">
        <v>89.7</v>
      </c>
      <c r="CJ32" s="159"/>
      <c r="CK32" s="42">
        <v>99.9</v>
      </c>
      <c r="CL32" s="159"/>
      <c r="CM32" s="159">
        <v>107.4</v>
      </c>
      <c r="CN32" s="46"/>
      <c r="CO32" s="38">
        <v>89.5</v>
      </c>
      <c r="CP32" s="55"/>
      <c r="CQ32" s="55">
        <v>106.2</v>
      </c>
      <c r="CR32" s="257"/>
      <c r="CS32" s="258">
        <v>122.3</v>
      </c>
      <c r="CT32" s="345"/>
      <c r="CU32" s="38">
        <v>4.7</v>
      </c>
      <c r="CV32" s="52" t="s">
        <v>107</v>
      </c>
      <c r="CW32" s="50">
        <v>23</v>
      </c>
      <c r="CX32" s="51">
        <v>2</v>
      </c>
      <c r="CY32" s="187"/>
    </row>
    <row r="33" spans="1:103" ht="15" customHeight="1">
      <c r="A33" s="48">
        <v>2011</v>
      </c>
      <c r="B33" s="48" t="s">
        <v>107</v>
      </c>
      <c r="C33" s="50">
        <v>23</v>
      </c>
      <c r="D33" s="51">
        <v>3</v>
      </c>
      <c r="E33" s="4"/>
      <c r="F33" s="46"/>
      <c r="G33" s="188">
        <v>45.5</v>
      </c>
      <c r="H33" s="37"/>
      <c r="I33" s="63">
        <v>10</v>
      </c>
      <c r="J33" s="37"/>
      <c r="K33" s="63">
        <v>27.8</v>
      </c>
      <c r="L33" s="37"/>
      <c r="M33" s="154">
        <v>12792.955600000001</v>
      </c>
      <c r="N33" s="155"/>
      <c r="O33" s="285">
        <v>0</v>
      </c>
      <c r="P33" s="46"/>
      <c r="Q33" s="42">
        <v>96.5</v>
      </c>
      <c r="R33" s="37"/>
      <c r="S33" s="38">
        <v>106.2</v>
      </c>
      <c r="T33" s="46"/>
      <c r="U33" s="42">
        <v>100.5</v>
      </c>
      <c r="V33" s="37"/>
      <c r="W33" s="38">
        <v>113</v>
      </c>
      <c r="X33" s="46"/>
      <c r="Y33" s="42">
        <v>91.1</v>
      </c>
      <c r="Z33" s="37"/>
      <c r="AA33" s="55">
        <v>85.9</v>
      </c>
      <c r="AB33" s="36"/>
      <c r="AC33" s="154">
        <v>63419</v>
      </c>
      <c r="AD33" s="41"/>
      <c r="AE33" s="154">
        <v>22863</v>
      </c>
      <c r="AF33" s="41"/>
      <c r="AG33" s="154">
        <v>21763</v>
      </c>
      <c r="AH33" s="41"/>
      <c r="AI33" s="285">
        <v>0</v>
      </c>
      <c r="AJ33" s="323"/>
      <c r="AK33" s="154">
        <v>12942</v>
      </c>
      <c r="AL33" s="3"/>
      <c r="AM33" s="154">
        <v>10087</v>
      </c>
      <c r="AN33" s="3"/>
      <c r="AO33" s="154">
        <v>17794</v>
      </c>
      <c r="AP33" s="41"/>
      <c r="AQ33" s="285">
        <v>0</v>
      </c>
      <c r="AR33" s="323"/>
      <c r="AS33" s="285">
        <v>0</v>
      </c>
      <c r="AT33" s="323"/>
      <c r="AU33" s="154">
        <v>5993426</v>
      </c>
      <c r="AV33" s="41"/>
      <c r="AW33" s="154">
        <v>4251518</v>
      </c>
      <c r="AX33" s="154">
        <v>344056</v>
      </c>
      <c r="AY33" s="40">
        <v>12</v>
      </c>
      <c r="AZ33" s="41"/>
      <c r="BA33" s="154">
        <v>1183</v>
      </c>
      <c r="BB33" s="41"/>
      <c r="BC33" s="155">
        <v>2702</v>
      </c>
      <c r="BD33" s="37"/>
      <c r="BE33" s="154">
        <v>58585</v>
      </c>
      <c r="BF33" s="37"/>
      <c r="BG33" s="154">
        <v>56876</v>
      </c>
      <c r="BH33" s="53"/>
      <c r="BI33" s="154">
        <v>15117</v>
      </c>
      <c r="BJ33" s="53"/>
      <c r="BK33" s="154">
        <v>3302</v>
      </c>
      <c r="BL33" s="37"/>
      <c r="BM33" s="154">
        <v>8167</v>
      </c>
      <c r="BN33" s="37"/>
      <c r="BO33" s="154">
        <v>3648</v>
      </c>
      <c r="BP33" s="155"/>
      <c r="BQ33" s="155">
        <v>7116.26</v>
      </c>
      <c r="BR33" s="37"/>
      <c r="BS33" s="154">
        <v>2931</v>
      </c>
      <c r="BT33" s="333"/>
      <c r="BU33" s="273">
        <v>98.3</v>
      </c>
      <c r="BV33" s="339"/>
      <c r="BW33" s="38">
        <v>94.6</v>
      </c>
      <c r="BX33" s="37"/>
      <c r="BY33" s="154">
        <v>293181</v>
      </c>
      <c r="BZ33" s="37"/>
      <c r="CA33" s="238">
        <v>0.62</v>
      </c>
      <c r="CB33" s="37"/>
      <c r="CC33" s="154">
        <v>718</v>
      </c>
      <c r="CD33" s="37"/>
      <c r="CE33" s="154">
        <v>664</v>
      </c>
      <c r="CF33" s="37"/>
      <c r="CG33" s="42">
        <v>86.8</v>
      </c>
      <c r="CH33" s="46"/>
      <c r="CI33" s="42">
        <v>93</v>
      </c>
      <c r="CJ33" s="159"/>
      <c r="CK33" s="42">
        <v>100.2</v>
      </c>
      <c r="CL33" s="159"/>
      <c r="CM33" s="159">
        <v>107.4</v>
      </c>
      <c r="CN33" s="46"/>
      <c r="CO33" s="38">
        <v>89</v>
      </c>
      <c r="CP33" s="55"/>
      <c r="CQ33" s="55">
        <v>108.4</v>
      </c>
      <c r="CR33" s="257"/>
      <c r="CS33" s="258">
        <v>116.3</v>
      </c>
      <c r="CT33" s="345"/>
      <c r="CU33" s="342">
        <v>4.7</v>
      </c>
      <c r="CV33" s="52" t="s">
        <v>107</v>
      </c>
      <c r="CW33" s="50">
        <v>23</v>
      </c>
      <c r="CX33" s="51">
        <v>3</v>
      </c>
      <c r="CY33" s="187"/>
    </row>
    <row r="34" spans="1:103" ht="15" customHeight="1">
      <c r="A34" s="48">
        <v>2011</v>
      </c>
      <c r="B34" s="48" t="s">
        <v>107</v>
      </c>
      <c r="C34" s="50">
        <v>23</v>
      </c>
      <c r="D34" s="51">
        <v>4</v>
      </c>
      <c r="E34" s="4"/>
      <c r="F34" s="46"/>
      <c r="G34" s="63">
        <v>18.2</v>
      </c>
      <c r="H34" s="37"/>
      <c r="I34" s="63">
        <v>10</v>
      </c>
      <c r="J34" s="37"/>
      <c r="K34" s="63">
        <v>33.299999999999997</v>
      </c>
      <c r="L34" s="37"/>
      <c r="M34" s="154">
        <v>12770.755000000001</v>
      </c>
      <c r="N34" s="155"/>
      <c r="O34" s="285">
        <v>0</v>
      </c>
      <c r="P34" s="46"/>
      <c r="Q34" s="42">
        <v>98.6</v>
      </c>
      <c r="R34" s="37"/>
      <c r="S34" s="38">
        <v>93.7</v>
      </c>
      <c r="T34" s="46"/>
      <c r="U34" s="42">
        <v>96.3</v>
      </c>
      <c r="V34" s="37"/>
      <c r="W34" s="38">
        <v>90.1</v>
      </c>
      <c r="X34" s="46"/>
      <c r="Y34" s="42">
        <v>93.2</v>
      </c>
      <c r="Z34" s="37"/>
      <c r="AA34" s="55">
        <v>89</v>
      </c>
      <c r="AB34" s="36"/>
      <c r="AC34" s="154">
        <v>66757</v>
      </c>
      <c r="AD34" s="41"/>
      <c r="AE34" s="154">
        <v>23554</v>
      </c>
      <c r="AF34" s="41"/>
      <c r="AG34" s="154">
        <v>22163</v>
      </c>
      <c r="AH34" s="41"/>
      <c r="AI34" s="285">
        <v>0</v>
      </c>
      <c r="AJ34" s="323"/>
      <c r="AK34" s="154">
        <v>11797</v>
      </c>
      <c r="AL34" s="3"/>
      <c r="AM34" s="154">
        <v>10855</v>
      </c>
      <c r="AN34" s="3"/>
      <c r="AO34" s="154">
        <v>18615</v>
      </c>
      <c r="AP34" s="41"/>
      <c r="AQ34" s="285">
        <v>0</v>
      </c>
      <c r="AR34" s="323"/>
      <c r="AS34" s="285">
        <v>0</v>
      </c>
      <c r="AT34" s="323"/>
      <c r="AU34" s="154">
        <v>5975581</v>
      </c>
      <c r="AV34" s="41"/>
      <c r="AW34" s="154">
        <v>4207212</v>
      </c>
      <c r="AX34" s="154">
        <v>291237</v>
      </c>
      <c r="AY34" s="40">
        <v>11</v>
      </c>
      <c r="AZ34" s="41"/>
      <c r="BA34" s="154">
        <v>1076</v>
      </c>
      <c r="BB34" s="41"/>
      <c r="BC34" s="155">
        <v>2796</v>
      </c>
      <c r="BD34" s="37"/>
      <c r="BE34" s="154">
        <v>51566</v>
      </c>
      <c r="BF34" s="37"/>
      <c r="BG34" s="154">
        <v>56344</v>
      </c>
      <c r="BH34" s="53"/>
      <c r="BI34" s="154">
        <v>15646</v>
      </c>
      <c r="BJ34" s="53"/>
      <c r="BK34" s="154">
        <v>3720</v>
      </c>
      <c r="BL34" s="37"/>
      <c r="BM34" s="154">
        <v>8116</v>
      </c>
      <c r="BN34" s="37"/>
      <c r="BO34" s="154">
        <v>3810</v>
      </c>
      <c r="BP34" s="155"/>
      <c r="BQ34" s="155">
        <v>6630.47</v>
      </c>
      <c r="BR34" s="37"/>
      <c r="BS34" s="154">
        <v>2650</v>
      </c>
      <c r="BT34" s="333"/>
      <c r="BU34" s="273">
        <v>99.1</v>
      </c>
      <c r="BV34" s="339"/>
      <c r="BW34" s="38">
        <v>94.7</v>
      </c>
      <c r="BX34" s="37"/>
      <c r="BY34" s="154">
        <v>292559</v>
      </c>
      <c r="BZ34" s="37"/>
      <c r="CA34" s="238">
        <v>0.62</v>
      </c>
      <c r="CB34" s="37"/>
      <c r="CC34" s="154">
        <v>874</v>
      </c>
      <c r="CD34" s="37"/>
      <c r="CE34" s="154">
        <v>620</v>
      </c>
      <c r="CF34" s="37"/>
      <c r="CG34" s="42">
        <v>85.7</v>
      </c>
      <c r="CH34" s="46"/>
      <c r="CI34" s="42">
        <v>91.7</v>
      </c>
      <c r="CJ34" s="159"/>
      <c r="CK34" s="42">
        <v>100.9</v>
      </c>
      <c r="CL34" s="159"/>
      <c r="CM34" s="159">
        <v>107.9</v>
      </c>
      <c r="CN34" s="46"/>
      <c r="CO34" s="38">
        <v>89.8</v>
      </c>
      <c r="CP34" s="55"/>
      <c r="CQ34" s="55">
        <v>110.9</v>
      </c>
      <c r="CR34" s="257"/>
      <c r="CS34" s="258">
        <v>105.7</v>
      </c>
      <c r="CT34" s="345"/>
      <c r="CU34" s="342">
        <v>4.7</v>
      </c>
      <c r="CV34" s="52" t="s">
        <v>107</v>
      </c>
      <c r="CW34" s="50">
        <v>23</v>
      </c>
      <c r="CX34" s="51">
        <v>4</v>
      </c>
      <c r="CY34" s="187"/>
    </row>
    <row r="35" spans="1:103" ht="15" customHeight="1">
      <c r="A35" s="48">
        <v>2011</v>
      </c>
      <c r="B35" s="48" t="s">
        <v>107</v>
      </c>
      <c r="C35" s="50">
        <v>23</v>
      </c>
      <c r="D35" s="51">
        <v>5</v>
      </c>
      <c r="E35" s="4"/>
      <c r="F35" s="46"/>
      <c r="G35" s="188">
        <v>36.4</v>
      </c>
      <c r="H35" s="37"/>
      <c r="I35" s="63">
        <v>0</v>
      </c>
      <c r="J35" s="37"/>
      <c r="K35" s="63">
        <v>22.2</v>
      </c>
      <c r="L35" s="37"/>
      <c r="M35" s="154">
        <v>12774.318300000001</v>
      </c>
      <c r="N35" s="155"/>
      <c r="O35" s="285">
        <v>0</v>
      </c>
      <c r="P35" s="46"/>
      <c r="Q35" s="42">
        <v>105.3</v>
      </c>
      <c r="R35" s="37"/>
      <c r="S35" s="38">
        <v>98.4</v>
      </c>
      <c r="T35" s="46"/>
      <c r="U35" s="42">
        <v>101.7</v>
      </c>
      <c r="V35" s="37"/>
      <c r="W35" s="38">
        <v>94</v>
      </c>
      <c r="X35" s="46"/>
      <c r="Y35" s="42">
        <v>97.5</v>
      </c>
      <c r="Z35" s="37"/>
      <c r="AA35" s="55">
        <v>96.8</v>
      </c>
      <c r="AB35" s="36"/>
      <c r="AC35" s="154">
        <v>63726</v>
      </c>
      <c r="AD35" s="41"/>
      <c r="AE35" s="154">
        <v>23528</v>
      </c>
      <c r="AF35" s="41"/>
      <c r="AG35" s="154">
        <v>20695</v>
      </c>
      <c r="AH35" s="41"/>
      <c r="AI35" s="285">
        <v>0</v>
      </c>
      <c r="AJ35" s="323"/>
      <c r="AK35" s="154">
        <v>6355</v>
      </c>
      <c r="AL35" s="3"/>
      <c r="AM35" s="154">
        <v>10019</v>
      </c>
      <c r="AN35" s="3"/>
      <c r="AO35" s="154">
        <v>16712</v>
      </c>
      <c r="AP35" s="41"/>
      <c r="AQ35" s="285">
        <v>0</v>
      </c>
      <c r="AR35" s="323"/>
      <c r="AS35" s="285">
        <v>0</v>
      </c>
      <c r="AT35" s="323"/>
      <c r="AU35" s="154">
        <v>5982063</v>
      </c>
      <c r="AV35" s="41"/>
      <c r="AW35" s="154">
        <v>4196749</v>
      </c>
      <c r="AX35" s="154">
        <v>356222</v>
      </c>
      <c r="AY35" s="40">
        <v>11</v>
      </c>
      <c r="AZ35" s="41"/>
      <c r="BA35" s="154">
        <v>1071</v>
      </c>
      <c r="BB35" s="41"/>
      <c r="BC35" s="155">
        <v>2527</v>
      </c>
      <c r="BD35" s="37"/>
      <c r="BE35" s="154">
        <v>47593</v>
      </c>
      <c r="BF35" s="37"/>
      <c r="BG35" s="154">
        <v>56200</v>
      </c>
      <c r="BH35" s="53"/>
      <c r="BI35" s="154">
        <v>15774</v>
      </c>
      <c r="BJ35" s="53"/>
      <c r="BK35" s="154">
        <v>3826</v>
      </c>
      <c r="BL35" s="37"/>
      <c r="BM35" s="154">
        <v>8224</v>
      </c>
      <c r="BN35" s="37"/>
      <c r="BO35" s="154">
        <v>3723</v>
      </c>
      <c r="BP35" s="155"/>
      <c r="BQ35" s="155">
        <v>7192.21</v>
      </c>
      <c r="BR35" s="37"/>
      <c r="BS35" s="154">
        <v>3349</v>
      </c>
      <c r="BT35" s="333"/>
      <c r="BU35" s="273">
        <v>98.9</v>
      </c>
      <c r="BV35" s="339"/>
      <c r="BW35" s="38">
        <v>94.7</v>
      </c>
      <c r="BX35" s="37"/>
      <c r="BY35" s="154">
        <v>276159</v>
      </c>
      <c r="BZ35" s="37"/>
      <c r="CA35" s="238">
        <v>0.61</v>
      </c>
      <c r="CB35" s="37"/>
      <c r="CC35" s="154">
        <v>677</v>
      </c>
      <c r="CD35" s="37"/>
      <c r="CE35" s="154">
        <v>584</v>
      </c>
      <c r="CF35" s="37"/>
      <c r="CG35" s="42">
        <v>85.5</v>
      </c>
      <c r="CH35" s="46"/>
      <c r="CI35" s="42">
        <v>91.4</v>
      </c>
      <c r="CJ35" s="159"/>
      <c r="CK35" s="42">
        <v>99.4</v>
      </c>
      <c r="CL35" s="159"/>
      <c r="CM35" s="159">
        <v>106.3</v>
      </c>
      <c r="CN35" s="46"/>
      <c r="CO35" s="38">
        <v>89.9</v>
      </c>
      <c r="CP35" s="55"/>
      <c r="CQ35" s="55">
        <v>103.3</v>
      </c>
      <c r="CR35" s="257"/>
      <c r="CS35" s="258">
        <v>102.8</v>
      </c>
      <c r="CT35" s="345"/>
      <c r="CU35" s="342">
        <v>4.5999999999999996</v>
      </c>
      <c r="CV35" s="52" t="s">
        <v>107</v>
      </c>
      <c r="CW35" s="50">
        <v>23</v>
      </c>
      <c r="CX35" s="51">
        <v>5</v>
      </c>
      <c r="CY35" s="187"/>
    </row>
    <row r="36" spans="1:103" ht="15" customHeight="1">
      <c r="A36" s="48">
        <v>2011</v>
      </c>
      <c r="B36" s="48" t="s">
        <v>107</v>
      </c>
      <c r="C36" s="50">
        <v>23</v>
      </c>
      <c r="D36" s="51">
        <v>6</v>
      </c>
      <c r="E36" s="4"/>
      <c r="F36" s="46"/>
      <c r="G36" s="188">
        <v>45.5</v>
      </c>
      <c r="H36" s="37"/>
      <c r="I36" s="63">
        <v>85</v>
      </c>
      <c r="J36" s="37"/>
      <c r="K36" s="63">
        <v>66.7</v>
      </c>
      <c r="L36" s="37"/>
      <c r="M36" s="154">
        <v>12779.853500000001</v>
      </c>
      <c r="N36" s="155"/>
      <c r="O36" s="285">
        <v>0</v>
      </c>
      <c r="P36" s="46"/>
      <c r="Q36" s="42">
        <v>109.8</v>
      </c>
      <c r="R36" s="37"/>
      <c r="S36" s="38">
        <v>115.2</v>
      </c>
      <c r="T36" s="46"/>
      <c r="U36" s="42">
        <v>109.8</v>
      </c>
      <c r="V36" s="37"/>
      <c r="W36" s="38">
        <v>115.7</v>
      </c>
      <c r="X36" s="46"/>
      <c r="Y36" s="42">
        <v>97.6</v>
      </c>
      <c r="Z36" s="37"/>
      <c r="AA36" s="55">
        <v>96.4</v>
      </c>
      <c r="AB36" s="36"/>
      <c r="AC36" s="154">
        <v>72687</v>
      </c>
      <c r="AD36" s="41"/>
      <c r="AE36" s="154">
        <v>26931</v>
      </c>
      <c r="AF36" s="41"/>
      <c r="AG36" s="154">
        <v>26121</v>
      </c>
      <c r="AH36" s="41"/>
      <c r="AI36" s="285">
        <v>0</v>
      </c>
      <c r="AJ36" s="323"/>
      <c r="AK36" s="154">
        <v>9984</v>
      </c>
      <c r="AL36" s="3"/>
      <c r="AM36" s="154">
        <v>11311</v>
      </c>
      <c r="AN36" s="3"/>
      <c r="AO36" s="154">
        <v>18501</v>
      </c>
      <c r="AP36" s="41"/>
      <c r="AQ36" s="285">
        <v>0</v>
      </c>
      <c r="AR36" s="323"/>
      <c r="AS36" s="285">
        <v>0</v>
      </c>
      <c r="AT36" s="323"/>
      <c r="AU36" s="154">
        <v>5973902</v>
      </c>
      <c r="AV36" s="41"/>
      <c r="AW36" s="154">
        <v>4190608</v>
      </c>
      <c r="AX36" s="154">
        <v>376136</v>
      </c>
      <c r="AY36" s="40">
        <v>12</v>
      </c>
      <c r="AZ36" s="41"/>
      <c r="BA36" s="154">
        <v>1165</v>
      </c>
      <c r="BB36" s="41"/>
      <c r="BC36" s="155">
        <v>2164</v>
      </c>
      <c r="BD36" s="37"/>
      <c r="BE36" s="154">
        <v>57746</v>
      </c>
      <c r="BF36" s="37"/>
      <c r="BG36" s="154">
        <v>57102</v>
      </c>
      <c r="BH36" s="53"/>
      <c r="BI36" s="154">
        <v>16033</v>
      </c>
      <c r="BJ36" s="53"/>
      <c r="BK36" s="154">
        <v>3773</v>
      </c>
      <c r="BL36" s="37"/>
      <c r="BM36" s="154">
        <v>8512</v>
      </c>
      <c r="BN36" s="37"/>
      <c r="BO36" s="154">
        <v>3748</v>
      </c>
      <c r="BP36" s="155"/>
      <c r="BQ36" s="155">
        <v>7419.11</v>
      </c>
      <c r="BR36" s="37"/>
      <c r="BS36" s="154">
        <v>3092</v>
      </c>
      <c r="BT36" s="333"/>
      <c r="BU36" s="273">
        <v>98.9</v>
      </c>
      <c r="BV36" s="339"/>
      <c r="BW36" s="38">
        <v>94.6</v>
      </c>
      <c r="BX36" s="37"/>
      <c r="BY36" s="154">
        <v>265807</v>
      </c>
      <c r="BZ36" s="37"/>
      <c r="CA36" s="238">
        <v>0.62</v>
      </c>
      <c r="CB36" s="37"/>
      <c r="CC36" s="154">
        <v>635</v>
      </c>
      <c r="CD36" s="37"/>
      <c r="CE36" s="154">
        <v>640</v>
      </c>
      <c r="CF36" s="37"/>
      <c r="CG36" s="42">
        <v>137.30000000000001</v>
      </c>
      <c r="CH36" s="46"/>
      <c r="CI36" s="42">
        <v>147.19999999999999</v>
      </c>
      <c r="CJ36" s="159"/>
      <c r="CK36" s="42">
        <v>100.4</v>
      </c>
      <c r="CL36" s="159"/>
      <c r="CM36" s="159">
        <v>107.6</v>
      </c>
      <c r="CN36" s="46"/>
      <c r="CO36" s="38">
        <v>90</v>
      </c>
      <c r="CP36" s="55"/>
      <c r="CQ36" s="55">
        <v>112.7</v>
      </c>
      <c r="CR36" s="257"/>
      <c r="CS36" s="258">
        <v>115.1</v>
      </c>
      <c r="CT36" s="345"/>
      <c r="CU36" s="342">
        <v>4.7</v>
      </c>
      <c r="CV36" s="52" t="s">
        <v>107</v>
      </c>
      <c r="CW36" s="50">
        <v>23</v>
      </c>
      <c r="CX36" s="51">
        <v>6</v>
      </c>
      <c r="CY36" s="187"/>
    </row>
    <row r="37" spans="1:103" ht="15" customHeight="1">
      <c r="A37" s="48">
        <v>2011</v>
      </c>
      <c r="B37" s="48" t="s">
        <v>107</v>
      </c>
      <c r="C37" s="50">
        <v>23</v>
      </c>
      <c r="D37" s="51">
        <v>7</v>
      </c>
      <c r="E37" s="4"/>
      <c r="F37" s="46"/>
      <c r="G37" s="188">
        <v>72.7</v>
      </c>
      <c r="H37" s="37"/>
      <c r="I37" s="63">
        <v>90</v>
      </c>
      <c r="J37" s="37"/>
      <c r="K37" s="63">
        <v>50</v>
      </c>
      <c r="L37" s="37"/>
      <c r="M37" s="154">
        <v>12781.727700000001</v>
      </c>
      <c r="N37" s="155"/>
      <c r="O37" s="285">
        <v>0</v>
      </c>
      <c r="P37" s="46"/>
      <c r="Q37" s="42">
        <v>111.1</v>
      </c>
      <c r="R37" s="37"/>
      <c r="S37" s="38">
        <v>114.8</v>
      </c>
      <c r="T37" s="46"/>
      <c r="U37" s="42">
        <v>110.3</v>
      </c>
      <c r="V37" s="37"/>
      <c r="W37" s="38">
        <v>114.3</v>
      </c>
      <c r="X37" s="46"/>
      <c r="Y37" s="42">
        <v>98.1</v>
      </c>
      <c r="Z37" s="37"/>
      <c r="AA37" s="55">
        <v>98.5</v>
      </c>
      <c r="AB37" s="36"/>
      <c r="AC37" s="154">
        <v>83398</v>
      </c>
      <c r="AD37" s="41"/>
      <c r="AE37" s="154">
        <v>32382</v>
      </c>
      <c r="AF37" s="41"/>
      <c r="AG37" s="154">
        <v>30464</v>
      </c>
      <c r="AH37" s="41"/>
      <c r="AI37" s="285">
        <v>0</v>
      </c>
      <c r="AJ37" s="323"/>
      <c r="AK37" s="154">
        <v>9597</v>
      </c>
      <c r="AL37" s="3"/>
      <c r="AM37" s="154">
        <v>12274</v>
      </c>
      <c r="AN37" s="3"/>
      <c r="AO37" s="154">
        <v>20596</v>
      </c>
      <c r="AP37" s="41"/>
      <c r="AQ37" s="285">
        <v>0</v>
      </c>
      <c r="AR37" s="323"/>
      <c r="AS37" s="285">
        <v>0</v>
      </c>
      <c r="AT37" s="323"/>
      <c r="AU37" s="154">
        <v>5912047</v>
      </c>
      <c r="AV37" s="41"/>
      <c r="AW37" s="154">
        <v>4195802</v>
      </c>
      <c r="AX37" s="154">
        <v>290285</v>
      </c>
      <c r="AY37" s="40">
        <v>37</v>
      </c>
      <c r="AZ37" s="41"/>
      <c r="BA37" s="154">
        <v>1081</v>
      </c>
      <c r="BB37" s="41"/>
      <c r="BC37" s="155">
        <v>2209</v>
      </c>
      <c r="BD37" s="37"/>
      <c r="BE37" s="154">
        <v>57818</v>
      </c>
      <c r="BF37" s="37"/>
      <c r="BG37" s="154">
        <v>57120</v>
      </c>
      <c r="BH37" s="53"/>
      <c r="BI37" s="154">
        <v>17843</v>
      </c>
      <c r="BJ37" s="53"/>
      <c r="BK37" s="154">
        <v>4352</v>
      </c>
      <c r="BL37" s="37"/>
      <c r="BM37" s="154">
        <v>9346</v>
      </c>
      <c r="BN37" s="37"/>
      <c r="BO37" s="154">
        <v>4146</v>
      </c>
      <c r="BP37" s="155"/>
      <c r="BQ37" s="155">
        <v>8204.06</v>
      </c>
      <c r="BR37" s="37"/>
      <c r="BS37" s="154">
        <v>3804</v>
      </c>
      <c r="BT37" s="333"/>
      <c r="BU37" s="273">
        <v>99.2</v>
      </c>
      <c r="BV37" s="339"/>
      <c r="BW37" s="38">
        <v>94.6</v>
      </c>
      <c r="BX37" s="37"/>
      <c r="BY37" s="154">
        <v>280046</v>
      </c>
      <c r="BZ37" s="37"/>
      <c r="CA37" s="238">
        <v>0.64</v>
      </c>
      <c r="CB37" s="37"/>
      <c r="CC37" s="154">
        <v>549</v>
      </c>
      <c r="CD37" s="37"/>
      <c r="CE37" s="154">
        <v>649</v>
      </c>
      <c r="CF37" s="37"/>
      <c r="CG37" s="42">
        <v>115.5</v>
      </c>
      <c r="CH37" s="46"/>
      <c r="CI37" s="42">
        <v>123.8</v>
      </c>
      <c r="CJ37" s="159"/>
      <c r="CK37" s="42">
        <v>100.2</v>
      </c>
      <c r="CL37" s="159"/>
      <c r="CM37" s="159">
        <v>107.4</v>
      </c>
      <c r="CN37" s="46"/>
      <c r="CO37" s="38">
        <v>90.3</v>
      </c>
      <c r="CP37" s="55"/>
      <c r="CQ37" s="55">
        <v>110.7</v>
      </c>
      <c r="CR37" s="257"/>
      <c r="CS37" s="258">
        <v>121.4</v>
      </c>
      <c r="CT37" s="345"/>
      <c r="CU37" s="342">
        <v>4.7</v>
      </c>
      <c r="CV37" s="52" t="s">
        <v>107</v>
      </c>
      <c r="CW37" s="50">
        <v>23</v>
      </c>
      <c r="CX37" s="51">
        <v>7</v>
      </c>
      <c r="CY37" s="187"/>
    </row>
    <row r="38" spans="1:103" ht="15" customHeight="1">
      <c r="A38" s="48">
        <v>2011</v>
      </c>
      <c r="B38" s="48" t="s">
        <v>107</v>
      </c>
      <c r="C38" s="50">
        <v>23</v>
      </c>
      <c r="D38" s="51">
        <v>8</v>
      </c>
      <c r="E38" s="4"/>
      <c r="F38" s="46"/>
      <c r="G38" s="188">
        <v>77.3</v>
      </c>
      <c r="H38" s="37"/>
      <c r="I38" s="63">
        <v>90</v>
      </c>
      <c r="J38" s="37"/>
      <c r="K38" s="63">
        <v>77.8</v>
      </c>
      <c r="L38" s="37"/>
      <c r="M38" s="154">
        <v>12781.5527</v>
      </c>
      <c r="N38" s="155"/>
      <c r="O38" s="285">
        <v>0</v>
      </c>
      <c r="P38" s="46"/>
      <c r="Q38" s="42">
        <v>113</v>
      </c>
      <c r="R38" s="37"/>
      <c r="S38" s="38">
        <v>108.8</v>
      </c>
      <c r="T38" s="46"/>
      <c r="U38" s="42">
        <v>112.2</v>
      </c>
      <c r="V38" s="37"/>
      <c r="W38" s="38">
        <v>108.6</v>
      </c>
      <c r="X38" s="46"/>
      <c r="Y38" s="42">
        <v>99.6</v>
      </c>
      <c r="Z38" s="37"/>
      <c r="AA38" s="55">
        <v>100.4</v>
      </c>
      <c r="AB38" s="36"/>
      <c r="AC38" s="154">
        <v>81986</v>
      </c>
      <c r="AD38" s="41"/>
      <c r="AE38" s="154">
        <v>31039</v>
      </c>
      <c r="AF38" s="41"/>
      <c r="AG38" s="154">
        <v>28372</v>
      </c>
      <c r="AH38" s="41"/>
      <c r="AI38" s="154">
        <v>25256</v>
      </c>
      <c r="AJ38" s="41"/>
      <c r="AK38" s="154">
        <v>9536</v>
      </c>
      <c r="AL38" s="3"/>
      <c r="AM38" s="154">
        <v>12337</v>
      </c>
      <c r="AN38" s="3"/>
      <c r="AO38" s="154">
        <v>20622</v>
      </c>
      <c r="AP38" s="41"/>
      <c r="AQ38" s="285">
        <v>0</v>
      </c>
      <c r="AR38" s="323"/>
      <c r="AS38" s="285">
        <v>0</v>
      </c>
      <c r="AT38" s="323"/>
      <c r="AU38" s="154">
        <v>5920976</v>
      </c>
      <c r="AV38" s="41"/>
      <c r="AW38" s="154">
        <v>4182176</v>
      </c>
      <c r="AX38" s="154">
        <v>340247</v>
      </c>
      <c r="AY38" s="40">
        <v>7</v>
      </c>
      <c r="AZ38" s="41"/>
      <c r="BA38" s="154">
        <v>1026</v>
      </c>
      <c r="BB38" s="41"/>
      <c r="BC38" s="155">
        <v>7940</v>
      </c>
      <c r="BD38" s="37"/>
      <c r="BE38" s="154">
        <v>53557</v>
      </c>
      <c r="BF38" s="37"/>
      <c r="BG38" s="154">
        <v>61331</v>
      </c>
      <c r="BH38" s="53"/>
      <c r="BI38" s="154">
        <v>15574</v>
      </c>
      <c r="BJ38" s="53"/>
      <c r="BK38" s="154">
        <v>2994</v>
      </c>
      <c r="BL38" s="37"/>
      <c r="BM38" s="154">
        <v>8837</v>
      </c>
      <c r="BN38" s="37"/>
      <c r="BO38" s="154">
        <v>3743</v>
      </c>
      <c r="BP38" s="155"/>
      <c r="BQ38" s="155">
        <v>8099.38</v>
      </c>
      <c r="BR38" s="37"/>
      <c r="BS38" s="154">
        <v>5146</v>
      </c>
      <c r="BT38" s="333"/>
      <c r="BU38" s="273">
        <v>99.1</v>
      </c>
      <c r="BV38" s="339"/>
      <c r="BW38" s="38">
        <v>94.7</v>
      </c>
      <c r="BX38" s="37"/>
      <c r="BY38" s="154">
        <v>282008</v>
      </c>
      <c r="BZ38" s="37"/>
      <c r="CA38" s="238">
        <v>0.65</v>
      </c>
      <c r="CB38" s="37"/>
      <c r="CC38" s="154">
        <v>603</v>
      </c>
      <c r="CD38" s="37"/>
      <c r="CE38" s="154">
        <v>680</v>
      </c>
      <c r="CF38" s="37"/>
      <c r="CG38" s="42">
        <v>86.2</v>
      </c>
      <c r="CH38" s="46"/>
      <c r="CI38" s="42">
        <v>92.3</v>
      </c>
      <c r="CJ38" s="159"/>
      <c r="CK38" s="42">
        <v>99.7</v>
      </c>
      <c r="CL38" s="159"/>
      <c r="CM38" s="159">
        <v>106.7</v>
      </c>
      <c r="CN38" s="46"/>
      <c r="CO38" s="38">
        <v>90</v>
      </c>
      <c r="CP38" s="55"/>
      <c r="CQ38" s="55">
        <v>107.8</v>
      </c>
      <c r="CR38" s="257"/>
      <c r="CS38" s="258">
        <v>117.7</v>
      </c>
      <c r="CT38" s="345"/>
      <c r="CU38" s="342">
        <v>4.5</v>
      </c>
      <c r="CV38" s="52" t="s">
        <v>107</v>
      </c>
      <c r="CW38" s="50">
        <v>23</v>
      </c>
      <c r="CX38" s="51">
        <v>8</v>
      </c>
      <c r="CY38" s="187"/>
    </row>
    <row r="39" spans="1:103" ht="15" customHeight="1">
      <c r="A39" s="48">
        <v>2011</v>
      </c>
      <c r="B39" s="48" t="s">
        <v>107</v>
      </c>
      <c r="C39" s="50">
        <v>23</v>
      </c>
      <c r="D39" s="51">
        <v>9</v>
      </c>
      <c r="E39" s="4"/>
      <c r="F39" s="46"/>
      <c r="G39" s="188">
        <v>36.4</v>
      </c>
      <c r="H39" s="37"/>
      <c r="I39" s="63">
        <v>70</v>
      </c>
      <c r="J39" s="37"/>
      <c r="K39" s="63">
        <v>77.8</v>
      </c>
      <c r="L39" s="37"/>
      <c r="M39" s="154">
        <v>12776.851900000001</v>
      </c>
      <c r="N39" s="155"/>
      <c r="O39" s="285">
        <v>0</v>
      </c>
      <c r="P39" s="46"/>
      <c r="Q39" s="42">
        <v>112</v>
      </c>
      <c r="R39" s="37"/>
      <c r="S39" s="38">
        <v>118.3</v>
      </c>
      <c r="T39" s="46"/>
      <c r="U39" s="42">
        <v>113</v>
      </c>
      <c r="V39" s="37"/>
      <c r="W39" s="38">
        <v>122.2</v>
      </c>
      <c r="X39" s="46"/>
      <c r="Y39" s="42">
        <v>99.6</v>
      </c>
      <c r="Z39" s="37"/>
      <c r="AA39" s="55">
        <v>97.4</v>
      </c>
      <c r="AB39" s="36"/>
      <c r="AC39" s="154">
        <v>64206</v>
      </c>
      <c r="AD39" s="41"/>
      <c r="AE39" s="154">
        <v>24978</v>
      </c>
      <c r="AF39" s="41"/>
      <c r="AG39" s="154">
        <v>19395</v>
      </c>
      <c r="AH39" s="41"/>
      <c r="AI39" s="154">
        <v>30715</v>
      </c>
      <c r="AJ39" s="41"/>
      <c r="AK39" s="154">
        <v>12009</v>
      </c>
      <c r="AL39" s="3"/>
      <c r="AM39" s="154">
        <v>9741</v>
      </c>
      <c r="AN39" s="3"/>
      <c r="AO39" s="154">
        <v>16367</v>
      </c>
      <c r="AP39" s="41"/>
      <c r="AQ39" s="285">
        <v>0</v>
      </c>
      <c r="AR39" s="323"/>
      <c r="AS39" s="285">
        <v>0</v>
      </c>
      <c r="AT39" s="323"/>
      <c r="AU39" s="154">
        <v>5959515</v>
      </c>
      <c r="AV39" s="41"/>
      <c r="AW39" s="154">
        <v>4240646</v>
      </c>
      <c r="AX39" s="154">
        <v>317924</v>
      </c>
      <c r="AY39" s="40">
        <v>6</v>
      </c>
      <c r="AZ39" s="41"/>
      <c r="BA39" s="154">
        <v>1001</v>
      </c>
      <c r="BB39" s="41"/>
      <c r="BC39" s="155">
        <v>2123</v>
      </c>
      <c r="BD39" s="37"/>
      <c r="BE39" s="154">
        <v>59738</v>
      </c>
      <c r="BF39" s="37"/>
      <c r="BG39" s="154">
        <v>56850</v>
      </c>
      <c r="BH39" s="53"/>
      <c r="BI39" s="154">
        <v>14728</v>
      </c>
      <c r="BJ39" s="53"/>
      <c r="BK39" s="154">
        <v>3191</v>
      </c>
      <c r="BL39" s="37"/>
      <c r="BM39" s="154">
        <v>8072</v>
      </c>
      <c r="BN39" s="37"/>
      <c r="BO39" s="154">
        <v>3465</v>
      </c>
      <c r="BP39" s="155"/>
      <c r="BQ39" s="155">
        <v>7472.31</v>
      </c>
      <c r="BR39" s="37"/>
      <c r="BS39" s="154">
        <v>3675</v>
      </c>
      <c r="BT39" s="333"/>
      <c r="BU39" s="273">
        <v>98.9</v>
      </c>
      <c r="BV39" s="339"/>
      <c r="BW39" s="38">
        <v>94.7</v>
      </c>
      <c r="BX39" s="37"/>
      <c r="BY39" s="154">
        <v>270010</v>
      </c>
      <c r="BZ39" s="37"/>
      <c r="CA39" s="238">
        <v>0.67</v>
      </c>
      <c r="CB39" s="37"/>
      <c r="CC39" s="154">
        <v>586</v>
      </c>
      <c r="CD39" s="37"/>
      <c r="CE39" s="154">
        <v>702</v>
      </c>
      <c r="CF39" s="37"/>
      <c r="CG39" s="42">
        <v>84</v>
      </c>
      <c r="CH39" s="46"/>
      <c r="CI39" s="42">
        <v>89.9</v>
      </c>
      <c r="CJ39" s="159"/>
      <c r="CK39" s="42">
        <v>100</v>
      </c>
      <c r="CL39" s="159"/>
      <c r="CM39" s="159">
        <v>107.1</v>
      </c>
      <c r="CN39" s="46"/>
      <c r="CO39" s="38">
        <v>90</v>
      </c>
      <c r="CP39" s="55"/>
      <c r="CQ39" s="55">
        <v>109.3</v>
      </c>
      <c r="CR39" s="257"/>
      <c r="CS39" s="258">
        <v>123.9</v>
      </c>
      <c r="CT39" s="345"/>
      <c r="CU39" s="38">
        <v>4.2</v>
      </c>
      <c r="CV39" s="52" t="s">
        <v>107</v>
      </c>
      <c r="CW39" s="50">
        <v>23</v>
      </c>
      <c r="CX39" s="51">
        <v>9</v>
      </c>
      <c r="CY39" s="187"/>
    </row>
    <row r="40" spans="1:103" ht="15" customHeight="1">
      <c r="A40" s="48">
        <v>2011</v>
      </c>
      <c r="B40" s="48" t="s">
        <v>107</v>
      </c>
      <c r="C40" s="50">
        <v>23</v>
      </c>
      <c r="D40" s="51">
        <v>10</v>
      </c>
      <c r="E40" s="4"/>
      <c r="F40" s="46"/>
      <c r="G40" s="188">
        <v>45.5</v>
      </c>
      <c r="H40" s="37"/>
      <c r="I40" s="63">
        <v>70</v>
      </c>
      <c r="J40" s="37"/>
      <c r="K40" s="63">
        <v>66.7</v>
      </c>
      <c r="L40" s="37"/>
      <c r="M40" s="154">
        <v>12780</v>
      </c>
      <c r="N40" s="155"/>
      <c r="O40" s="285">
        <v>0</v>
      </c>
      <c r="P40" s="46"/>
      <c r="Q40" s="42">
        <v>114</v>
      </c>
      <c r="R40" s="37"/>
      <c r="S40" s="38">
        <v>114.5</v>
      </c>
      <c r="T40" s="46"/>
      <c r="U40" s="42">
        <v>115</v>
      </c>
      <c r="V40" s="37"/>
      <c r="W40" s="38">
        <v>113.7</v>
      </c>
      <c r="X40" s="46"/>
      <c r="Y40" s="42">
        <v>99.6</v>
      </c>
      <c r="Z40" s="37"/>
      <c r="AA40" s="55">
        <v>100.8</v>
      </c>
      <c r="AB40" s="36"/>
      <c r="AC40" s="154">
        <v>67273</v>
      </c>
      <c r="AD40" s="41"/>
      <c r="AE40" s="154">
        <v>25581</v>
      </c>
      <c r="AF40" s="41"/>
      <c r="AG40" s="154">
        <v>22904</v>
      </c>
      <c r="AH40" s="41"/>
      <c r="AI40" s="154">
        <v>29454</v>
      </c>
      <c r="AJ40" s="41"/>
      <c r="AK40" s="154">
        <v>10702</v>
      </c>
      <c r="AL40" s="3"/>
      <c r="AM40" s="154">
        <v>10364</v>
      </c>
      <c r="AN40" s="3"/>
      <c r="AO40" s="154">
        <v>17389</v>
      </c>
      <c r="AP40" s="41"/>
      <c r="AQ40" s="285">
        <v>0</v>
      </c>
      <c r="AR40" s="323"/>
      <c r="AS40" s="285">
        <v>0</v>
      </c>
      <c r="AT40" s="323"/>
      <c r="AU40" s="154">
        <v>5928143</v>
      </c>
      <c r="AV40" s="41"/>
      <c r="AW40" s="154">
        <v>4206827</v>
      </c>
      <c r="AX40" s="154">
        <v>317701</v>
      </c>
      <c r="AY40" s="40">
        <v>7</v>
      </c>
      <c r="AZ40" s="41"/>
      <c r="BA40" s="154">
        <v>976</v>
      </c>
      <c r="BB40" s="41"/>
      <c r="BC40" s="155">
        <v>1559</v>
      </c>
      <c r="BD40" s="37"/>
      <c r="BE40" s="154">
        <v>55069</v>
      </c>
      <c r="BF40" s="37"/>
      <c r="BG40" s="154">
        <v>57899</v>
      </c>
      <c r="BH40" s="53"/>
      <c r="BI40" s="154">
        <v>16057</v>
      </c>
      <c r="BJ40" s="53"/>
      <c r="BK40" s="154">
        <v>4115</v>
      </c>
      <c r="BL40" s="37"/>
      <c r="BM40" s="154">
        <v>8266</v>
      </c>
      <c r="BN40" s="37"/>
      <c r="BO40" s="154">
        <v>3676</v>
      </c>
      <c r="BP40" s="155"/>
      <c r="BQ40" s="155">
        <v>7586.69</v>
      </c>
      <c r="BR40" s="37"/>
      <c r="BS40" s="154">
        <v>3810</v>
      </c>
      <c r="BT40" s="333"/>
      <c r="BU40" s="273">
        <v>98.1</v>
      </c>
      <c r="BV40" s="339"/>
      <c r="BW40" s="38">
        <v>94.8</v>
      </c>
      <c r="BX40" s="37"/>
      <c r="BY40" s="154">
        <v>285605</v>
      </c>
      <c r="BZ40" s="37"/>
      <c r="CA40" s="238">
        <v>0.69</v>
      </c>
      <c r="CB40" s="37"/>
      <c r="CC40" s="154">
        <v>586</v>
      </c>
      <c r="CD40" s="37"/>
      <c r="CE40" s="154">
        <v>719</v>
      </c>
      <c r="CF40" s="37"/>
      <c r="CG40" s="42">
        <v>84.5</v>
      </c>
      <c r="CH40" s="46"/>
      <c r="CI40" s="42">
        <v>90.4</v>
      </c>
      <c r="CJ40" s="159"/>
      <c r="CK40" s="42">
        <v>100.4</v>
      </c>
      <c r="CL40" s="159"/>
      <c r="CM40" s="159">
        <v>107.4</v>
      </c>
      <c r="CN40" s="46"/>
      <c r="CO40" s="38">
        <v>90</v>
      </c>
      <c r="CP40" s="55"/>
      <c r="CQ40" s="55">
        <v>108.9</v>
      </c>
      <c r="CR40" s="257"/>
      <c r="CS40" s="258">
        <v>126.4</v>
      </c>
      <c r="CT40" s="345"/>
      <c r="CU40" s="38">
        <v>4.4000000000000004</v>
      </c>
      <c r="CV40" s="52" t="s">
        <v>107</v>
      </c>
      <c r="CW40" s="50">
        <v>23</v>
      </c>
      <c r="CX40" s="51">
        <v>10</v>
      </c>
      <c r="CY40" s="187"/>
    </row>
    <row r="41" spans="1:103" ht="15" customHeight="1">
      <c r="A41" s="48">
        <v>2011</v>
      </c>
      <c r="B41" s="48" t="s">
        <v>107</v>
      </c>
      <c r="C41" s="50">
        <v>23</v>
      </c>
      <c r="D41" s="51">
        <v>11</v>
      </c>
      <c r="E41" s="4"/>
      <c r="F41" s="46"/>
      <c r="G41" s="188">
        <v>31.8</v>
      </c>
      <c r="H41" s="37"/>
      <c r="I41" s="63">
        <v>40</v>
      </c>
      <c r="J41" s="37"/>
      <c r="K41" s="63">
        <v>55.6</v>
      </c>
      <c r="L41" s="37"/>
      <c r="M41" s="154">
        <v>12780</v>
      </c>
      <c r="N41" s="155"/>
      <c r="O41" s="285">
        <v>0</v>
      </c>
      <c r="P41" s="46"/>
      <c r="Q41" s="42">
        <v>111.5</v>
      </c>
      <c r="R41" s="37"/>
      <c r="S41" s="38">
        <v>113.3</v>
      </c>
      <c r="T41" s="46"/>
      <c r="U41" s="42">
        <v>112.2</v>
      </c>
      <c r="V41" s="37"/>
      <c r="W41" s="38">
        <v>114</v>
      </c>
      <c r="X41" s="46"/>
      <c r="Y41" s="42">
        <v>99.2</v>
      </c>
      <c r="Z41" s="37"/>
      <c r="AA41" s="55">
        <v>101.9</v>
      </c>
      <c r="AB41" s="36"/>
      <c r="AC41" s="154">
        <v>72635</v>
      </c>
      <c r="AD41" s="41"/>
      <c r="AE41" s="154">
        <v>25849</v>
      </c>
      <c r="AF41" s="41"/>
      <c r="AG41" s="154">
        <v>24446</v>
      </c>
      <c r="AH41" s="41"/>
      <c r="AI41" s="154">
        <v>27410</v>
      </c>
      <c r="AJ41" s="41"/>
      <c r="AK41" s="154">
        <v>8447</v>
      </c>
      <c r="AL41" s="3"/>
      <c r="AM41" s="154">
        <v>10645</v>
      </c>
      <c r="AN41" s="3"/>
      <c r="AO41" s="154">
        <v>17922</v>
      </c>
      <c r="AP41" s="41"/>
      <c r="AQ41" s="285">
        <v>0</v>
      </c>
      <c r="AR41" s="323"/>
      <c r="AS41" s="285">
        <v>0</v>
      </c>
      <c r="AT41" s="323"/>
      <c r="AU41" s="154">
        <v>5984997</v>
      </c>
      <c r="AV41" s="41"/>
      <c r="AW41" s="154">
        <v>4207705</v>
      </c>
      <c r="AX41" s="154">
        <v>294717</v>
      </c>
      <c r="AY41" s="40">
        <v>9</v>
      </c>
      <c r="AZ41" s="41"/>
      <c r="BA41" s="154">
        <v>1095</v>
      </c>
      <c r="BB41" s="41"/>
      <c r="BC41" s="155">
        <v>1877</v>
      </c>
      <c r="BD41" s="37"/>
      <c r="BE41" s="154">
        <v>51962</v>
      </c>
      <c r="BF41" s="37"/>
      <c r="BG41" s="154">
        <v>58874</v>
      </c>
      <c r="BH41" s="53"/>
      <c r="BI41" s="154">
        <v>16370</v>
      </c>
      <c r="BJ41" s="53"/>
      <c r="BK41" s="154">
        <v>4006</v>
      </c>
      <c r="BL41" s="37"/>
      <c r="BM41" s="154">
        <v>8565</v>
      </c>
      <c r="BN41" s="37"/>
      <c r="BO41" s="154">
        <v>3798</v>
      </c>
      <c r="BP41" s="155"/>
      <c r="BQ41" s="155">
        <v>7314.49</v>
      </c>
      <c r="BR41" s="37"/>
      <c r="BS41" s="154">
        <v>3554</v>
      </c>
      <c r="BT41" s="333"/>
      <c r="BU41" s="273">
        <v>98</v>
      </c>
      <c r="BV41" s="339"/>
      <c r="BW41" s="38">
        <v>94.2</v>
      </c>
      <c r="BX41" s="37"/>
      <c r="BY41" s="154">
        <v>273428</v>
      </c>
      <c r="BZ41" s="37"/>
      <c r="CA41" s="238">
        <v>0.71</v>
      </c>
      <c r="CB41" s="37"/>
      <c r="CC41" s="154">
        <v>519</v>
      </c>
      <c r="CD41" s="37"/>
      <c r="CE41" s="154">
        <v>685</v>
      </c>
      <c r="CF41" s="37"/>
      <c r="CG41" s="42">
        <v>87.5</v>
      </c>
      <c r="CH41" s="46"/>
      <c r="CI41" s="42">
        <v>94.2</v>
      </c>
      <c r="CJ41" s="159"/>
      <c r="CK41" s="42">
        <v>100.4</v>
      </c>
      <c r="CL41" s="159"/>
      <c r="CM41" s="159">
        <v>108.4</v>
      </c>
      <c r="CN41" s="46"/>
      <c r="CO41" s="38">
        <v>90.2</v>
      </c>
      <c r="CP41" s="55"/>
      <c r="CQ41" s="55">
        <v>110.3</v>
      </c>
      <c r="CR41" s="257"/>
      <c r="CS41" s="258">
        <v>125.7</v>
      </c>
      <c r="CT41" s="345"/>
      <c r="CU41" s="38">
        <v>4.5</v>
      </c>
      <c r="CV41" s="52" t="s">
        <v>107</v>
      </c>
      <c r="CW41" s="50">
        <v>23</v>
      </c>
      <c r="CX41" s="51">
        <v>11</v>
      </c>
      <c r="CY41" s="187"/>
    </row>
    <row r="42" spans="1:103" s="8" customFormat="1" ht="15" customHeight="1">
      <c r="A42" s="48">
        <v>2011</v>
      </c>
      <c r="B42" s="48" t="s">
        <v>107</v>
      </c>
      <c r="C42" s="50">
        <v>23</v>
      </c>
      <c r="D42" s="51">
        <v>12</v>
      </c>
      <c r="E42" s="4"/>
      <c r="F42" s="46"/>
      <c r="G42" s="63">
        <v>63.6</v>
      </c>
      <c r="H42" s="37"/>
      <c r="I42" s="63">
        <v>60</v>
      </c>
      <c r="J42" s="37"/>
      <c r="K42" s="63">
        <v>38.9</v>
      </c>
      <c r="L42" s="37"/>
      <c r="M42" s="154">
        <v>12779</v>
      </c>
      <c r="N42" s="155"/>
      <c r="O42" s="285">
        <v>0</v>
      </c>
      <c r="P42" s="46"/>
      <c r="Q42" s="42">
        <v>113.7</v>
      </c>
      <c r="R42" s="37"/>
      <c r="S42" s="38">
        <v>113.6</v>
      </c>
      <c r="T42" s="46"/>
      <c r="U42" s="42">
        <v>116.3</v>
      </c>
      <c r="V42" s="37"/>
      <c r="W42" s="38">
        <v>117.3</v>
      </c>
      <c r="X42" s="46"/>
      <c r="Y42" s="42">
        <v>97.4</v>
      </c>
      <c r="Z42" s="37"/>
      <c r="AA42" s="55">
        <v>97.9</v>
      </c>
      <c r="AB42" s="36"/>
      <c r="AC42" s="154">
        <v>69069</v>
      </c>
      <c r="AD42" s="41"/>
      <c r="AE42" s="154">
        <v>24496</v>
      </c>
      <c r="AF42" s="41"/>
      <c r="AG42" s="154">
        <v>24680</v>
      </c>
      <c r="AH42" s="41"/>
      <c r="AI42" s="154">
        <v>26781</v>
      </c>
      <c r="AJ42" s="41"/>
      <c r="AK42" s="154">
        <v>7134</v>
      </c>
      <c r="AL42" s="3"/>
      <c r="AM42" s="154">
        <v>10157</v>
      </c>
      <c r="AN42" s="3"/>
      <c r="AO42" s="154">
        <v>16667</v>
      </c>
      <c r="AP42" s="41"/>
      <c r="AQ42" s="285">
        <v>0</v>
      </c>
      <c r="AR42" s="323"/>
      <c r="AS42" s="285">
        <v>0</v>
      </c>
      <c r="AT42" s="323"/>
      <c r="AU42" s="154">
        <v>5998260</v>
      </c>
      <c r="AV42" s="41"/>
      <c r="AW42" s="154">
        <v>4258582</v>
      </c>
      <c r="AX42" s="154">
        <v>325043</v>
      </c>
      <c r="AY42" s="40">
        <v>13</v>
      </c>
      <c r="AZ42" s="41"/>
      <c r="BA42" s="154">
        <v>1032</v>
      </c>
      <c r="BB42" s="41"/>
      <c r="BC42" s="155">
        <v>3567</v>
      </c>
      <c r="BD42" s="37"/>
      <c r="BE42" s="154">
        <v>56239</v>
      </c>
      <c r="BF42" s="37"/>
      <c r="BG42" s="154">
        <v>58322</v>
      </c>
      <c r="BH42" s="53"/>
      <c r="BI42" s="154">
        <v>20910</v>
      </c>
      <c r="BJ42" s="53"/>
      <c r="BK42" s="154">
        <v>4782</v>
      </c>
      <c r="BL42" s="37"/>
      <c r="BM42" s="154">
        <v>11106</v>
      </c>
      <c r="BN42" s="37"/>
      <c r="BO42" s="154">
        <v>5022</v>
      </c>
      <c r="BP42" s="155"/>
      <c r="BQ42" s="155">
        <v>7806.38</v>
      </c>
      <c r="BR42" s="37"/>
      <c r="BS42" s="154">
        <v>3407</v>
      </c>
      <c r="BT42" s="333"/>
      <c r="BU42" s="273">
        <v>98</v>
      </c>
      <c r="BV42" s="339"/>
      <c r="BW42" s="38">
        <v>94.3</v>
      </c>
      <c r="BX42" s="37"/>
      <c r="BY42" s="154">
        <v>327949</v>
      </c>
      <c r="BZ42" s="37"/>
      <c r="CA42" s="238">
        <v>0.72</v>
      </c>
      <c r="CB42" s="37"/>
      <c r="CC42" s="154">
        <v>446</v>
      </c>
      <c r="CD42" s="37"/>
      <c r="CE42" s="154">
        <v>597</v>
      </c>
      <c r="CF42" s="37"/>
      <c r="CG42" s="42">
        <v>173.4</v>
      </c>
      <c r="CH42" s="46"/>
      <c r="CI42" s="42">
        <v>186.7</v>
      </c>
      <c r="CJ42" s="159"/>
      <c r="CK42" s="42">
        <v>100.6</v>
      </c>
      <c r="CL42" s="159"/>
      <c r="CM42" s="159">
        <v>108.3</v>
      </c>
      <c r="CN42" s="46"/>
      <c r="CO42" s="38">
        <v>90.1</v>
      </c>
      <c r="CP42" s="55"/>
      <c r="CQ42" s="55">
        <v>109.3</v>
      </c>
      <c r="CR42" s="257"/>
      <c r="CS42" s="258">
        <v>128.19999999999999</v>
      </c>
      <c r="CT42" s="345"/>
      <c r="CU42" s="38">
        <v>4.5</v>
      </c>
      <c r="CV42" s="52" t="s">
        <v>107</v>
      </c>
      <c r="CW42" s="50">
        <v>23</v>
      </c>
      <c r="CX42" s="51">
        <v>12</v>
      </c>
      <c r="CY42" s="187"/>
    </row>
    <row r="43" spans="1:103" ht="20.100000000000001" customHeight="1">
      <c r="A43" s="48">
        <v>2012</v>
      </c>
      <c r="B43" s="48" t="s">
        <v>107</v>
      </c>
      <c r="C43" s="50">
        <v>24</v>
      </c>
      <c r="D43" s="51">
        <v>1</v>
      </c>
      <c r="E43" s="4"/>
      <c r="F43" s="46"/>
      <c r="G43" s="188">
        <v>63.6</v>
      </c>
      <c r="H43" s="37"/>
      <c r="I43" s="63">
        <v>80</v>
      </c>
      <c r="J43" s="37"/>
      <c r="K43" s="63">
        <v>27.8</v>
      </c>
      <c r="L43" s="37"/>
      <c r="M43" s="154">
        <v>12766</v>
      </c>
      <c r="N43" s="155"/>
      <c r="O43" s="285">
        <v>0</v>
      </c>
      <c r="P43" s="46"/>
      <c r="Q43" s="42">
        <v>114.2</v>
      </c>
      <c r="R43" s="37"/>
      <c r="S43" s="38">
        <v>104.5</v>
      </c>
      <c r="T43" s="46"/>
      <c r="U43" s="42">
        <v>116.3</v>
      </c>
      <c r="V43" s="37"/>
      <c r="W43" s="38">
        <v>104.5</v>
      </c>
      <c r="X43" s="46"/>
      <c r="Y43" s="42">
        <v>98.4</v>
      </c>
      <c r="Z43" s="37"/>
      <c r="AA43" s="55">
        <v>103.3</v>
      </c>
      <c r="AB43" s="36"/>
      <c r="AC43" s="154">
        <v>65984</v>
      </c>
      <c r="AD43" s="41"/>
      <c r="AE43" s="154">
        <v>21687</v>
      </c>
      <c r="AF43" s="41"/>
      <c r="AG43" s="154">
        <v>24256</v>
      </c>
      <c r="AH43" s="41"/>
      <c r="AI43" s="154">
        <v>19790</v>
      </c>
      <c r="AJ43" s="41"/>
      <c r="AK43" s="154">
        <v>5661</v>
      </c>
      <c r="AL43" s="3"/>
      <c r="AM43" s="154">
        <v>9895</v>
      </c>
      <c r="AN43" s="3"/>
      <c r="AO43" s="154">
        <v>16754</v>
      </c>
      <c r="AP43" s="41"/>
      <c r="AQ43" s="285">
        <v>0</v>
      </c>
      <c r="AR43" s="323"/>
      <c r="AS43" s="285">
        <v>0</v>
      </c>
      <c r="AT43" s="323"/>
      <c r="AU43" s="154">
        <v>5980493</v>
      </c>
      <c r="AV43" s="41"/>
      <c r="AW43" s="154">
        <v>4223596</v>
      </c>
      <c r="AX43" s="154">
        <v>309694</v>
      </c>
      <c r="AY43" s="40">
        <v>7.5</v>
      </c>
      <c r="AZ43" s="41"/>
      <c r="BA43" s="154">
        <v>985</v>
      </c>
      <c r="BB43" s="41"/>
      <c r="BC43" s="155">
        <v>3494</v>
      </c>
      <c r="BD43" s="37"/>
      <c r="BE43" s="154">
        <v>45136.640529999997</v>
      </c>
      <c r="BF43" s="37"/>
      <c r="BG43" s="154">
        <v>60043.39387</v>
      </c>
      <c r="BH43" s="53"/>
      <c r="BI43" s="154">
        <v>17383</v>
      </c>
      <c r="BJ43" s="53"/>
      <c r="BK43" s="154">
        <v>4718</v>
      </c>
      <c r="BL43" s="37"/>
      <c r="BM43" s="154">
        <v>8759</v>
      </c>
      <c r="BN43" s="37"/>
      <c r="BO43" s="154">
        <v>3905</v>
      </c>
      <c r="BP43" s="155"/>
      <c r="BQ43" s="155">
        <v>7235.45</v>
      </c>
      <c r="BR43" s="37"/>
      <c r="BS43" s="154">
        <v>3068</v>
      </c>
      <c r="BT43" s="333"/>
      <c r="BU43" s="273">
        <v>97.9</v>
      </c>
      <c r="BV43" s="339"/>
      <c r="BW43" s="38">
        <v>94.5</v>
      </c>
      <c r="BX43" s="37"/>
      <c r="BY43" s="154">
        <v>283118</v>
      </c>
      <c r="BZ43" s="37"/>
      <c r="CA43" s="238">
        <v>0.74</v>
      </c>
      <c r="CB43" s="37"/>
      <c r="CC43" s="154">
        <v>633</v>
      </c>
      <c r="CD43" s="37"/>
      <c r="CE43" s="154">
        <v>744</v>
      </c>
      <c r="CF43" s="37"/>
      <c r="CG43" s="42">
        <v>85</v>
      </c>
      <c r="CH43" s="46"/>
      <c r="CI43" s="42">
        <v>91.2</v>
      </c>
      <c r="CJ43" s="159"/>
      <c r="CK43" s="42">
        <v>99.2</v>
      </c>
      <c r="CL43" s="159"/>
      <c r="CM43" s="159">
        <v>106.4</v>
      </c>
      <c r="CN43" s="46"/>
      <c r="CO43" s="38">
        <v>89.7</v>
      </c>
      <c r="CP43" s="55"/>
      <c r="CQ43" s="55">
        <v>101.3</v>
      </c>
      <c r="CR43" s="257"/>
      <c r="CS43" s="258">
        <v>112.8</v>
      </c>
      <c r="CT43" s="345"/>
      <c r="CU43" s="343">
        <v>4.5</v>
      </c>
      <c r="CV43" s="52" t="s">
        <v>107</v>
      </c>
      <c r="CW43" s="50">
        <v>24</v>
      </c>
      <c r="CX43" s="51">
        <v>1</v>
      </c>
      <c r="CY43" s="161"/>
    </row>
    <row r="44" spans="1:103" s="8" customFormat="1" ht="15" customHeight="1">
      <c r="A44" s="48">
        <v>2012</v>
      </c>
      <c r="B44" s="48" t="s">
        <v>107</v>
      </c>
      <c r="C44" s="50">
        <v>24</v>
      </c>
      <c r="D44" s="51">
        <v>2</v>
      </c>
      <c r="E44" s="4"/>
      <c r="F44" s="46"/>
      <c r="G44" s="188">
        <v>72.7</v>
      </c>
      <c r="H44" s="37"/>
      <c r="I44" s="63">
        <v>90</v>
      </c>
      <c r="J44" s="37"/>
      <c r="K44" s="63">
        <v>55.6</v>
      </c>
      <c r="L44" s="37"/>
      <c r="M44" s="154">
        <v>12763</v>
      </c>
      <c r="N44" s="155"/>
      <c r="O44" s="285">
        <v>0</v>
      </c>
      <c r="P44" s="46"/>
      <c r="Q44" s="42">
        <v>114</v>
      </c>
      <c r="R44" s="37"/>
      <c r="S44" s="42">
        <v>114.2</v>
      </c>
      <c r="T44" s="46"/>
      <c r="U44" s="42">
        <v>116.4</v>
      </c>
      <c r="V44" s="37"/>
      <c r="W44" s="42">
        <v>115.4</v>
      </c>
      <c r="X44" s="46"/>
      <c r="Y44" s="42">
        <v>99.7</v>
      </c>
      <c r="Z44" s="37"/>
      <c r="AA44" s="159">
        <v>103</v>
      </c>
      <c r="AB44" s="46"/>
      <c r="AC44" s="154">
        <v>66928</v>
      </c>
      <c r="AD44" s="41"/>
      <c r="AE44" s="154">
        <v>22462</v>
      </c>
      <c r="AF44" s="41"/>
      <c r="AG44" s="154">
        <v>22798</v>
      </c>
      <c r="AH44" s="41"/>
      <c r="AI44" s="154">
        <v>18495</v>
      </c>
      <c r="AJ44" s="41"/>
      <c r="AK44" s="154">
        <v>7049</v>
      </c>
      <c r="AL44" s="3"/>
      <c r="AM44" s="154">
        <v>9788</v>
      </c>
      <c r="AN44" s="3"/>
      <c r="AO44" s="154">
        <v>16378</v>
      </c>
      <c r="AP44" s="41"/>
      <c r="AQ44" s="285">
        <v>0</v>
      </c>
      <c r="AR44" s="323"/>
      <c r="AS44" s="285">
        <v>0</v>
      </c>
      <c r="AT44" s="323"/>
      <c r="AU44" s="154">
        <v>5990451</v>
      </c>
      <c r="AV44" s="41"/>
      <c r="AW44" s="154">
        <v>4237396</v>
      </c>
      <c r="AX44" s="154">
        <v>312186</v>
      </c>
      <c r="AY44" s="40">
        <v>6</v>
      </c>
      <c r="AZ44" s="41"/>
      <c r="BA44" s="154">
        <v>1038</v>
      </c>
      <c r="BB44" s="41"/>
      <c r="BC44" s="155">
        <v>6313</v>
      </c>
      <c r="BD44" s="37"/>
      <c r="BE44" s="154">
        <v>54426.244859999999</v>
      </c>
      <c r="BF44" s="37"/>
      <c r="BG44" s="154">
        <v>54167.300669999997</v>
      </c>
      <c r="BH44" s="53"/>
      <c r="BI44" s="154">
        <v>14659</v>
      </c>
      <c r="BJ44" s="53"/>
      <c r="BK44" s="154">
        <v>3040</v>
      </c>
      <c r="BL44" s="37"/>
      <c r="BM44" s="154">
        <v>8295</v>
      </c>
      <c r="BN44" s="37"/>
      <c r="BO44" s="154">
        <v>3325</v>
      </c>
      <c r="BP44" s="155"/>
      <c r="BQ44" s="155">
        <v>7082.33</v>
      </c>
      <c r="BR44" s="37"/>
      <c r="BS44" s="154">
        <v>3104</v>
      </c>
      <c r="BT44" s="333"/>
      <c r="BU44" s="273">
        <v>98.1</v>
      </c>
      <c r="BV44" s="339"/>
      <c r="BW44" s="38">
        <v>94.7</v>
      </c>
      <c r="BX44" s="37"/>
      <c r="BY44" s="154">
        <v>267895</v>
      </c>
      <c r="BZ44" s="37"/>
      <c r="CA44" s="238">
        <v>0.75</v>
      </c>
      <c r="CB44" s="37"/>
      <c r="CC44" s="154">
        <v>603</v>
      </c>
      <c r="CD44" s="37"/>
      <c r="CE44" s="154">
        <v>773</v>
      </c>
      <c r="CF44" s="37"/>
      <c r="CG44" s="42">
        <v>83.4</v>
      </c>
      <c r="CH44" s="46"/>
      <c r="CI44" s="42">
        <v>89.3</v>
      </c>
      <c r="CJ44" s="159"/>
      <c r="CK44" s="42">
        <v>100.2</v>
      </c>
      <c r="CL44" s="159"/>
      <c r="CM44" s="159">
        <v>107.3</v>
      </c>
      <c r="CN44" s="46"/>
      <c r="CO44" s="38">
        <v>89.5</v>
      </c>
      <c r="CP44" s="55"/>
      <c r="CQ44" s="55">
        <v>109.7</v>
      </c>
      <c r="CR44" s="257"/>
      <c r="CS44" s="258">
        <v>124.7</v>
      </c>
      <c r="CT44" s="345"/>
      <c r="CU44" s="343">
        <v>4.5</v>
      </c>
      <c r="CV44" s="52" t="s">
        <v>107</v>
      </c>
      <c r="CW44" s="50">
        <v>24</v>
      </c>
      <c r="CX44" s="51">
        <v>2</v>
      </c>
      <c r="CY44" s="161"/>
    </row>
    <row r="45" spans="1:103" s="8" customFormat="1" ht="15" customHeight="1">
      <c r="A45" s="48">
        <v>2012</v>
      </c>
      <c r="B45" s="48" t="s">
        <v>107</v>
      </c>
      <c r="C45" s="50">
        <v>24</v>
      </c>
      <c r="D45" s="51">
        <v>3</v>
      </c>
      <c r="E45" s="4"/>
      <c r="F45" s="46"/>
      <c r="G45" s="188">
        <v>72.7</v>
      </c>
      <c r="H45" s="37"/>
      <c r="I45" s="63">
        <v>85</v>
      </c>
      <c r="J45" s="37"/>
      <c r="K45" s="63">
        <v>72.2</v>
      </c>
      <c r="L45" s="37"/>
      <c r="M45" s="154">
        <v>12758</v>
      </c>
      <c r="N45" s="155"/>
      <c r="O45" s="285">
        <v>0</v>
      </c>
      <c r="P45" s="46"/>
      <c r="Q45" s="42">
        <v>113.7</v>
      </c>
      <c r="R45" s="37"/>
      <c r="S45" s="38">
        <v>123.9</v>
      </c>
      <c r="T45" s="46"/>
      <c r="U45" s="42">
        <v>116.5</v>
      </c>
      <c r="V45" s="37"/>
      <c r="W45" s="38">
        <v>129.5</v>
      </c>
      <c r="X45" s="46"/>
      <c r="Y45" s="42">
        <v>102.2</v>
      </c>
      <c r="Z45" s="37"/>
      <c r="AA45" s="55">
        <v>96.2</v>
      </c>
      <c r="AB45" s="36"/>
      <c r="AC45" s="154">
        <v>66597</v>
      </c>
      <c r="AD45" s="41"/>
      <c r="AE45" s="154">
        <v>22335</v>
      </c>
      <c r="AF45" s="41"/>
      <c r="AG45" s="154">
        <v>23468</v>
      </c>
      <c r="AH45" s="41"/>
      <c r="AI45" s="154">
        <v>20617</v>
      </c>
      <c r="AJ45" s="41"/>
      <c r="AK45" s="154">
        <v>13978</v>
      </c>
      <c r="AL45" s="3"/>
      <c r="AM45" s="154">
        <v>9906</v>
      </c>
      <c r="AN45" s="3"/>
      <c r="AO45" s="154">
        <v>16612</v>
      </c>
      <c r="AP45" s="41"/>
      <c r="AQ45" s="285">
        <v>0</v>
      </c>
      <c r="AR45" s="323"/>
      <c r="AS45" s="285">
        <v>0</v>
      </c>
      <c r="AT45" s="323"/>
      <c r="AU45" s="154">
        <v>6132396</v>
      </c>
      <c r="AV45" s="41"/>
      <c r="AW45" s="154">
        <v>4302893</v>
      </c>
      <c r="AX45" s="154">
        <v>337336</v>
      </c>
      <c r="AY45" s="40">
        <v>11</v>
      </c>
      <c r="AZ45" s="41"/>
      <c r="BA45" s="154">
        <v>1161</v>
      </c>
      <c r="BB45" s="41"/>
      <c r="BC45" s="155">
        <v>3339</v>
      </c>
      <c r="BD45" s="37"/>
      <c r="BE45" s="154">
        <v>62033.938750000001</v>
      </c>
      <c r="BF45" s="37"/>
      <c r="BG45" s="154">
        <v>62852.29378</v>
      </c>
      <c r="BH45" s="53"/>
      <c r="BI45" s="154">
        <v>16032</v>
      </c>
      <c r="BJ45" s="53"/>
      <c r="BK45" s="154">
        <v>3851</v>
      </c>
      <c r="BL45" s="37"/>
      <c r="BM45" s="154">
        <v>8431</v>
      </c>
      <c r="BN45" s="37"/>
      <c r="BO45" s="154">
        <v>3751</v>
      </c>
      <c r="BP45" s="155"/>
      <c r="BQ45" s="155">
        <v>7715.13</v>
      </c>
      <c r="BR45" s="37"/>
      <c r="BS45" s="154">
        <v>3705</v>
      </c>
      <c r="BT45" s="333"/>
      <c r="BU45" s="273">
        <v>98.6</v>
      </c>
      <c r="BV45" s="339"/>
      <c r="BW45" s="42">
        <v>95.1</v>
      </c>
      <c r="BX45" s="37"/>
      <c r="BY45" s="154">
        <v>303841</v>
      </c>
      <c r="BZ45" s="37"/>
      <c r="CA45" s="238">
        <v>0.77</v>
      </c>
      <c r="CB45" s="37"/>
      <c r="CC45" s="154">
        <v>662</v>
      </c>
      <c r="CD45" s="37"/>
      <c r="CE45" s="154">
        <v>765</v>
      </c>
      <c r="CF45" s="37"/>
      <c r="CG45" s="42">
        <v>87.4</v>
      </c>
      <c r="CH45" s="46"/>
      <c r="CI45" s="42">
        <v>93.1</v>
      </c>
      <c r="CJ45" s="159"/>
      <c r="CK45" s="42">
        <v>100.7</v>
      </c>
      <c r="CL45" s="159"/>
      <c r="CM45" s="159">
        <v>107.2</v>
      </c>
      <c r="CN45" s="46"/>
      <c r="CO45" s="38">
        <v>89.2</v>
      </c>
      <c r="CP45" s="55"/>
      <c r="CQ45" s="55">
        <v>110.1</v>
      </c>
      <c r="CR45" s="257"/>
      <c r="CS45" s="258">
        <v>125.7</v>
      </c>
      <c r="CT45" s="345"/>
      <c r="CU45" s="343">
        <v>4.5</v>
      </c>
      <c r="CV45" s="52" t="s">
        <v>107</v>
      </c>
      <c r="CW45" s="50">
        <v>24</v>
      </c>
      <c r="CX45" s="51">
        <v>3</v>
      </c>
      <c r="CY45" s="161"/>
    </row>
    <row r="46" spans="1:103" s="8" customFormat="1" ht="15" customHeight="1">
      <c r="A46" s="48">
        <v>2012</v>
      </c>
      <c r="B46" s="48" t="s">
        <v>107</v>
      </c>
      <c r="C46" s="50">
        <v>24</v>
      </c>
      <c r="D46" s="51">
        <v>4</v>
      </c>
      <c r="E46" s="4"/>
      <c r="F46" s="46"/>
      <c r="G46" s="63">
        <v>54.5</v>
      </c>
      <c r="H46" s="37"/>
      <c r="I46" s="63">
        <v>50</v>
      </c>
      <c r="J46" s="37"/>
      <c r="K46" s="63">
        <v>83.3</v>
      </c>
      <c r="L46" s="37"/>
      <c r="M46" s="154">
        <v>12757</v>
      </c>
      <c r="N46" s="155"/>
      <c r="O46" s="285">
        <v>0</v>
      </c>
      <c r="P46" s="46"/>
      <c r="Q46" s="42">
        <v>113.2</v>
      </c>
      <c r="R46" s="37"/>
      <c r="S46" s="38">
        <v>107.9</v>
      </c>
      <c r="T46" s="46"/>
      <c r="U46" s="42">
        <v>114.4</v>
      </c>
      <c r="V46" s="37"/>
      <c r="W46" s="38">
        <v>107.4</v>
      </c>
      <c r="X46" s="46"/>
      <c r="Y46" s="42">
        <v>104.3</v>
      </c>
      <c r="Z46" s="37"/>
      <c r="AA46" s="55">
        <v>99.7</v>
      </c>
      <c r="AB46" s="36"/>
      <c r="AC46" s="154">
        <v>73647</v>
      </c>
      <c r="AD46" s="41"/>
      <c r="AE46" s="154">
        <v>24137</v>
      </c>
      <c r="AF46" s="41"/>
      <c r="AG46" s="154">
        <v>25823</v>
      </c>
      <c r="AH46" s="41"/>
      <c r="AI46" s="154">
        <v>14840</v>
      </c>
      <c r="AJ46" s="41"/>
      <c r="AK46" s="154">
        <v>12431</v>
      </c>
      <c r="AL46" s="3"/>
      <c r="AM46" s="154">
        <v>10954</v>
      </c>
      <c r="AN46" s="3"/>
      <c r="AO46" s="154">
        <v>18242</v>
      </c>
      <c r="AP46" s="41"/>
      <c r="AQ46" s="285">
        <v>0</v>
      </c>
      <c r="AR46" s="323"/>
      <c r="AS46" s="285">
        <v>0</v>
      </c>
      <c r="AT46" s="323"/>
      <c r="AU46" s="154">
        <v>6093213</v>
      </c>
      <c r="AV46" s="41"/>
      <c r="AW46" s="154">
        <v>4255909</v>
      </c>
      <c r="AX46" s="154">
        <v>317568</v>
      </c>
      <c r="AY46" s="40">
        <v>8</v>
      </c>
      <c r="AZ46" s="41"/>
      <c r="BA46" s="154">
        <v>1004</v>
      </c>
      <c r="BB46" s="41"/>
      <c r="BC46" s="155">
        <v>2290</v>
      </c>
      <c r="BD46" s="37"/>
      <c r="BE46" s="154">
        <v>55648.982730000003</v>
      </c>
      <c r="BF46" s="37"/>
      <c r="BG46" s="154">
        <v>60833.263639999997</v>
      </c>
      <c r="BH46" s="53"/>
      <c r="BI46" s="154">
        <v>15664</v>
      </c>
      <c r="BJ46" s="53"/>
      <c r="BK46" s="154">
        <v>3764</v>
      </c>
      <c r="BL46" s="37"/>
      <c r="BM46" s="154">
        <v>8118</v>
      </c>
      <c r="BN46" s="37"/>
      <c r="BO46" s="154">
        <v>3783</v>
      </c>
      <c r="BP46" s="155"/>
      <c r="BQ46" s="155">
        <v>7598.25</v>
      </c>
      <c r="BR46" s="37"/>
      <c r="BS46" s="154">
        <v>3363</v>
      </c>
      <c r="BT46" s="333"/>
      <c r="BU46" s="273">
        <v>98.4</v>
      </c>
      <c r="BV46" s="339"/>
      <c r="BW46" s="42">
        <v>95.2</v>
      </c>
      <c r="BX46" s="37"/>
      <c r="BY46" s="154">
        <v>301948</v>
      </c>
      <c r="BZ46" s="37"/>
      <c r="CA46" s="238">
        <v>0.78</v>
      </c>
      <c r="CB46" s="37"/>
      <c r="CC46" s="154">
        <v>760</v>
      </c>
      <c r="CD46" s="37"/>
      <c r="CE46" s="154">
        <v>708</v>
      </c>
      <c r="CF46" s="37"/>
      <c r="CG46" s="42">
        <v>85.8</v>
      </c>
      <c r="CH46" s="46"/>
      <c r="CI46" s="42">
        <v>91.3</v>
      </c>
      <c r="CJ46" s="159"/>
      <c r="CK46" s="42">
        <v>101</v>
      </c>
      <c r="CL46" s="159"/>
      <c r="CM46" s="159">
        <v>107.4</v>
      </c>
      <c r="CN46" s="46"/>
      <c r="CO46" s="38">
        <v>90</v>
      </c>
      <c r="CP46" s="55"/>
      <c r="CQ46" s="55">
        <v>111.3</v>
      </c>
      <c r="CR46" s="257"/>
      <c r="CS46" s="258">
        <v>122.6</v>
      </c>
      <c r="CT46" s="345"/>
      <c r="CU46" s="343">
        <v>4.5</v>
      </c>
      <c r="CV46" s="52" t="s">
        <v>107</v>
      </c>
      <c r="CW46" s="50">
        <v>24</v>
      </c>
      <c r="CX46" s="51">
        <v>4</v>
      </c>
      <c r="CY46" s="161"/>
    </row>
    <row r="47" spans="1:103" s="8" customFormat="1" ht="15" customHeight="1">
      <c r="A47" s="48">
        <v>2012</v>
      </c>
      <c r="B47" s="48" t="s">
        <v>107</v>
      </c>
      <c r="C47" s="50">
        <v>24</v>
      </c>
      <c r="D47" s="51">
        <v>5</v>
      </c>
      <c r="E47" s="4"/>
      <c r="F47" s="46"/>
      <c r="G47" s="63">
        <v>54.5</v>
      </c>
      <c r="H47" s="37"/>
      <c r="I47" s="63">
        <v>40</v>
      </c>
      <c r="J47" s="37"/>
      <c r="K47" s="63">
        <v>55.6</v>
      </c>
      <c r="L47" s="37"/>
      <c r="M47" s="154">
        <v>12752</v>
      </c>
      <c r="N47" s="155"/>
      <c r="O47" s="285">
        <v>0</v>
      </c>
      <c r="P47" s="46"/>
      <c r="Q47" s="42">
        <v>111.2</v>
      </c>
      <c r="R47" s="37"/>
      <c r="S47" s="42">
        <v>105.8</v>
      </c>
      <c r="T47" s="46"/>
      <c r="U47" s="42">
        <v>113</v>
      </c>
      <c r="V47" s="37"/>
      <c r="W47" s="42">
        <v>107.1</v>
      </c>
      <c r="X47" s="46"/>
      <c r="Y47" s="42">
        <v>102.5</v>
      </c>
      <c r="Z47" s="37"/>
      <c r="AA47" s="159">
        <v>101.9</v>
      </c>
      <c r="AB47" s="46"/>
      <c r="AC47" s="154">
        <v>69638</v>
      </c>
      <c r="AD47" s="41"/>
      <c r="AE47" s="154">
        <v>25468</v>
      </c>
      <c r="AF47" s="41"/>
      <c r="AG47" s="154">
        <v>23853</v>
      </c>
      <c r="AH47" s="41"/>
      <c r="AI47" s="154">
        <v>14360</v>
      </c>
      <c r="AJ47" s="41"/>
      <c r="AK47" s="154">
        <v>8686</v>
      </c>
      <c r="AL47" s="3"/>
      <c r="AM47" s="154">
        <v>10697</v>
      </c>
      <c r="AN47" s="3"/>
      <c r="AO47" s="154">
        <v>17298</v>
      </c>
      <c r="AP47" s="41"/>
      <c r="AQ47" s="285">
        <v>0</v>
      </c>
      <c r="AR47" s="323"/>
      <c r="AS47" s="285">
        <v>0</v>
      </c>
      <c r="AT47" s="323"/>
      <c r="AU47" s="154">
        <v>6096273</v>
      </c>
      <c r="AV47" s="41"/>
      <c r="AW47" s="154">
        <v>4236338</v>
      </c>
      <c r="AX47" s="154">
        <v>327436</v>
      </c>
      <c r="AY47" s="40">
        <v>35</v>
      </c>
      <c r="AZ47" s="41"/>
      <c r="BA47" s="154">
        <v>1148</v>
      </c>
      <c r="BB47" s="41"/>
      <c r="BC47" s="155">
        <v>2826</v>
      </c>
      <c r="BD47" s="37"/>
      <c r="BE47" s="154">
        <v>52368.578260000002</v>
      </c>
      <c r="BF47" s="37"/>
      <c r="BG47" s="154">
        <v>61447.89157</v>
      </c>
      <c r="BH47" s="53"/>
      <c r="BI47" s="154">
        <v>15755</v>
      </c>
      <c r="BJ47" s="53"/>
      <c r="BK47" s="154">
        <v>3750</v>
      </c>
      <c r="BL47" s="37"/>
      <c r="BM47" s="154">
        <v>8279</v>
      </c>
      <c r="BN47" s="37"/>
      <c r="BO47" s="154">
        <v>3726</v>
      </c>
      <c r="BP47" s="155"/>
      <c r="BQ47" s="155">
        <v>7919.89</v>
      </c>
      <c r="BR47" s="37"/>
      <c r="BS47" s="154">
        <v>3655</v>
      </c>
      <c r="BT47" s="333"/>
      <c r="BU47" s="273">
        <v>98</v>
      </c>
      <c r="BV47" s="339"/>
      <c r="BW47" s="42">
        <v>94.9</v>
      </c>
      <c r="BX47" s="37"/>
      <c r="BY47" s="154">
        <v>287911</v>
      </c>
      <c r="BZ47" s="37"/>
      <c r="CA47" s="238">
        <v>0.79</v>
      </c>
      <c r="CB47" s="37"/>
      <c r="CC47" s="154">
        <v>631</v>
      </c>
      <c r="CD47" s="37"/>
      <c r="CE47" s="154">
        <v>727</v>
      </c>
      <c r="CF47" s="37"/>
      <c r="CG47" s="42">
        <v>84.3</v>
      </c>
      <c r="CH47" s="46"/>
      <c r="CI47" s="42">
        <v>90</v>
      </c>
      <c r="CJ47" s="159"/>
      <c r="CK47" s="42">
        <v>99.5</v>
      </c>
      <c r="CL47" s="159"/>
      <c r="CM47" s="159">
        <v>106.2</v>
      </c>
      <c r="CN47" s="46"/>
      <c r="CO47" s="38">
        <v>90.2</v>
      </c>
      <c r="CP47" s="55"/>
      <c r="CQ47" s="55">
        <v>106.6</v>
      </c>
      <c r="CR47" s="257"/>
      <c r="CS47" s="258">
        <v>113.7</v>
      </c>
      <c r="CT47" s="345"/>
      <c r="CU47" s="343">
        <v>4.4000000000000004</v>
      </c>
      <c r="CV47" s="52" t="s">
        <v>107</v>
      </c>
      <c r="CW47" s="50">
        <v>24</v>
      </c>
      <c r="CX47" s="51">
        <v>5</v>
      </c>
      <c r="CY47" s="161"/>
    </row>
    <row r="48" spans="1:103" s="8" customFormat="1" ht="15" customHeight="1">
      <c r="A48" s="48">
        <v>2012</v>
      </c>
      <c r="B48" s="48" t="s">
        <v>107</v>
      </c>
      <c r="C48" s="50">
        <v>24</v>
      </c>
      <c r="D48" s="51">
        <v>6</v>
      </c>
      <c r="E48" s="4"/>
      <c r="F48" s="46"/>
      <c r="G48" s="63">
        <v>22.7</v>
      </c>
      <c r="H48" s="37"/>
      <c r="I48" s="63">
        <v>10</v>
      </c>
      <c r="J48" s="37"/>
      <c r="K48" s="63">
        <v>44.4</v>
      </c>
      <c r="L48" s="37"/>
      <c r="M48" s="154">
        <v>12755</v>
      </c>
      <c r="N48" s="155"/>
      <c r="O48" s="285">
        <v>0</v>
      </c>
      <c r="P48" s="46"/>
      <c r="Q48" s="42">
        <v>110.3</v>
      </c>
      <c r="R48" s="37"/>
      <c r="S48" s="42">
        <v>114.5</v>
      </c>
      <c r="T48" s="46"/>
      <c r="U48" s="42">
        <v>111.2</v>
      </c>
      <c r="V48" s="37"/>
      <c r="W48" s="42">
        <v>116.2</v>
      </c>
      <c r="X48" s="46"/>
      <c r="Y48" s="42">
        <v>102.7</v>
      </c>
      <c r="Z48" s="37"/>
      <c r="AA48" s="159">
        <v>101.5</v>
      </c>
      <c r="AB48" s="46"/>
      <c r="AC48" s="154">
        <v>72566</v>
      </c>
      <c r="AD48" s="41"/>
      <c r="AE48" s="154">
        <v>26971</v>
      </c>
      <c r="AF48" s="41"/>
      <c r="AG48" s="154">
        <v>26976</v>
      </c>
      <c r="AH48" s="41"/>
      <c r="AI48" s="35">
        <v>22066</v>
      </c>
      <c r="AJ48" s="37"/>
      <c r="AK48" s="35">
        <v>11390</v>
      </c>
      <c r="AL48" s="34"/>
      <c r="AM48" s="35">
        <v>11411</v>
      </c>
      <c r="AN48" s="34"/>
      <c r="AO48" s="35">
        <v>18496</v>
      </c>
      <c r="AP48" s="37"/>
      <c r="AQ48" s="285">
        <v>0</v>
      </c>
      <c r="AR48" s="323"/>
      <c r="AS48" s="285">
        <v>0</v>
      </c>
      <c r="AT48" s="323"/>
      <c r="AU48" s="154">
        <v>6110927</v>
      </c>
      <c r="AV48" s="41"/>
      <c r="AW48" s="154">
        <v>4265677</v>
      </c>
      <c r="AX48" s="35">
        <v>304366</v>
      </c>
      <c r="AY48" s="39">
        <v>5</v>
      </c>
      <c r="AZ48" s="37"/>
      <c r="BA48" s="154">
        <v>975</v>
      </c>
      <c r="BB48" s="41"/>
      <c r="BC48" s="155">
        <v>1816</v>
      </c>
      <c r="BD48" s="37"/>
      <c r="BE48" s="154">
        <v>56418.46688</v>
      </c>
      <c r="BF48" s="37"/>
      <c r="BG48" s="154">
        <v>55857.661310000003</v>
      </c>
      <c r="BH48" s="53"/>
      <c r="BI48" s="154">
        <v>15682</v>
      </c>
      <c r="BJ48" s="53"/>
      <c r="BK48" s="154">
        <v>3583</v>
      </c>
      <c r="BL48" s="37"/>
      <c r="BM48" s="154">
        <v>8489</v>
      </c>
      <c r="BN48" s="37"/>
      <c r="BO48" s="154">
        <v>3610</v>
      </c>
      <c r="BP48" s="155"/>
      <c r="BQ48" s="155">
        <v>7818.19</v>
      </c>
      <c r="BR48" s="37"/>
      <c r="BS48" s="154">
        <v>3299</v>
      </c>
      <c r="BT48" s="333"/>
      <c r="BU48" s="273">
        <v>97.5</v>
      </c>
      <c r="BV48" s="339"/>
      <c r="BW48" s="42">
        <v>94.4</v>
      </c>
      <c r="BX48" s="37"/>
      <c r="BY48" s="154">
        <v>269810</v>
      </c>
      <c r="BZ48" s="37"/>
      <c r="CA48" s="238">
        <v>0.8</v>
      </c>
      <c r="CB48" s="37"/>
      <c r="CC48" s="154">
        <v>545</v>
      </c>
      <c r="CD48" s="37"/>
      <c r="CE48" s="154">
        <v>717</v>
      </c>
      <c r="CF48" s="37"/>
      <c r="CG48" s="42">
        <v>136.4</v>
      </c>
      <c r="CH48" s="46"/>
      <c r="CI48" s="42">
        <v>146.5</v>
      </c>
      <c r="CJ48" s="159"/>
      <c r="CK48" s="42">
        <v>100.1</v>
      </c>
      <c r="CL48" s="159"/>
      <c r="CM48" s="159">
        <v>107.5</v>
      </c>
      <c r="CN48" s="46"/>
      <c r="CO48" s="42">
        <v>90.4</v>
      </c>
      <c r="CP48" s="55"/>
      <c r="CQ48" s="159">
        <v>112.1</v>
      </c>
      <c r="CR48" s="257"/>
      <c r="CS48" s="259">
        <v>119.7</v>
      </c>
      <c r="CT48" s="260"/>
      <c r="CU48" s="343">
        <v>4.3</v>
      </c>
      <c r="CV48" s="52" t="s">
        <v>107</v>
      </c>
      <c r="CW48" s="50">
        <v>24</v>
      </c>
      <c r="CX48" s="51">
        <v>6</v>
      </c>
      <c r="CY48" s="161"/>
    </row>
    <row r="49" spans="1:103" s="8" customFormat="1" ht="15" customHeight="1">
      <c r="A49" s="48">
        <v>2012</v>
      </c>
      <c r="B49" s="48" t="s">
        <v>107</v>
      </c>
      <c r="C49" s="50">
        <v>24</v>
      </c>
      <c r="D49" s="51">
        <v>7</v>
      </c>
      <c r="E49" s="4"/>
      <c r="F49" s="46"/>
      <c r="G49" s="63">
        <v>31.8</v>
      </c>
      <c r="H49" s="37"/>
      <c r="I49" s="63">
        <v>20</v>
      </c>
      <c r="J49" s="37"/>
      <c r="K49" s="63">
        <v>22.2</v>
      </c>
      <c r="L49" s="37"/>
      <c r="M49" s="154">
        <v>12756</v>
      </c>
      <c r="N49" s="155"/>
      <c r="O49" s="285">
        <v>0</v>
      </c>
      <c r="P49" s="46"/>
      <c r="Q49" s="42">
        <v>109.8</v>
      </c>
      <c r="R49" s="37"/>
      <c r="S49" s="38">
        <v>115</v>
      </c>
      <c r="T49" s="46"/>
      <c r="U49" s="42">
        <v>109.1</v>
      </c>
      <c r="V49" s="37"/>
      <c r="W49" s="38">
        <v>114.6</v>
      </c>
      <c r="X49" s="46"/>
      <c r="Y49" s="42">
        <v>104.2</v>
      </c>
      <c r="Z49" s="37"/>
      <c r="AA49" s="55">
        <v>104.9</v>
      </c>
      <c r="AB49" s="36"/>
      <c r="AC49" s="154">
        <v>75421</v>
      </c>
      <c r="AD49" s="41"/>
      <c r="AE49" s="154">
        <v>28338</v>
      </c>
      <c r="AF49" s="41"/>
      <c r="AG49" s="154">
        <v>25982</v>
      </c>
      <c r="AH49" s="41"/>
      <c r="AI49" s="35">
        <v>26284</v>
      </c>
      <c r="AJ49" s="37"/>
      <c r="AK49" s="35">
        <v>12149</v>
      </c>
      <c r="AL49" s="34"/>
      <c r="AM49" s="35">
        <v>11419</v>
      </c>
      <c r="AN49" s="34"/>
      <c r="AO49" s="35">
        <v>19008</v>
      </c>
      <c r="AP49" s="37"/>
      <c r="AQ49" s="285">
        <v>0</v>
      </c>
      <c r="AR49" s="323"/>
      <c r="AS49" s="285">
        <v>0</v>
      </c>
      <c r="AT49" s="323"/>
      <c r="AU49" s="154">
        <v>6056816</v>
      </c>
      <c r="AV49" s="41"/>
      <c r="AW49" s="154">
        <v>4250351</v>
      </c>
      <c r="AX49" s="35">
        <v>306999</v>
      </c>
      <c r="AY49" s="39">
        <v>61</v>
      </c>
      <c r="AZ49" s="37"/>
      <c r="BA49" s="154">
        <v>1026</v>
      </c>
      <c r="BB49" s="41"/>
      <c r="BC49" s="155">
        <v>7241</v>
      </c>
      <c r="BD49" s="37"/>
      <c r="BE49" s="154">
        <v>53122.107739999999</v>
      </c>
      <c r="BF49" s="37"/>
      <c r="BG49" s="154">
        <v>58407.614529999999</v>
      </c>
      <c r="BH49" s="53"/>
      <c r="BI49" s="154">
        <v>17123</v>
      </c>
      <c r="BJ49" s="53"/>
      <c r="BK49" s="154">
        <v>4124</v>
      </c>
      <c r="BL49" s="37"/>
      <c r="BM49" s="154">
        <v>9112</v>
      </c>
      <c r="BN49" s="37"/>
      <c r="BO49" s="154">
        <v>3887</v>
      </c>
      <c r="BP49" s="155"/>
      <c r="BQ49" s="155">
        <v>8604.01</v>
      </c>
      <c r="BR49" s="37"/>
      <c r="BS49" s="154">
        <v>3820</v>
      </c>
      <c r="BT49" s="333"/>
      <c r="BU49" s="273">
        <v>97.1</v>
      </c>
      <c r="BV49" s="339"/>
      <c r="BW49" s="42">
        <v>94.1</v>
      </c>
      <c r="BX49" s="37"/>
      <c r="BY49" s="154">
        <v>283295</v>
      </c>
      <c r="BZ49" s="37"/>
      <c r="CA49" s="238">
        <v>0.81</v>
      </c>
      <c r="CB49" s="37"/>
      <c r="CC49" s="154">
        <v>525</v>
      </c>
      <c r="CD49" s="37"/>
      <c r="CE49" s="154">
        <v>732</v>
      </c>
      <c r="CF49" s="37"/>
      <c r="CG49" s="42">
        <v>113.4</v>
      </c>
      <c r="CH49" s="46"/>
      <c r="CI49" s="42">
        <v>122.2</v>
      </c>
      <c r="CJ49" s="159"/>
      <c r="CK49" s="42">
        <v>99.9</v>
      </c>
      <c r="CL49" s="159"/>
      <c r="CM49" s="159">
        <v>107.7</v>
      </c>
      <c r="CN49" s="46"/>
      <c r="CO49" s="42">
        <v>90.4</v>
      </c>
      <c r="CP49" s="55"/>
      <c r="CQ49" s="159">
        <v>110.6</v>
      </c>
      <c r="CR49" s="257"/>
      <c r="CS49" s="259">
        <v>119.7</v>
      </c>
      <c r="CT49" s="260"/>
      <c r="CU49" s="343">
        <v>4.3</v>
      </c>
      <c r="CV49" s="52" t="s">
        <v>107</v>
      </c>
      <c r="CW49" s="50">
        <v>24</v>
      </c>
      <c r="CX49" s="51">
        <v>7</v>
      </c>
      <c r="CY49" s="161"/>
    </row>
    <row r="50" spans="1:103" s="8" customFormat="1" ht="15" customHeight="1">
      <c r="A50" s="48">
        <v>2012</v>
      </c>
      <c r="B50" s="48" t="s">
        <v>107</v>
      </c>
      <c r="C50" s="50">
        <v>24</v>
      </c>
      <c r="D50" s="51">
        <v>8</v>
      </c>
      <c r="E50" s="4"/>
      <c r="F50" s="46"/>
      <c r="G50" s="188">
        <v>45.5</v>
      </c>
      <c r="H50" s="37"/>
      <c r="I50" s="63">
        <v>20</v>
      </c>
      <c r="J50" s="37"/>
      <c r="K50" s="63">
        <v>33.299999999999997</v>
      </c>
      <c r="L50" s="37"/>
      <c r="M50" s="154">
        <v>12755</v>
      </c>
      <c r="N50" s="155"/>
      <c r="O50" s="285">
        <v>0</v>
      </c>
      <c r="P50" s="46"/>
      <c r="Q50" s="42">
        <v>108.1</v>
      </c>
      <c r="R50" s="37"/>
      <c r="S50" s="42">
        <v>104.3</v>
      </c>
      <c r="T50" s="46"/>
      <c r="U50" s="42">
        <v>109</v>
      </c>
      <c r="V50" s="37"/>
      <c r="W50" s="42">
        <v>105.7</v>
      </c>
      <c r="X50" s="46"/>
      <c r="Y50" s="42">
        <v>104.6</v>
      </c>
      <c r="Z50" s="37"/>
      <c r="AA50" s="159">
        <v>105.7</v>
      </c>
      <c r="AB50" s="46"/>
      <c r="AC50" s="154">
        <v>77500</v>
      </c>
      <c r="AD50" s="41"/>
      <c r="AE50" s="154">
        <v>28208</v>
      </c>
      <c r="AF50" s="41"/>
      <c r="AG50" s="154">
        <v>27616</v>
      </c>
      <c r="AH50" s="41"/>
      <c r="AI50" s="35">
        <v>25526</v>
      </c>
      <c r="AJ50" s="37"/>
      <c r="AK50" s="35">
        <v>11368</v>
      </c>
      <c r="AL50" s="34"/>
      <c r="AM50" s="35">
        <v>11706</v>
      </c>
      <c r="AN50" s="34"/>
      <c r="AO50" s="35">
        <v>19280</v>
      </c>
      <c r="AP50" s="37"/>
      <c r="AQ50" s="285">
        <v>0</v>
      </c>
      <c r="AR50" s="323"/>
      <c r="AS50" s="285">
        <v>0</v>
      </c>
      <c r="AT50" s="323"/>
      <c r="AU50" s="154">
        <v>6045642</v>
      </c>
      <c r="AV50" s="41"/>
      <c r="AW50" s="154">
        <v>4245835</v>
      </c>
      <c r="AX50" s="35">
        <v>287422</v>
      </c>
      <c r="AY50" s="39">
        <v>27</v>
      </c>
      <c r="AZ50" s="37"/>
      <c r="BA50" s="154">
        <v>967</v>
      </c>
      <c r="BB50" s="41"/>
      <c r="BC50" s="155">
        <v>2166</v>
      </c>
      <c r="BD50" s="37"/>
      <c r="BE50" s="154">
        <v>50444.053659999998</v>
      </c>
      <c r="BF50" s="37"/>
      <c r="BG50" s="154">
        <v>58128.406410000003</v>
      </c>
      <c r="BH50" s="53"/>
      <c r="BI50" s="154">
        <v>15568</v>
      </c>
      <c r="BJ50" s="53"/>
      <c r="BK50" s="154">
        <v>2991</v>
      </c>
      <c r="BL50" s="37"/>
      <c r="BM50" s="154">
        <v>8852</v>
      </c>
      <c r="BN50" s="37"/>
      <c r="BO50" s="154">
        <v>3725</v>
      </c>
      <c r="BP50" s="155"/>
      <c r="BQ50" s="155">
        <v>8671.81</v>
      </c>
      <c r="BR50" s="37"/>
      <c r="BS50" s="154">
        <v>5232</v>
      </c>
      <c r="BT50" s="333"/>
      <c r="BU50" s="273">
        <v>97.2</v>
      </c>
      <c r="BV50" s="339"/>
      <c r="BW50" s="42">
        <v>94.3</v>
      </c>
      <c r="BX50" s="37"/>
      <c r="BY50" s="154">
        <v>286036</v>
      </c>
      <c r="BZ50" s="37"/>
      <c r="CA50" s="238">
        <v>0.82</v>
      </c>
      <c r="CB50" s="37"/>
      <c r="CC50" s="154">
        <v>521</v>
      </c>
      <c r="CD50" s="37"/>
      <c r="CE50" s="154">
        <v>751</v>
      </c>
      <c r="CF50" s="37"/>
      <c r="CG50" s="42">
        <v>86.1</v>
      </c>
      <c r="CH50" s="46"/>
      <c r="CI50" s="42">
        <v>92.6</v>
      </c>
      <c r="CJ50" s="159"/>
      <c r="CK50" s="42">
        <v>99.3</v>
      </c>
      <c r="CL50" s="159"/>
      <c r="CM50" s="159">
        <v>106.8</v>
      </c>
      <c r="CN50" s="46"/>
      <c r="CO50" s="42">
        <v>90.2</v>
      </c>
      <c r="CP50" s="55"/>
      <c r="CQ50" s="159">
        <v>106.8</v>
      </c>
      <c r="CR50" s="257"/>
      <c r="CS50" s="259">
        <v>114.6</v>
      </c>
      <c r="CT50" s="260"/>
      <c r="CU50" s="343">
        <v>4.2</v>
      </c>
      <c r="CV50" s="52" t="s">
        <v>107</v>
      </c>
      <c r="CW50" s="50">
        <v>24</v>
      </c>
      <c r="CX50" s="51">
        <v>8</v>
      </c>
      <c r="CY50" s="161"/>
    </row>
    <row r="51" spans="1:103" s="8" customFormat="1" ht="15" customHeight="1">
      <c r="A51" s="48">
        <v>2012</v>
      </c>
      <c r="B51" s="48" t="s">
        <v>107</v>
      </c>
      <c r="C51" s="50">
        <v>24</v>
      </c>
      <c r="D51" s="51">
        <v>9</v>
      </c>
      <c r="E51" s="4"/>
      <c r="F51" s="46"/>
      <c r="G51" s="63">
        <v>63.6</v>
      </c>
      <c r="H51" s="37"/>
      <c r="I51" s="63">
        <v>30</v>
      </c>
      <c r="J51" s="37"/>
      <c r="K51" s="63">
        <v>44.4</v>
      </c>
      <c r="L51" s="37"/>
      <c r="M51" s="35">
        <v>12749</v>
      </c>
      <c r="N51" s="53"/>
      <c r="O51" s="285">
        <v>0</v>
      </c>
      <c r="P51" s="46"/>
      <c r="Q51" s="42">
        <v>105.8</v>
      </c>
      <c r="R51" s="37"/>
      <c r="S51" s="42">
        <v>109.2</v>
      </c>
      <c r="T51" s="46"/>
      <c r="U51" s="42">
        <v>106.3</v>
      </c>
      <c r="V51" s="37"/>
      <c r="W51" s="42">
        <v>112.6</v>
      </c>
      <c r="X51" s="46"/>
      <c r="Y51" s="42">
        <v>104.6</v>
      </c>
      <c r="Z51" s="37"/>
      <c r="AA51" s="159">
        <v>102.5</v>
      </c>
      <c r="AB51" s="46"/>
      <c r="AC51" s="154">
        <v>74176</v>
      </c>
      <c r="AD51" s="41"/>
      <c r="AE51" s="154">
        <v>28125</v>
      </c>
      <c r="AF51" s="41"/>
      <c r="AG51" s="154">
        <v>26253</v>
      </c>
      <c r="AH51" s="41"/>
      <c r="AI51" s="154">
        <v>28565</v>
      </c>
      <c r="AJ51" s="41"/>
      <c r="AK51" s="154">
        <v>11775</v>
      </c>
      <c r="AL51" s="3"/>
      <c r="AM51" s="35">
        <v>11674</v>
      </c>
      <c r="AN51" s="34"/>
      <c r="AO51" s="154">
        <v>19689</v>
      </c>
      <c r="AP51" s="41"/>
      <c r="AQ51" s="285">
        <v>0</v>
      </c>
      <c r="AR51" s="323"/>
      <c r="AS51" s="285">
        <v>0</v>
      </c>
      <c r="AT51" s="323"/>
      <c r="AU51" s="154">
        <v>6119535</v>
      </c>
      <c r="AV51" s="41"/>
      <c r="AW51" s="154">
        <v>4309755</v>
      </c>
      <c r="AX51" s="35">
        <v>270094</v>
      </c>
      <c r="AY51" s="39">
        <v>9</v>
      </c>
      <c r="AZ51" s="37"/>
      <c r="BA51" s="154">
        <v>931</v>
      </c>
      <c r="BB51" s="41"/>
      <c r="BC51" s="155">
        <v>1746</v>
      </c>
      <c r="BD51" s="37"/>
      <c r="BE51" s="154">
        <v>53579.332779999997</v>
      </c>
      <c r="BF51" s="37"/>
      <c r="BG51" s="154">
        <v>59261.273000000001</v>
      </c>
      <c r="BH51" s="53"/>
      <c r="BI51" s="154">
        <v>14700</v>
      </c>
      <c r="BJ51" s="53"/>
      <c r="BK51" s="154">
        <v>3119</v>
      </c>
      <c r="BL51" s="37"/>
      <c r="BM51" s="154">
        <v>8098</v>
      </c>
      <c r="BN51" s="37"/>
      <c r="BO51" s="154">
        <v>3483</v>
      </c>
      <c r="BP51" s="155"/>
      <c r="BQ51" s="155">
        <v>7974.71</v>
      </c>
      <c r="BR51" s="37"/>
      <c r="BS51" s="154">
        <v>3647</v>
      </c>
      <c r="BT51" s="333"/>
      <c r="BU51" s="273">
        <v>97.5</v>
      </c>
      <c r="BV51" s="339"/>
      <c r="BW51" s="42">
        <v>94.4</v>
      </c>
      <c r="BX51" s="37"/>
      <c r="BY51" s="154">
        <v>266705</v>
      </c>
      <c r="BZ51" s="37"/>
      <c r="CA51" s="238">
        <v>0.81</v>
      </c>
      <c r="CB51" s="37"/>
      <c r="CC51" s="154">
        <v>539</v>
      </c>
      <c r="CD51" s="37"/>
      <c r="CE51" s="154">
        <v>739</v>
      </c>
      <c r="CF51" s="37"/>
      <c r="CG51" s="42">
        <v>83.4</v>
      </c>
      <c r="CH51" s="46"/>
      <c r="CI51" s="42">
        <v>89.5</v>
      </c>
      <c r="CJ51" s="159"/>
      <c r="CK51" s="42">
        <v>99.4</v>
      </c>
      <c r="CL51" s="159"/>
      <c r="CM51" s="159">
        <v>106.7</v>
      </c>
      <c r="CN51" s="46"/>
      <c r="CO51" s="42">
        <v>90.2</v>
      </c>
      <c r="CP51" s="55"/>
      <c r="CQ51" s="159">
        <v>107.6</v>
      </c>
      <c r="CR51" s="257"/>
      <c r="CS51" s="259">
        <v>115.3</v>
      </c>
      <c r="CT51" s="260"/>
      <c r="CU51" s="343">
        <v>4.2</v>
      </c>
      <c r="CV51" s="52" t="s">
        <v>107</v>
      </c>
      <c r="CW51" s="50">
        <v>24</v>
      </c>
      <c r="CX51" s="51">
        <v>9</v>
      </c>
      <c r="CY51" s="161"/>
    </row>
    <row r="52" spans="1:103" s="8" customFormat="1" ht="15" customHeight="1">
      <c r="A52" s="48">
        <v>2012</v>
      </c>
      <c r="B52" s="48" t="s">
        <v>107</v>
      </c>
      <c r="C52" s="50">
        <v>24</v>
      </c>
      <c r="D52" s="51">
        <v>10</v>
      </c>
      <c r="E52" s="4"/>
      <c r="F52" s="46"/>
      <c r="G52" s="63">
        <v>40.9</v>
      </c>
      <c r="H52" s="37"/>
      <c r="I52" s="63">
        <v>40</v>
      </c>
      <c r="J52" s="37"/>
      <c r="K52" s="63">
        <v>72.2</v>
      </c>
      <c r="L52" s="37"/>
      <c r="M52" s="35">
        <v>12752</v>
      </c>
      <c r="N52" s="53"/>
      <c r="O52" s="285">
        <v>0</v>
      </c>
      <c r="P52" s="46"/>
      <c r="Q52" s="42">
        <v>106.1</v>
      </c>
      <c r="R52" s="37"/>
      <c r="S52" s="42">
        <v>109.1</v>
      </c>
      <c r="T52" s="46"/>
      <c r="U52" s="42">
        <v>106.6</v>
      </c>
      <c r="V52" s="37"/>
      <c r="W52" s="42">
        <v>107.8</v>
      </c>
      <c r="X52" s="46"/>
      <c r="Y52" s="42">
        <v>104.6</v>
      </c>
      <c r="Z52" s="37"/>
      <c r="AA52" s="159">
        <v>106</v>
      </c>
      <c r="AB52" s="46"/>
      <c r="AC52" s="35">
        <v>84251</v>
      </c>
      <c r="AD52" s="37"/>
      <c r="AE52" s="35">
        <v>28894</v>
      </c>
      <c r="AF52" s="37"/>
      <c r="AG52" s="35">
        <v>33939</v>
      </c>
      <c r="AH52" s="37"/>
      <c r="AI52" s="35">
        <v>31666</v>
      </c>
      <c r="AJ52" s="37"/>
      <c r="AK52" s="35">
        <v>13721</v>
      </c>
      <c r="AL52" s="34"/>
      <c r="AM52" s="35">
        <v>12195</v>
      </c>
      <c r="AN52" s="34"/>
      <c r="AO52" s="35">
        <v>20573</v>
      </c>
      <c r="AP52" s="37"/>
      <c r="AQ52" s="285">
        <v>0</v>
      </c>
      <c r="AR52" s="323"/>
      <c r="AS52" s="285">
        <v>0</v>
      </c>
      <c r="AT52" s="323"/>
      <c r="AU52" s="154">
        <v>6057734</v>
      </c>
      <c r="AV52" s="41"/>
      <c r="AW52" s="154">
        <v>4272334</v>
      </c>
      <c r="AX52" s="35">
        <v>319844</v>
      </c>
      <c r="AY52" s="39">
        <v>8</v>
      </c>
      <c r="AZ52" s="37"/>
      <c r="BA52" s="154">
        <v>1035</v>
      </c>
      <c r="BB52" s="41"/>
      <c r="BC52" s="155">
        <v>2394</v>
      </c>
      <c r="BD52" s="37"/>
      <c r="BE52" s="35">
        <v>51480.109640000002</v>
      </c>
      <c r="BF52" s="37"/>
      <c r="BG52" s="35">
        <v>57042.063589999998</v>
      </c>
      <c r="BH52" s="53"/>
      <c r="BI52" s="35">
        <v>15672</v>
      </c>
      <c r="BJ52" s="53"/>
      <c r="BK52" s="35">
        <v>3931</v>
      </c>
      <c r="BL52" s="37"/>
      <c r="BM52" s="35">
        <v>8152</v>
      </c>
      <c r="BN52" s="37"/>
      <c r="BO52" s="35">
        <v>3590</v>
      </c>
      <c r="BP52" s="53"/>
      <c r="BQ52" s="53">
        <v>8057</v>
      </c>
      <c r="BR52" s="37"/>
      <c r="BS52" s="35">
        <v>3837</v>
      </c>
      <c r="BT52" s="333"/>
      <c r="BU52" s="273">
        <v>97.1</v>
      </c>
      <c r="BV52" s="339"/>
      <c r="BW52" s="42">
        <v>94.4</v>
      </c>
      <c r="BX52" s="37"/>
      <c r="BY52" s="35">
        <v>284238</v>
      </c>
      <c r="BZ52" s="37"/>
      <c r="CA52" s="238">
        <v>0.82</v>
      </c>
      <c r="CB52" s="37"/>
      <c r="CC52" s="35">
        <v>595</v>
      </c>
      <c r="CD52" s="37"/>
      <c r="CE52" s="35">
        <v>819</v>
      </c>
      <c r="CF52" s="44"/>
      <c r="CG52" s="42">
        <v>84</v>
      </c>
      <c r="CH52" s="252"/>
      <c r="CI52" s="42">
        <v>90.1</v>
      </c>
      <c r="CJ52" s="159"/>
      <c r="CK52" s="42">
        <v>99.9</v>
      </c>
      <c r="CL52" s="159"/>
      <c r="CM52" s="159">
        <v>107.2</v>
      </c>
      <c r="CN52" s="46"/>
      <c r="CO52" s="42">
        <v>90.2</v>
      </c>
      <c r="CP52" s="55"/>
      <c r="CQ52" s="159">
        <v>110.1</v>
      </c>
      <c r="CR52" s="257"/>
      <c r="CS52" s="259">
        <v>116.1</v>
      </c>
      <c r="CT52" s="260"/>
      <c r="CU52" s="343">
        <v>4.0999999999999996</v>
      </c>
      <c r="CV52" s="52" t="s">
        <v>107</v>
      </c>
      <c r="CW52" s="50">
        <v>24</v>
      </c>
      <c r="CX52" s="51">
        <v>10</v>
      </c>
      <c r="CY52" s="161"/>
    </row>
    <row r="53" spans="1:103" s="8" customFormat="1" ht="15" customHeight="1">
      <c r="A53" s="48">
        <v>2012</v>
      </c>
      <c r="B53" s="48" t="s">
        <v>107</v>
      </c>
      <c r="C53" s="50">
        <v>24</v>
      </c>
      <c r="D53" s="51">
        <v>11</v>
      </c>
      <c r="E53" s="4"/>
      <c r="F53" s="46"/>
      <c r="G53" s="188">
        <v>27.3</v>
      </c>
      <c r="H53" s="37"/>
      <c r="I53" s="63">
        <v>25</v>
      </c>
      <c r="J53" s="37"/>
      <c r="K53" s="63">
        <v>66.7</v>
      </c>
      <c r="L53" s="37"/>
      <c r="M53" s="35">
        <v>12751</v>
      </c>
      <c r="N53" s="53"/>
      <c r="O53" s="285">
        <v>0</v>
      </c>
      <c r="P53" s="46"/>
      <c r="Q53" s="42">
        <v>105.1</v>
      </c>
      <c r="R53" s="37"/>
      <c r="S53" s="42">
        <v>107.1</v>
      </c>
      <c r="T53" s="46"/>
      <c r="U53" s="42">
        <v>104.9</v>
      </c>
      <c r="V53" s="37"/>
      <c r="W53" s="42">
        <v>107.2</v>
      </c>
      <c r="X53" s="46"/>
      <c r="Y53" s="42">
        <v>104.2</v>
      </c>
      <c r="Z53" s="37"/>
      <c r="AA53" s="159">
        <v>107</v>
      </c>
      <c r="AB53" s="46"/>
      <c r="AC53" s="35">
        <v>80145</v>
      </c>
      <c r="AD53" s="37"/>
      <c r="AE53" s="35">
        <v>28216</v>
      </c>
      <c r="AF53" s="37"/>
      <c r="AG53" s="35">
        <v>30106</v>
      </c>
      <c r="AH53" s="37"/>
      <c r="AI53" s="35">
        <v>26964</v>
      </c>
      <c r="AJ53" s="37"/>
      <c r="AK53" s="35">
        <v>8972</v>
      </c>
      <c r="AL53" s="34"/>
      <c r="AM53" s="35">
        <v>11472</v>
      </c>
      <c r="AN53" s="34"/>
      <c r="AO53" s="35">
        <v>19582</v>
      </c>
      <c r="AP53" s="37"/>
      <c r="AQ53" s="285">
        <v>0</v>
      </c>
      <c r="AR53" s="323"/>
      <c r="AS53" s="285">
        <v>0</v>
      </c>
      <c r="AT53" s="323"/>
      <c r="AU53" s="35">
        <v>6087899</v>
      </c>
      <c r="AV53" s="37"/>
      <c r="AW53" s="35">
        <v>4280357</v>
      </c>
      <c r="AX53" s="35">
        <v>308577</v>
      </c>
      <c r="AY53" s="39">
        <v>7</v>
      </c>
      <c r="AZ53" s="37"/>
      <c r="BA53" s="154">
        <v>964</v>
      </c>
      <c r="BB53" s="41"/>
      <c r="BC53" s="155">
        <v>2638</v>
      </c>
      <c r="BD53" s="37"/>
      <c r="BE53" s="35">
        <v>49831.797100000003</v>
      </c>
      <c r="BF53" s="37"/>
      <c r="BG53" s="35">
        <v>59402.203070000003</v>
      </c>
      <c r="BH53" s="53"/>
      <c r="BI53" s="35">
        <v>16630</v>
      </c>
      <c r="BJ53" s="53"/>
      <c r="BK53" s="35">
        <v>4177</v>
      </c>
      <c r="BL53" s="37"/>
      <c r="BM53" s="35">
        <v>8612</v>
      </c>
      <c r="BN53" s="37"/>
      <c r="BO53" s="35">
        <v>3841</v>
      </c>
      <c r="BP53" s="53"/>
      <c r="BQ53" s="53">
        <v>7740.89</v>
      </c>
      <c r="BR53" s="37"/>
      <c r="BS53" s="35">
        <v>3734</v>
      </c>
      <c r="BT53" s="333"/>
      <c r="BU53" s="273">
        <v>97</v>
      </c>
      <c r="BV53" s="339"/>
      <c r="BW53" s="42">
        <v>94.1</v>
      </c>
      <c r="BX53" s="37"/>
      <c r="BY53" s="35">
        <v>273772</v>
      </c>
      <c r="BZ53" s="37"/>
      <c r="CA53" s="238">
        <v>0.82</v>
      </c>
      <c r="CB53" s="37"/>
      <c r="CC53" s="35">
        <v>492</v>
      </c>
      <c r="CD53" s="37"/>
      <c r="CE53" s="35">
        <v>742</v>
      </c>
      <c r="CF53" s="44"/>
      <c r="CG53" s="42">
        <v>86.4</v>
      </c>
      <c r="CH53" s="252"/>
      <c r="CI53" s="42">
        <v>93.1</v>
      </c>
      <c r="CJ53" s="159"/>
      <c r="CK53" s="42">
        <v>99.6</v>
      </c>
      <c r="CL53" s="159"/>
      <c r="CM53" s="159">
        <v>107.3</v>
      </c>
      <c r="CN53" s="46"/>
      <c r="CO53" s="42">
        <v>90.3</v>
      </c>
      <c r="CP53" s="55"/>
      <c r="CQ53" s="159">
        <v>112.2</v>
      </c>
      <c r="CR53" s="257"/>
      <c r="CS53" s="259">
        <v>116.2</v>
      </c>
      <c r="CT53" s="260"/>
      <c r="CU53" s="343">
        <v>4.0999999999999996</v>
      </c>
      <c r="CV53" s="52" t="s">
        <v>107</v>
      </c>
      <c r="CW53" s="50">
        <v>24</v>
      </c>
      <c r="CX53" s="51">
        <v>11</v>
      </c>
      <c r="CY53" s="161"/>
    </row>
    <row r="54" spans="1:103" s="8" customFormat="1" ht="15" customHeight="1">
      <c r="A54" s="48">
        <v>2012</v>
      </c>
      <c r="B54" s="48" t="s">
        <v>107</v>
      </c>
      <c r="C54" s="50">
        <v>24</v>
      </c>
      <c r="D54" s="51">
        <v>12</v>
      </c>
      <c r="E54" s="4"/>
      <c r="F54" s="46"/>
      <c r="G54" s="188">
        <v>81.8</v>
      </c>
      <c r="H54" s="37"/>
      <c r="I54" s="63">
        <v>60</v>
      </c>
      <c r="J54" s="37"/>
      <c r="K54" s="63">
        <v>44.4</v>
      </c>
      <c r="L54" s="37"/>
      <c r="M54" s="35">
        <v>12749</v>
      </c>
      <c r="N54" s="53"/>
      <c r="O54" s="285">
        <v>0</v>
      </c>
      <c r="P54" s="46"/>
      <c r="Q54" s="42">
        <v>106.6</v>
      </c>
      <c r="R54" s="37"/>
      <c r="S54" s="42">
        <v>105</v>
      </c>
      <c r="T54" s="46"/>
      <c r="U54" s="42">
        <v>108.7</v>
      </c>
      <c r="V54" s="37"/>
      <c r="W54" s="42">
        <v>108.2</v>
      </c>
      <c r="X54" s="46"/>
      <c r="Y54" s="42">
        <v>102.9</v>
      </c>
      <c r="Z54" s="37"/>
      <c r="AA54" s="159">
        <v>103</v>
      </c>
      <c r="AB54" s="46"/>
      <c r="AC54" s="189">
        <v>75944</v>
      </c>
      <c r="AD54" s="62"/>
      <c r="AE54" s="189">
        <v>26748</v>
      </c>
      <c r="AF54" s="62"/>
      <c r="AG54" s="189">
        <v>27451</v>
      </c>
      <c r="AH54" s="62"/>
      <c r="AI54" s="35">
        <v>24519</v>
      </c>
      <c r="AJ54" s="37"/>
      <c r="AK54" s="35">
        <v>8243</v>
      </c>
      <c r="AL54" s="34"/>
      <c r="AM54" s="35">
        <v>11490</v>
      </c>
      <c r="AN54" s="34"/>
      <c r="AO54" s="35">
        <v>18347</v>
      </c>
      <c r="AP54" s="37"/>
      <c r="AQ54" s="285">
        <v>0</v>
      </c>
      <c r="AR54" s="323"/>
      <c r="AS54" s="285">
        <v>0</v>
      </c>
      <c r="AT54" s="323"/>
      <c r="AU54" s="330">
        <v>6151781</v>
      </c>
      <c r="AV54" s="44"/>
      <c r="AW54" s="330">
        <v>4338238</v>
      </c>
      <c r="AX54" s="35">
        <v>290507</v>
      </c>
      <c r="AY54" s="39">
        <v>6</v>
      </c>
      <c r="AZ54" s="37"/>
      <c r="BA54" s="154">
        <v>890</v>
      </c>
      <c r="BB54" s="41"/>
      <c r="BC54" s="155">
        <v>2083</v>
      </c>
      <c r="BD54" s="44"/>
      <c r="BE54" s="35">
        <v>52985.469219999999</v>
      </c>
      <c r="BF54" s="44"/>
      <c r="BG54" s="35">
        <v>59442.952960000002</v>
      </c>
      <c r="BH54" s="53"/>
      <c r="BI54" s="189">
        <v>21048</v>
      </c>
      <c r="BJ54" s="107"/>
      <c r="BK54" s="189">
        <v>4656</v>
      </c>
      <c r="BL54" s="62"/>
      <c r="BM54" s="189">
        <v>11320</v>
      </c>
      <c r="BN54" s="62"/>
      <c r="BO54" s="189">
        <v>5072</v>
      </c>
      <c r="BP54" s="107"/>
      <c r="BQ54" s="107">
        <v>8354.2199999999993</v>
      </c>
      <c r="BR54" s="44"/>
      <c r="BS54" s="189">
        <v>3485</v>
      </c>
      <c r="BT54" s="334"/>
      <c r="BU54" s="273">
        <v>97.4</v>
      </c>
      <c r="BV54" s="339"/>
      <c r="BW54" s="42">
        <v>94.1</v>
      </c>
      <c r="BX54" s="37"/>
      <c r="BY54" s="35">
        <v>325492</v>
      </c>
      <c r="BZ54" s="37"/>
      <c r="CA54" s="238">
        <v>0.83</v>
      </c>
      <c r="CB54" s="37"/>
      <c r="CC54" s="35">
        <v>414</v>
      </c>
      <c r="CD54" s="37"/>
      <c r="CE54" s="35">
        <v>628</v>
      </c>
      <c r="CF54" s="44"/>
      <c r="CG54" s="42">
        <v>169.9</v>
      </c>
      <c r="CH54" s="252"/>
      <c r="CI54" s="42">
        <v>182.9</v>
      </c>
      <c r="CJ54" s="159"/>
      <c r="CK54" s="42">
        <v>99.6</v>
      </c>
      <c r="CL54" s="159"/>
      <c r="CM54" s="159">
        <v>107.2</v>
      </c>
      <c r="CN54" s="46"/>
      <c r="CO54" s="42">
        <v>90.4</v>
      </c>
      <c r="CP54" s="55"/>
      <c r="CQ54" s="159">
        <v>107.8</v>
      </c>
      <c r="CR54" s="257"/>
      <c r="CS54" s="259">
        <v>118.4</v>
      </c>
      <c r="CT54" s="260"/>
      <c r="CU54" s="343">
        <v>4.3</v>
      </c>
      <c r="CV54" s="52" t="s">
        <v>107</v>
      </c>
      <c r="CW54" s="50">
        <v>24</v>
      </c>
      <c r="CX54" s="51">
        <v>12</v>
      </c>
      <c r="CY54" s="161"/>
    </row>
    <row r="55" spans="1:103" ht="20.100000000000001" customHeight="1">
      <c r="A55" s="48">
        <v>2013</v>
      </c>
      <c r="B55" s="48" t="s">
        <v>107</v>
      </c>
      <c r="C55" s="50">
        <v>25</v>
      </c>
      <c r="D55" s="51">
        <v>1</v>
      </c>
      <c r="E55" s="4"/>
      <c r="F55" s="46"/>
      <c r="G55" s="188">
        <v>63.6</v>
      </c>
      <c r="H55" s="37"/>
      <c r="I55" s="63">
        <v>80</v>
      </c>
      <c r="J55" s="37"/>
      <c r="K55" s="63">
        <v>33.299999999999997</v>
      </c>
      <c r="L55" s="37"/>
      <c r="M55" s="35">
        <v>12744</v>
      </c>
      <c r="N55" s="53"/>
      <c r="O55" s="285">
        <v>0</v>
      </c>
      <c r="P55" s="46"/>
      <c r="Q55" s="42">
        <v>104.8</v>
      </c>
      <c r="R55" s="37"/>
      <c r="S55" s="42">
        <v>98.5</v>
      </c>
      <c r="T55" s="46"/>
      <c r="U55" s="42">
        <v>109</v>
      </c>
      <c r="V55" s="37"/>
      <c r="W55" s="42">
        <v>102.3</v>
      </c>
      <c r="X55" s="46"/>
      <c r="Y55" s="42">
        <v>101.6</v>
      </c>
      <c r="Z55" s="37"/>
      <c r="AA55" s="159">
        <v>103.5</v>
      </c>
      <c r="AB55" s="46"/>
      <c r="AC55" s="189">
        <v>69289</v>
      </c>
      <c r="AD55" s="62"/>
      <c r="AE55" s="189">
        <v>23561</v>
      </c>
      <c r="AF55" s="62"/>
      <c r="AG55" s="189">
        <v>24649</v>
      </c>
      <c r="AH55" s="62"/>
      <c r="AI55" s="35">
        <v>16714</v>
      </c>
      <c r="AJ55" s="37"/>
      <c r="AK55" s="35">
        <v>6039</v>
      </c>
      <c r="AL55" s="34"/>
      <c r="AM55" s="35">
        <v>10326</v>
      </c>
      <c r="AN55" s="34"/>
      <c r="AO55" s="35">
        <v>17011</v>
      </c>
      <c r="AP55" s="37"/>
      <c r="AQ55" s="285">
        <v>0</v>
      </c>
      <c r="AR55" s="323"/>
      <c r="AS55" s="285">
        <v>0</v>
      </c>
      <c r="AT55" s="323"/>
      <c r="AU55" s="330">
        <v>6130988</v>
      </c>
      <c r="AV55" s="44"/>
      <c r="AW55" s="330">
        <v>4320554</v>
      </c>
      <c r="AX55" s="35">
        <v>319981</v>
      </c>
      <c r="AY55" s="39">
        <v>6</v>
      </c>
      <c r="AZ55" s="37"/>
      <c r="BA55" s="154">
        <v>934</v>
      </c>
      <c r="BB55" s="41"/>
      <c r="BC55" s="155">
        <v>2246</v>
      </c>
      <c r="BD55" s="44"/>
      <c r="BE55" s="35">
        <v>47986</v>
      </c>
      <c r="BF55" s="44"/>
      <c r="BG55" s="35">
        <v>64317</v>
      </c>
      <c r="BH55" s="53"/>
      <c r="BI55" s="189">
        <v>16873</v>
      </c>
      <c r="BJ55" s="107"/>
      <c r="BK55" s="189">
        <v>4516</v>
      </c>
      <c r="BL55" s="62"/>
      <c r="BM55" s="189">
        <v>8612</v>
      </c>
      <c r="BN55" s="62"/>
      <c r="BO55" s="189">
        <v>3745</v>
      </c>
      <c r="BP55" s="107"/>
      <c r="BQ55" s="107">
        <v>7542.16</v>
      </c>
      <c r="BR55" s="44"/>
      <c r="BS55" s="189">
        <v>3177</v>
      </c>
      <c r="BT55" s="334"/>
      <c r="BU55" s="273">
        <v>97.6</v>
      </c>
      <c r="BV55" s="339"/>
      <c r="BW55" s="42">
        <v>94.2</v>
      </c>
      <c r="BX55" s="37"/>
      <c r="BY55" s="35">
        <v>288934</v>
      </c>
      <c r="BZ55" s="37"/>
      <c r="CA55" s="238">
        <v>0.84</v>
      </c>
      <c r="CB55" s="37"/>
      <c r="CC55" s="35">
        <v>619</v>
      </c>
      <c r="CD55" s="37"/>
      <c r="CE55" s="35">
        <v>814</v>
      </c>
      <c r="CF55" s="44"/>
      <c r="CG55" s="42">
        <v>84.8</v>
      </c>
      <c r="CH55" s="252"/>
      <c r="CI55" s="42">
        <v>91.3</v>
      </c>
      <c r="CJ55" s="159"/>
      <c r="CK55" s="42">
        <v>98</v>
      </c>
      <c r="CL55" s="159"/>
      <c r="CM55" s="159">
        <v>105.5</v>
      </c>
      <c r="CN55" s="46"/>
      <c r="CO55" s="42">
        <v>89.9</v>
      </c>
      <c r="CP55" s="55"/>
      <c r="CQ55" s="159">
        <v>99.7</v>
      </c>
      <c r="CR55" s="257"/>
      <c r="CS55" s="259">
        <v>105</v>
      </c>
      <c r="CT55" s="260"/>
      <c r="CU55" s="343">
        <v>4.2</v>
      </c>
      <c r="CV55" s="52" t="s">
        <v>107</v>
      </c>
      <c r="CW55" s="50">
        <v>25</v>
      </c>
      <c r="CX55" s="51">
        <v>1</v>
      </c>
      <c r="CY55" s="161"/>
    </row>
    <row r="56" spans="1:103" s="8" customFormat="1" ht="15" customHeight="1">
      <c r="A56" s="48">
        <v>2013</v>
      </c>
      <c r="B56" s="48" t="s">
        <v>107</v>
      </c>
      <c r="C56" s="50">
        <v>25</v>
      </c>
      <c r="D56" s="51">
        <v>2</v>
      </c>
      <c r="E56" s="4"/>
      <c r="F56" s="46"/>
      <c r="G56" s="188">
        <v>90.9</v>
      </c>
      <c r="H56" s="37"/>
      <c r="I56" s="63">
        <v>80</v>
      </c>
      <c r="J56" s="37"/>
      <c r="K56" s="63">
        <v>38.9</v>
      </c>
      <c r="L56" s="37"/>
      <c r="M56" s="35">
        <v>12741</v>
      </c>
      <c r="N56" s="53"/>
      <c r="O56" s="285">
        <v>0</v>
      </c>
      <c r="P56" s="46"/>
      <c r="Q56" s="42">
        <v>106.7</v>
      </c>
      <c r="R56" s="37"/>
      <c r="S56" s="42">
        <v>103.9</v>
      </c>
      <c r="T56" s="46"/>
      <c r="U56" s="42">
        <v>109.8</v>
      </c>
      <c r="V56" s="37"/>
      <c r="W56" s="42">
        <v>107.8</v>
      </c>
      <c r="X56" s="46"/>
      <c r="Y56" s="42">
        <v>101</v>
      </c>
      <c r="Z56" s="37"/>
      <c r="AA56" s="159">
        <v>102.5</v>
      </c>
      <c r="AB56" s="46"/>
      <c r="AC56" s="189">
        <v>68969</v>
      </c>
      <c r="AD56" s="62"/>
      <c r="AE56" s="189">
        <v>22987</v>
      </c>
      <c r="AF56" s="62"/>
      <c r="AG56" s="189">
        <v>22257</v>
      </c>
      <c r="AH56" s="62"/>
      <c r="AI56" s="35">
        <v>13541</v>
      </c>
      <c r="AJ56" s="37"/>
      <c r="AK56" s="35">
        <v>6708</v>
      </c>
      <c r="AL56" s="34"/>
      <c r="AM56" s="35">
        <v>10712</v>
      </c>
      <c r="AN56" s="34"/>
      <c r="AO56" s="35">
        <v>18658</v>
      </c>
      <c r="AP56" s="37"/>
      <c r="AQ56" s="285">
        <v>0</v>
      </c>
      <c r="AR56" s="323"/>
      <c r="AS56" s="285">
        <v>0</v>
      </c>
      <c r="AT56" s="323"/>
      <c r="AU56" s="330">
        <v>6161913</v>
      </c>
      <c r="AV56" s="44"/>
      <c r="AW56" s="330">
        <v>4340836</v>
      </c>
      <c r="AX56" s="35">
        <v>280685</v>
      </c>
      <c r="AY56" s="39">
        <v>4</v>
      </c>
      <c r="AZ56" s="37"/>
      <c r="BA56" s="154">
        <v>916</v>
      </c>
      <c r="BB56" s="41"/>
      <c r="BC56" s="155">
        <v>1720</v>
      </c>
      <c r="BD56" s="44"/>
      <c r="BE56" s="35">
        <v>52833</v>
      </c>
      <c r="BF56" s="44"/>
      <c r="BG56" s="35">
        <v>60566</v>
      </c>
      <c r="BH56" s="53"/>
      <c r="BI56" s="189">
        <v>14239</v>
      </c>
      <c r="BJ56" s="107"/>
      <c r="BK56" s="189">
        <v>2949</v>
      </c>
      <c r="BL56" s="62"/>
      <c r="BM56" s="189">
        <v>8041</v>
      </c>
      <c r="BN56" s="62"/>
      <c r="BO56" s="189">
        <v>3248</v>
      </c>
      <c r="BP56" s="107"/>
      <c r="BQ56" s="107">
        <v>7033.26</v>
      </c>
      <c r="BR56" s="44"/>
      <c r="BS56" s="189">
        <v>3306</v>
      </c>
      <c r="BT56" s="334"/>
      <c r="BU56" s="273">
        <v>98</v>
      </c>
      <c r="BV56" s="339"/>
      <c r="BW56" s="42">
        <v>94</v>
      </c>
      <c r="BX56" s="37"/>
      <c r="BY56" s="35">
        <v>268099</v>
      </c>
      <c r="BZ56" s="37"/>
      <c r="CA56" s="238">
        <v>0.85</v>
      </c>
      <c r="CB56" s="37"/>
      <c r="CC56" s="35">
        <v>566</v>
      </c>
      <c r="CD56" s="37"/>
      <c r="CE56" s="35">
        <v>809</v>
      </c>
      <c r="CF56" s="44"/>
      <c r="CG56" s="42">
        <v>82.4</v>
      </c>
      <c r="CH56" s="252"/>
      <c r="CI56" s="42">
        <v>88.9</v>
      </c>
      <c r="CJ56" s="159"/>
      <c r="CK56" s="42">
        <v>98.8</v>
      </c>
      <c r="CL56" s="159"/>
      <c r="CM56" s="159">
        <v>106.6</v>
      </c>
      <c r="CN56" s="46"/>
      <c r="CO56" s="42">
        <v>89.7</v>
      </c>
      <c r="CP56" s="55"/>
      <c r="CQ56" s="159">
        <v>105.7</v>
      </c>
      <c r="CR56" s="257"/>
      <c r="CS56" s="259">
        <v>117.8</v>
      </c>
      <c r="CT56" s="260"/>
      <c r="CU56" s="343">
        <v>4.3</v>
      </c>
      <c r="CV56" s="52" t="s">
        <v>107</v>
      </c>
      <c r="CW56" s="50">
        <v>25</v>
      </c>
      <c r="CX56" s="51">
        <v>2</v>
      </c>
      <c r="CY56" s="161"/>
    </row>
    <row r="57" spans="1:103" s="8" customFormat="1" ht="15" customHeight="1">
      <c r="A57" s="48">
        <v>2013</v>
      </c>
      <c r="B57" s="48" t="s">
        <v>107</v>
      </c>
      <c r="C57" s="50">
        <v>25</v>
      </c>
      <c r="D57" s="51">
        <v>3</v>
      </c>
      <c r="E57" s="4"/>
      <c r="F57" s="46"/>
      <c r="G57" s="188">
        <v>100</v>
      </c>
      <c r="H57" s="37"/>
      <c r="I57" s="63">
        <v>80</v>
      </c>
      <c r="J57" s="37"/>
      <c r="K57" s="63">
        <v>44.4</v>
      </c>
      <c r="L57" s="37"/>
      <c r="M57" s="35">
        <v>12734</v>
      </c>
      <c r="N57" s="53"/>
      <c r="O57" s="285">
        <v>0</v>
      </c>
      <c r="P57" s="46"/>
      <c r="Q57" s="42">
        <v>108</v>
      </c>
      <c r="R57" s="37"/>
      <c r="S57" s="42">
        <v>116.7</v>
      </c>
      <c r="T57" s="46"/>
      <c r="U57" s="42">
        <v>112</v>
      </c>
      <c r="V57" s="37"/>
      <c r="W57" s="42">
        <v>124.5</v>
      </c>
      <c r="X57" s="46"/>
      <c r="Y57" s="42">
        <v>99.9</v>
      </c>
      <c r="Z57" s="37"/>
      <c r="AA57" s="159">
        <v>94.6</v>
      </c>
      <c r="AB57" s="46"/>
      <c r="AC57" s="189">
        <v>71456</v>
      </c>
      <c r="AD57" s="62"/>
      <c r="AE57" s="189">
        <v>24879</v>
      </c>
      <c r="AF57" s="62"/>
      <c r="AG57" s="189">
        <v>25986</v>
      </c>
      <c r="AH57" s="62"/>
      <c r="AI57" s="35">
        <v>19215</v>
      </c>
      <c r="AJ57" s="37"/>
      <c r="AK57" s="35">
        <v>12338</v>
      </c>
      <c r="AL57" s="34"/>
      <c r="AM57" s="35">
        <v>11396</v>
      </c>
      <c r="AN57" s="34"/>
      <c r="AO57" s="35">
        <v>20058</v>
      </c>
      <c r="AP57" s="37"/>
      <c r="AQ57" s="285">
        <v>0</v>
      </c>
      <c r="AR57" s="323"/>
      <c r="AS57" s="285">
        <v>0</v>
      </c>
      <c r="AT57" s="323"/>
      <c r="AU57" s="330">
        <v>6330045</v>
      </c>
      <c r="AV57" s="44"/>
      <c r="AW57" s="330">
        <v>4414711</v>
      </c>
      <c r="AX57" s="35">
        <v>320347</v>
      </c>
      <c r="AY57" s="39">
        <v>10</v>
      </c>
      <c r="AZ57" s="37"/>
      <c r="BA57" s="154">
        <v>929</v>
      </c>
      <c r="BB57" s="41"/>
      <c r="BC57" s="155">
        <v>1591</v>
      </c>
      <c r="BD57" s="44"/>
      <c r="BE57" s="35">
        <v>62702</v>
      </c>
      <c r="BF57" s="44"/>
      <c r="BG57" s="35">
        <v>66271</v>
      </c>
      <c r="BH57" s="53"/>
      <c r="BI57" s="189">
        <v>16598</v>
      </c>
      <c r="BJ57" s="107"/>
      <c r="BK57" s="189">
        <v>4089</v>
      </c>
      <c r="BL57" s="62"/>
      <c r="BM57" s="189">
        <v>8569</v>
      </c>
      <c r="BN57" s="62"/>
      <c r="BO57" s="189">
        <v>3940</v>
      </c>
      <c r="BP57" s="107"/>
      <c r="BQ57" s="107">
        <v>8108.23</v>
      </c>
      <c r="BR57" s="44"/>
      <c r="BS57" s="189">
        <v>3927</v>
      </c>
      <c r="BT57" s="334"/>
      <c r="BU57" s="273">
        <v>98.1</v>
      </c>
      <c r="BV57" s="339"/>
      <c r="BW57" s="42">
        <v>94.2</v>
      </c>
      <c r="BX57" s="37"/>
      <c r="BY57" s="35">
        <v>316166</v>
      </c>
      <c r="BZ57" s="37"/>
      <c r="CA57" s="238">
        <v>0.87</v>
      </c>
      <c r="CB57" s="37"/>
      <c r="CC57" s="35">
        <v>610</v>
      </c>
      <c r="CD57" s="37"/>
      <c r="CE57" s="35">
        <v>793</v>
      </c>
      <c r="CF57" s="44"/>
      <c r="CG57" s="42">
        <v>86.2</v>
      </c>
      <c r="CH57" s="252"/>
      <c r="CI57" s="42">
        <v>92.7</v>
      </c>
      <c r="CJ57" s="159"/>
      <c r="CK57" s="42">
        <v>99.4</v>
      </c>
      <c r="CL57" s="159"/>
      <c r="CM57" s="159">
        <v>106.9</v>
      </c>
      <c r="CN57" s="46"/>
      <c r="CO57" s="42">
        <v>89.3</v>
      </c>
      <c r="CP57" s="55"/>
      <c r="CQ57" s="159">
        <v>106</v>
      </c>
      <c r="CR57" s="257"/>
      <c r="CS57" s="259">
        <v>120.8</v>
      </c>
      <c r="CT57" s="260"/>
      <c r="CU57" s="343">
        <v>4.0999999999999996</v>
      </c>
      <c r="CV57" s="52" t="s">
        <v>107</v>
      </c>
      <c r="CW57" s="50">
        <v>25</v>
      </c>
      <c r="CX57" s="51">
        <v>3</v>
      </c>
      <c r="CY57" s="161"/>
    </row>
    <row r="58" spans="1:103" s="8" customFormat="1" ht="15" customHeight="1">
      <c r="A58" s="48">
        <v>2013</v>
      </c>
      <c r="B58" s="48" t="s">
        <v>107</v>
      </c>
      <c r="C58" s="50">
        <v>25</v>
      </c>
      <c r="D58" s="51">
        <v>4</v>
      </c>
      <c r="E58" s="4"/>
      <c r="F58" s="46"/>
      <c r="G58" s="188">
        <v>100</v>
      </c>
      <c r="H58" s="37"/>
      <c r="I58" s="63">
        <v>90</v>
      </c>
      <c r="J58" s="37"/>
      <c r="K58" s="63">
        <v>44.4</v>
      </c>
      <c r="L58" s="37"/>
      <c r="M58" s="35">
        <v>12735</v>
      </c>
      <c r="N58" s="53"/>
      <c r="O58" s="285">
        <v>0</v>
      </c>
      <c r="P58" s="46"/>
      <c r="Q58" s="42">
        <v>108</v>
      </c>
      <c r="R58" s="37"/>
      <c r="S58" s="42">
        <v>106.4</v>
      </c>
      <c r="T58" s="46"/>
      <c r="U58" s="42">
        <v>111.6</v>
      </c>
      <c r="V58" s="37"/>
      <c r="W58" s="42">
        <v>108</v>
      </c>
      <c r="X58" s="46"/>
      <c r="Y58" s="42">
        <v>99.5</v>
      </c>
      <c r="Z58" s="37"/>
      <c r="AA58" s="159">
        <v>96.4</v>
      </c>
      <c r="AB58" s="46"/>
      <c r="AC58" s="189">
        <v>77894</v>
      </c>
      <c r="AD58" s="62"/>
      <c r="AE58" s="189">
        <v>28357</v>
      </c>
      <c r="AF58" s="62"/>
      <c r="AG58" s="189">
        <v>27842</v>
      </c>
      <c r="AH58" s="62"/>
      <c r="AI58" s="35">
        <v>18854</v>
      </c>
      <c r="AJ58" s="37"/>
      <c r="AK58" s="35">
        <v>15991</v>
      </c>
      <c r="AL58" s="34"/>
      <c r="AM58" s="35">
        <v>12452</v>
      </c>
      <c r="AN58" s="34"/>
      <c r="AO58" s="35">
        <v>21966</v>
      </c>
      <c r="AP58" s="37"/>
      <c r="AQ58" s="285">
        <v>0</v>
      </c>
      <c r="AR58" s="323"/>
      <c r="AS58" s="285">
        <v>0</v>
      </c>
      <c r="AT58" s="323"/>
      <c r="AU58" s="330">
        <v>6322727</v>
      </c>
      <c r="AV58" s="44"/>
      <c r="AW58" s="330">
        <v>4362492</v>
      </c>
      <c r="AX58" s="35">
        <v>363260</v>
      </c>
      <c r="AY58" s="39">
        <v>11</v>
      </c>
      <c r="AZ58" s="37"/>
      <c r="BA58" s="154">
        <v>899</v>
      </c>
      <c r="BB58" s="41"/>
      <c r="BC58" s="155">
        <v>6860</v>
      </c>
      <c r="BD58" s="44"/>
      <c r="BE58" s="35">
        <v>57758</v>
      </c>
      <c r="BF58" s="44"/>
      <c r="BG58" s="35">
        <v>66531</v>
      </c>
      <c r="BH58" s="53"/>
      <c r="BI58" s="189">
        <v>15508</v>
      </c>
      <c r="BJ58" s="107"/>
      <c r="BK58" s="189">
        <v>3629</v>
      </c>
      <c r="BL58" s="62"/>
      <c r="BM58" s="189">
        <v>8136</v>
      </c>
      <c r="BN58" s="62"/>
      <c r="BO58" s="189">
        <v>3743</v>
      </c>
      <c r="BP58" s="107"/>
      <c r="BQ58" s="107">
        <v>7788.61</v>
      </c>
      <c r="BR58" s="44"/>
      <c r="BS58" s="189">
        <v>3527</v>
      </c>
      <c r="BT58" s="334"/>
      <c r="BU58" s="273">
        <v>98.5</v>
      </c>
      <c r="BV58" s="339"/>
      <c r="BW58" s="42">
        <v>94.5</v>
      </c>
      <c r="BX58" s="37"/>
      <c r="BY58" s="35">
        <v>304382</v>
      </c>
      <c r="BZ58" s="37"/>
      <c r="CA58" s="238">
        <v>0.88</v>
      </c>
      <c r="CB58" s="37"/>
      <c r="CC58" s="35">
        <v>755</v>
      </c>
      <c r="CD58" s="37"/>
      <c r="CE58" s="35">
        <v>782</v>
      </c>
      <c r="CF58" s="44"/>
      <c r="CG58" s="42">
        <v>85.5</v>
      </c>
      <c r="CH58" s="252"/>
      <c r="CI58" s="42">
        <v>91.6</v>
      </c>
      <c r="CJ58" s="159"/>
      <c r="CK58" s="42">
        <v>100.5</v>
      </c>
      <c r="CL58" s="159"/>
      <c r="CM58" s="159">
        <v>107.7</v>
      </c>
      <c r="CN58" s="46"/>
      <c r="CO58" s="42">
        <v>90.4</v>
      </c>
      <c r="CP58" s="55"/>
      <c r="CQ58" s="159">
        <v>111.3</v>
      </c>
      <c r="CR58" s="257"/>
      <c r="CS58" s="259">
        <v>122.3</v>
      </c>
      <c r="CT58" s="260"/>
      <c r="CU58" s="343">
        <v>4.0999999999999996</v>
      </c>
      <c r="CV58" s="52" t="s">
        <v>107</v>
      </c>
      <c r="CW58" s="50">
        <v>25</v>
      </c>
      <c r="CX58" s="51">
        <v>4</v>
      </c>
      <c r="CY58" s="161"/>
    </row>
    <row r="59" spans="1:103" s="8" customFormat="1" ht="15" customHeight="1">
      <c r="A59" s="48">
        <v>2013</v>
      </c>
      <c r="B59" s="48" t="s">
        <v>107</v>
      </c>
      <c r="C59" s="50">
        <v>25</v>
      </c>
      <c r="D59" s="51">
        <v>5</v>
      </c>
      <c r="E59" s="4"/>
      <c r="F59" s="46"/>
      <c r="G59" s="188">
        <v>100</v>
      </c>
      <c r="H59" s="37"/>
      <c r="I59" s="63">
        <v>100</v>
      </c>
      <c r="J59" s="37"/>
      <c r="K59" s="63">
        <v>55.6</v>
      </c>
      <c r="L59" s="37"/>
      <c r="M59" s="35">
        <v>12731</v>
      </c>
      <c r="N59" s="53"/>
      <c r="O59" s="285">
        <v>0</v>
      </c>
      <c r="P59" s="46"/>
      <c r="Q59" s="42">
        <v>109.8</v>
      </c>
      <c r="R59" s="37"/>
      <c r="S59" s="42">
        <v>105.9</v>
      </c>
      <c r="T59" s="46"/>
      <c r="U59" s="42">
        <v>113.2</v>
      </c>
      <c r="V59" s="37"/>
      <c r="W59" s="42">
        <v>107.7</v>
      </c>
      <c r="X59" s="46"/>
      <c r="Y59" s="42">
        <v>98.4</v>
      </c>
      <c r="Z59" s="37"/>
      <c r="AA59" s="159">
        <v>98.3</v>
      </c>
      <c r="AB59" s="46"/>
      <c r="AC59" s="189">
        <v>79751</v>
      </c>
      <c r="AD59" s="62"/>
      <c r="AE59" s="189">
        <v>28902</v>
      </c>
      <c r="AF59" s="62"/>
      <c r="AG59" s="189">
        <v>26614</v>
      </c>
      <c r="AH59" s="62"/>
      <c r="AI59" s="35">
        <v>17912</v>
      </c>
      <c r="AJ59" s="37"/>
      <c r="AK59" s="35">
        <v>10842</v>
      </c>
      <c r="AL59" s="34"/>
      <c r="AM59" s="35">
        <v>12157</v>
      </c>
      <c r="AN59" s="34"/>
      <c r="AO59" s="35">
        <v>20789</v>
      </c>
      <c r="AP59" s="37"/>
      <c r="AQ59" s="285">
        <v>0</v>
      </c>
      <c r="AR59" s="323"/>
      <c r="AS59" s="285">
        <v>0</v>
      </c>
      <c r="AT59" s="323"/>
      <c r="AU59" s="330">
        <v>6344566</v>
      </c>
      <c r="AV59" s="44"/>
      <c r="AW59" s="330">
        <v>4364937</v>
      </c>
      <c r="AX59" s="35">
        <v>324569</v>
      </c>
      <c r="AY59" s="39">
        <v>8</v>
      </c>
      <c r="AZ59" s="37"/>
      <c r="BA59" s="154">
        <v>1045</v>
      </c>
      <c r="BB59" s="41"/>
      <c r="BC59" s="155">
        <v>1733</v>
      </c>
      <c r="BD59" s="44"/>
      <c r="BE59" s="35">
        <v>57652</v>
      </c>
      <c r="BF59" s="44"/>
      <c r="BG59" s="35">
        <v>67565</v>
      </c>
      <c r="BH59" s="53"/>
      <c r="BI59" s="189">
        <v>15889</v>
      </c>
      <c r="BJ59" s="107"/>
      <c r="BK59" s="189">
        <v>3756</v>
      </c>
      <c r="BL59" s="62"/>
      <c r="BM59" s="189">
        <v>8348</v>
      </c>
      <c r="BN59" s="62"/>
      <c r="BO59" s="189">
        <v>3785</v>
      </c>
      <c r="BP59" s="107"/>
      <c r="BQ59" s="107">
        <v>8252.3799999999992</v>
      </c>
      <c r="BR59" s="44"/>
      <c r="BS59" s="189">
        <v>3840</v>
      </c>
      <c r="BT59" s="334"/>
      <c r="BU59" s="273">
        <v>98.6</v>
      </c>
      <c r="BV59" s="339"/>
      <c r="BW59" s="42">
        <v>94.6</v>
      </c>
      <c r="BX59" s="37"/>
      <c r="BY59" s="35">
        <v>282366</v>
      </c>
      <c r="BZ59" s="37"/>
      <c r="CA59" s="238">
        <v>0.9</v>
      </c>
      <c r="CB59" s="37"/>
      <c r="CC59" s="35">
        <v>592</v>
      </c>
      <c r="CD59" s="37"/>
      <c r="CE59" s="35">
        <v>774</v>
      </c>
      <c r="CF59" s="44"/>
      <c r="CG59" s="42">
        <v>84</v>
      </c>
      <c r="CH59" s="252"/>
      <c r="CI59" s="42">
        <v>89.8</v>
      </c>
      <c r="CJ59" s="159"/>
      <c r="CK59" s="42">
        <v>99</v>
      </c>
      <c r="CL59" s="159"/>
      <c r="CM59" s="159">
        <v>105.9</v>
      </c>
      <c r="CN59" s="46"/>
      <c r="CO59" s="42">
        <v>90.6</v>
      </c>
      <c r="CP59" s="55"/>
      <c r="CQ59" s="159">
        <v>106.9</v>
      </c>
      <c r="CR59" s="257"/>
      <c r="CS59" s="259">
        <v>114.1</v>
      </c>
      <c r="CT59" s="260"/>
      <c r="CU59" s="343">
        <v>4.0999999999999996</v>
      </c>
      <c r="CV59" s="52" t="s">
        <v>107</v>
      </c>
      <c r="CW59" s="50">
        <v>25</v>
      </c>
      <c r="CX59" s="51">
        <v>5</v>
      </c>
      <c r="CY59" s="161"/>
    </row>
    <row r="60" spans="1:103" s="8" customFormat="1" ht="15" customHeight="1">
      <c r="A60" s="48">
        <v>2013</v>
      </c>
      <c r="B60" s="48" t="s">
        <v>107</v>
      </c>
      <c r="C60" s="50">
        <v>25</v>
      </c>
      <c r="D60" s="51">
        <v>6</v>
      </c>
      <c r="E60" s="4"/>
      <c r="F60" s="46"/>
      <c r="G60" s="188">
        <v>81.8</v>
      </c>
      <c r="H60" s="37"/>
      <c r="I60" s="63">
        <v>85</v>
      </c>
      <c r="J60" s="37"/>
      <c r="K60" s="63">
        <v>55.6</v>
      </c>
      <c r="L60" s="37"/>
      <c r="M60" s="35">
        <v>12733</v>
      </c>
      <c r="N60" s="53"/>
      <c r="O60" s="285">
        <v>0</v>
      </c>
      <c r="P60" s="46"/>
      <c r="Q60" s="42">
        <v>108.5</v>
      </c>
      <c r="R60" s="37"/>
      <c r="S60" s="42">
        <v>109.2</v>
      </c>
      <c r="T60" s="46"/>
      <c r="U60" s="42">
        <v>112.6</v>
      </c>
      <c r="V60" s="37"/>
      <c r="W60" s="42">
        <v>112.1</v>
      </c>
      <c r="X60" s="46"/>
      <c r="Y60" s="42">
        <v>97.4</v>
      </c>
      <c r="Z60" s="37"/>
      <c r="AA60" s="159">
        <v>97.7</v>
      </c>
      <c r="AB60" s="46"/>
      <c r="AC60" s="189">
        <v>83704</v>
      </c>
      <c r="AD60" s="62"/>
      <c r="AE60" s="189">
        <v>30699</v>
      </c>
      <c r="AF60" s="62"/>
      <c r="AG60" s="189">
        <v>30504</v>
      </c>
      <c r="AH60" s="62"/>
      <c r="AI60" s="35">
        <v>24633</v>
      </c>
      <c r="AJ60" s="37"/>
      <c r="AK60" s="35">
        <v>13868</v>
      </c>
      <c r="AL60" s="34"/>
      <c r="AM60" s="35">
        <v>12769</v>
      </c>
      <c r="AN60" s="34"/>
      <c r="AO60" s="35">
        <v>21737</v>
      </c>
      <c r="AP60" s="37"/>
      <c r="AQ60" s="285">
        <v>0</v>
      </c>
      <c r="AR60" s="323"/>
      <c r="AS60" s="285">
        <v>0</v>
      </c>
      <c r="AT60" s="323"/>
      <c r="AU60" s="330">
        <v>6370142</v>
      </c>
      <c r="AV60" s="44"/>
      <c r="AW60" s="330">
        <v>4398859</v>
      </c>
      <c r="AX60" s="35">
        <v>296938</v>
      </c>
      <c r="AY60" s="39">
        <v>4</v>
      </c>
      <c r="AZ60" s="37"/>
      <c r="BA60" s="154">
        <v>897</v>
      </c>
      <c r="BB60" s="41"/>
      <c r="BC60" s="155">
        <v>3837</v>
      </c>
      <c r="BD60" s="44"/>
      <c r="BE60" s="35">
        <v>60586</v>
      </c>
      <c r="BF60" s="44"/>
      <c r="BG60" s="35">
        <v>62391</v>
      </c>
      <c r="BH60" s="53"/>
      <c r="BI60" s="189">
        <v>16385</v>
      </c>
      <c r="BJ60" s="107"/>
      <c r="BK60" s="189">
        <v>3893</v>
      </c>
      <c r="BL60" s="62"/>
      <c r="BM60" s="189">
        <v>8709</v>
      </c>
      <c r="BN60" s="62"/>
      <c r="BO60" s="189">
        <v>3782</v>
      </c>
      <c r="BP60" s="107"/>
      <c r="BQ60" s="107">
        <v>8272.4</v>
      </c>
      <c r="BR60" s="44"/>
      <c r="BS60" s="189">
        <v>3475</v>
      </c>
      <c r="BT60" s="334"/>
      <c r="BU60" s="273">
        <v>98.6</v>
      </c>
      <c r="BV60" s="339"/>
      <c r="BW60" s="42">
        <v>94.6</v>
      </c>
      <c r="BX60" s="37"/>
      <c r="BY60" s="35">
        <v>296512</v>
      </c>
      <c r="BZ60" s="37"/>
      <c r="CA60" s="238">
        <v>0.92</v>
      </c>
      <c r="CB60" s="37"/>
      <c r="CC60" s="35">
        <v>492</v>
      </c>
      <c r="CD60" s="37"/>
      <c r="CE60" s="35">
        <v>744</v>
      </c>
      <c r="CF60" s="44"/>
      <c r="CG60" s="42">
        <v>136.9</v>
      </c>
      <c r="CH60" s="252"/>
      <c r="CI60" s="42">
        <v>146.6</v>
      </c>
      <c r="CJ60" s="159"/>
      <c r="CK60" s="42">
        <v>99.3</v>
      </c>
      <c r="CL60" s="159"/>
      <c r="CM60" s="159">
        <v>106.3</v>
      </c>
      <c r="CN60" s="46"/>
      <c r="CO60" s="42">
        <v>90.8</v>
      </c>
      <c r="CP60" s="55"/>
      <c r="CQ60" s="159">
        <v>110.1</v>
      </c>
      <c r="CR60" s="257"/>
      <c r="CS60" s="259">
        <v>121.7</v>
      </c>
      <c r="CT60" s="260"/>
      <c r="CU60" s="343">
        <v>3.9</v>
      </c>
      <c r="CV60" s="52" t="s">
        <v>107</v>
      </c>
      <c r="CW60" s="50">
        <v>25</v>
      </c>
      <c r="CX60" s="51">
        <v>6</v>
      </c>
      <c r="CY60" s="161"/>
    </row>
    <row r="61" spans="1:103" s="8" customFormat="1" ht="15" customHeight="1">
      <c r="A61" s="48">
        <v>2013</v>
      </c>
      <c r="B61" s="48" t="s">
        <v>107</v>
      </c>
      <c r="C61" s="50">
        <v>25</v>
      </c>
      <c r="D61" s="51">
        <v>7</v>
      </c>
      <c r="E61" s="4"/>
      <c r="F61" s="46"/>
      <c r="G61" s="188">
        <v>81.8</v>
      </c>
      <c r="H61" s="37"/>
      <c r="I61" s="63">
        <v>80</v>
      </c>
      <c r="J61" s="37"/>
      <c r="K61" s="63">
        <v>55.6</v>
      </c>
      <c r="L61" s="37"/>
      <c r="M61" s="35">
        <v>12734</v>
      </c>
      <c r="N61" s="53"/>
      <c r="O61" s="285">
        <v>0</v>
      </c>
      <c r="P61" s="46"/>
      <c r="Q61" s="42">
        <v>110.3</v>
      </c>
      <c r="R61" s="37"/>
      <c r="S61" s="42">
        <v>116.6</v>
      </c>
      <c r="T61" s="46"/>
      <c r="U61" s="42">
        <v>113.6</v>
      </c>
      <c r="V61" s="37"/>
      <c r="W61" s="42">
        <v>118.5</v>
      </c>
      <c r="X61" s="46"/>
      <c r="Y61" s="42">
        <v>97.7</v>
      </c>
      <c r="Z61" s="37"/>
      <c r="AA61" s="159">
        <v>100.4</v>
      </c>
      <c r="AB61" s="46"/>
      <c r="AC61" s="189">
        <v>84801</v>
      </c>
      <c r="AD61" s="62"/>
      <c r="AE61" s="189">
        <v>31475</v>
      </c>
      <c r="AF61" s="62"/>
      <c r="AG61" s="189">
        <v>31012</v>
      </c>
      <c r="AH61" s="62"/>
      <c r="AI61" s="35">
        <v>31101</v>
      </c>
      <c r="AJ61" s="37"/>
      <c r="AK61" s="35">
        <v>15725</v>
      </c>
      <c r="AL61" s="34"/>
      <c r="AM61" s="35">
        <v>12890</v>
      </c>
      <c r="AN61" s="34"/>
      <c r="AO61" s="35">
        <v>21984</v>
      </c>
      <c r="AP61" s="37"/>
      <c r="AQ61" s="285">
        <v>0</v>
      </c>
      <c r="AR61" s="323"/>
      <c r="AS61" s="285">
        <v>0</v>
      </c>
      <c r="AT61" s="323"/>
      <c r="AU61" s="330">
        <v>6311558</v>
      </c>
      <c r="AV61" s="44"/>
      <c r="AW61" s="330">
        <v>4398030</v>
      </c>
      <c r="AX61" s="35">
        <v>321845</v>
      </c>
      <c r="AY61" s="39">
        <v>12</v>
      </c>
      <c r="AZ61" s="37"/>
      <c r="BA61" s="154">
        <v>1025</v>
      </c>
      <c r="BB61" s="41"/>
      <c r="BC61" s="155">
        <v>1996</v>
      </c>
      <c r="BD61" s="44"/>
      <c r="BE61" s="35">
        <v>59585</v>
      </c>
      <c r="BF61" s="44"/>
      <c r="BG61" s="35">
        <v>69910</v>
      </c>
      <c r="BH61" s="53"/>
      <c r="BI61" s="189">
        <v>17127</v>
      </c>
      <c r="BJ61" s="107"/>
      <c r="BK61" s="189">
        <v>3869</v>
      </c>
      <c r="BL61" s="62"/>
      <c r="BM61" s="189">
        <v>9386</v>
      </c>
      <c r="BN61" s="62"/>
      <c r="BO61" s="189">
        <v>3873</v>
      </c>
      <c r="BP61" s="107"/>
      <c r="BQ61" s="107">
        <v>9013.93</v>
      </c>
      <c r="BR61" s="44"/>
      <c r="BS61" s="189">
        <v>4135</v>
      </c>
      <c r="BT61" s="334"/>
      <c r="BU61" s="273">
        <v>99.1</v>
      </c>
      <c r="BV61" s="339"/>
      <c r="BW61" s="42">
        <v>94.8</v>
      </c>
      <c r="BX61" s="37"/>
      <c r="BY61" s="35">
        <v>286098</v>
      </c>
      <c r="BZ61" s="37"/>
      <c r="CA61" s="238">
        <v>0.93</v>
      </c>
      <c r="CB61" s="37"/>
      <c r="CC61" s="35">
        <v>528</v>
      </c>
      <c r="CD61" s="37"/>
      <c r="CE61" s="35">
        <v>827</v>
      </c>
      <c r="CF61" s="44"/>
      <c r="CG61" s="42">
        <v>113</v>
      </c>
      <c r="CH61" s="252"/>
      <c r="CI61" s="42">
        <v>120.6</v>
      </c>
      <c r="CJ61" s="159"/>
      <c r="CK61" s="42">
        <v>98.9</v>
      </c>
      <c r="CL61" s="159"/>
      <c r="CM61" s="159">
        <v>105.5</v>
      </c>
      <c r="CN61" s="46"/>
      <c r="CO61" s="42">
        <v>90.9</v>
      </c>
      <c r="CP61" s="55"/>
      <c r="CQ61" s="159">
        <v>110.9</v>
      </c>
      <c r="CR61" s="257"/>
      <c r="CS61" s="259">
        <v>125.6</v>
      </c>
      <c r="CT61" s="260"/>
      <c r="CU61" s="343">
        <v>3.8</v>
      </c>
      <c r="CV61" s="52" t="s">
        <v>107</v>
      </c>
      <c r="CW61" s="50">
        <v>25</v>
      </c>
      <c r="CX61" s="51">
        <v>7</v>
      </c>
      <c r="CY61" s="161"/>
    </row>
    <row r="62" spans="1:103" s="8" customFormat="1" ht="15" customHeight="1">
      <c r="A62" s="48">
        <v>2013</v>
      </c>
      <c r="B62" s="48" t="s">
        <v>107</v>
      </c>
      <c r="C62" s="50">
        <v>25</v>
      </c>
      <c r="D62" s="51">
        <v>8</v>
      </c>
      <c r="E62" s="4"/>
      <c r="F62" s="46"/>
      <c r="G62" s="63">
        <v>72.7</v>
      </c>
      <c r="H62" s="37"/>
      <c r="I62" s="63">
        <v>70</v>
      </c>
      <c r="J62" s="37"/>
      <c r="K62" s="63">
        <v>61.1</v>
      </c>
      <c r="L62" s="37"/>
      <c r="M62" s="35">
        <v>12734</v>
      </c>
      <c r="N62" s="53"/>
      <c r="O62" s="285">
        <v>0</v>
      </c>
      <c r="P62" s="46"/>
      <c r="Q62" s="42">
        <v>110.5</v>
      </c>
      <c r="R62" s="37"/>
      <c r="S62" s="42">
        <v>102.9</v>
      </c>
      <c r="T62" s="46"/>
      <c r="U62" s="42">
        <v>114.1</v>
      </c>
      <c r="V62" s="37"/>
      <c r="W62" s="42">
        <v>106.8</v>
      </c>
      <c r="X62" s="46"/>
      <c r="Y62" s="42">
        <v>96.6</v>
      </c>
      <c r="Z62" s="37"/>
      <c r="AA62" s="159">
        <v>98.6</v>
      </c>
      <c r="AB62" s="46"/>
      <c r="AC62" s="189">
        <v>84343</v>
      </c>
      <c r="AD62" s="62"/>
      <c r="AE62" s="189">
        <v>31379</v>
      </c>
      <c r="AF62" s="62"/>
      <c r="AG62" s="189">
        <v>29548</v>
      </c>
      <c r="AH62" s="62"/>
      <c r="AI62" s="35">
        <v>26491</v>
      </c>
      <c r="AJ62" s="37"/>
      <c r="AK62" s="35">
        <v>12267</v>
      </c>
      <c r="AL62" s="34"/>
      <c r="AM62" s="35">
        <v>12604</v>
      </c>
      <c r="AN62" s="34"/>
      <c r="AO62" s="35">
        <v>21918</v>
      </c>
      <c r="AP62" s="37"/>
      <c r="AQ62" s="285">
        <v>0</v>
      </c>
      <c r="AR62" s="323"/>
      <c r="AS62" s="285">
        <v>0</v>
      </c>
      <c r="AT62" s="323"/>
      <c r="AU62" s="330">
        <v>6306340</v>
      </c>
      <c r="AV62" s="44"/>
      <c r="AW62" s="330">
        <v>4405210</v>
      </c>
      <c r="AX62" s="35">
        <v>258529</v>
      </c>
      <c r="AY62" s="39">
        <v>6</v>
      </c>
      <c r="AZ62" s="37"/>
      <c r="BA62" s="154">
        <v>819</v>
      </c>
      <c r="BB62" s="41"/>
      <c r="BC62" s="155">
        <v>1663</v>
      </c>
      <c r="BD62" s="44"/>
      <c r="BE62" s="35">
        <v>57821</v>
      </c>
      <c r="BF62" s="44"/>
      <c r="BG62" s="35">
        <v>67535</v>
      </c>
      <c r="BH62" s="53"/>
      <c r="BI62" s="189">
        <v>15823</v>
      </c>
      <c r="BJ62" s="107"/>
      <c r="BK62" s="189">
        <v>2964</v>
      </c>
      <c r="BL62" s="62"/>
      <c r="BM62" s="189">
        <v>9122</v>
      </c>
      <c r="BN62" s="62"/>
      <c r="BO62" s="189">
        <v>3737</v>
      </c>
      <c r="BP62" s="107"/>
      <c r="BQ62" s="107">
        <v>9046.5300000000007</v>
      </c>
      <c r="BR62" s="44"/>
      <c r="BS62" s="189">
        <v>5513</v>
      </c>
      <c r="BT62" s="334"/>
      <c r="BU62" s="273">
        <v>99.4</v>
      </c>
      <c r="BV62" s="339"/>
      <c r="BW62" s="42">
        <v>95.1</v>
      </c>
      <c r="BX62" s="37"/>
      <c r="BY62" s="35">
        <v>284646</v>
      </c>
      <c r="BZ62" s="37"/>
      <c r="CA62" s="238">
        <v>0.95</v>
      </c>
      <c r="CB62" s="37"/>
      <c r="CC62" s="35">
        <v>480</v>
      </c>
      <c r="CD62" s="37"/>
      <c r="CE62" s="35">
        <v>783</v>
      </c>
      <c r="CF62" s="44"/>
      <c r="CG62" s="42">
        <v>85.1</v>
      </c>
      <c r="CH62" s="252"/>
      <c r="CI62" s="42">
        <v>90.5</v>
      </c>
      <c r="CJ62" s="159"/>
      <c r="CK62" s="42">
        <v>98.7</v>
      </c>
      <c r="CL62" s="159"/>
      <c r="CM62" s="159">
        <v>105</v>
      </c>
      <c r="CN62" s="46"/>
      <c r="CO62" s="42">
        <v>90.9</v>
      </c>
      <c r="CP62" s="55"/>
      <c r="CQ62" s="159">
        <v>106.2</v>
      </c>
      <c r="CR62" s="257"/>
      <c r="CS62" s="259">
        <v>123.3</v>
      </c>
      <c r="CT62" s="260"/>
      <c r="CU62" s="343">
        <v>4.0999999999999996</v>
      </c>
      <c r="CV62" s="52" t="s">
        <v>107</v>
      </c>
      <c r="CW62" s="50">
        <v>25</v>
      </c>
      <c r="CX62" s="51">
        <v>8</v>
      </c>
      <c r="CY62" s="161"/>
    </row>
    <row r="63" spans="1:103" s="8" customFormat="1" ht="15" customHeight="1">
      <c r="A63" s="48">
        <v>2013</v>
      </c>
      <c r="B63" s="48" t="s">
        <v>107</v>
      </c>
      <c r="C63" s="50">
        <v>25</v>
      </c>
      <c r="D63" s="51">
        <v>9</v>
      </c>
      <c r="E63" s="4"/>
      <c r="F63" s="46"/>
      <c r="G63" s="188">
        <v>95.5</v>
      </c>
      <c r="H63" s="37"/>
      <c r="I63" s="63">
        <v>90</v>
      </c>
      <c r="J63" s="37"/>
      <c r="K63" s="63">
        <v>77.8</v>
      </c>
      <c r="L63" s="37"/>
      <c r="M63" s="35">
        <v>12726</v>
      </c>
      <c r="N63" s="53"/>
      <c r="O63" s="285">
        <v>0</v>
      </c>
      <c r="P63" s="46"/>
      <c r="Q63" s="42">
        <v>111.6</v>
      </c>
      <c r="R63" s="37"/>
      <c r="S63" s="42">
        <v>114.4</v>
      </c>
      <c r="T63" s="46"/>
      <c r="U63" s="42">
        <v>114.3</v>
      </c>
      <c r="V63" s="37"/>
      <c r="W63" s="42">
        <v>118.4</v>
      </c>
      <c r="X63" s="46"/>
      <c r="Y63" s="42">
        <v>97.5</v>
      </c>
      <c r="Z63" s="37"/>
      <c r="AA63" s="159">
        <v>96.7</v>
      </c>
      <c r="AB63" s="46"/>
      <c r="AC63" s="189">
        <v>88539</v>
      </c>
      <c r="AD63" s="62"/>
      <c r="AE63" s="189">
        <v>32128</v>
      </c>
      <c r="AF63" s="62"/>
      <c r="AG63" s="189">
        <v>31892</v>
      </c>
      <c r="AH63" s="62"/>
      <c r="AI63" s="35">
        <v>31798</v>
      </c>
      <c r="AJ63" s="37"/>
      <c r="AK63" s="35">
        <v>15235</v>
      </c>
      <c r="AL63" s="34"/>
      <c r="AM63" s="35">
        <v>13474</v>
      </c>
      <c r="AN63" s="34"/>
      <c r="AO63" s="35">
        <v>23191</v>
      </c>
      <c r="AP63" s="37"/>
      <c r="AQ63" s="285">
        <v>0</v>
      </c>
      <c r="AR63" s="323"/>
      <c r="AS63" s="285">
        <v>0</v>
      </c>
      <c r="AT63" s="323"/>
      <c r="AU63" s="330">
        <v>6378525</v>
      </c>
      <c r="AV63" s="44"/>
      <c r="AW63" s="330">
        <v>4448275</v>
      </c>
      <c r="AX63" s="35">
        <v>292682</v>
      </c>
      <c r="AY63" s="39">
        <v>4</v>
      </c>
      <c r="AZ63" s="37"/>
      <c r="BA63" s="154">
        <v>820</v>
      </c>
      <c r="BB63" s="41"/>
      <c r="BC63" s="155">
        <v>1902</v>
      </c>
      <c r="BD63" s="44"/>
      <c r="BE63" s="35">
        <v>59710</v>
      </c>
      <c r="BF63" s="44"/>
      <c r="BG63" s="35">
        <v>69142</v>
      </c>
      <c r="BH63" s="53"/>
      <c r="BI63" s="189">
        <v>15059</v>
      </c>
      <c r="BJ63" s="107"/>
      <c r="BK63" s="189">
        <v>3198</v>
      </c>
      <c r="BL63" s="62"/>
      <c r="BM63" s="189">
        <v>8368</v>
      </c>
      <c r="BN63" s="62"/>
      <c r="BO63" s="189">
        <v>3492</v>
      </c>
      <c r="BP63" s="107"/>
      <c r="BQ63" s="107">
        <v>8279.92</v>
      </c>
      <c r="BR63" s="44"/>
      <c r="BS63" s="189">
        <v>3950</v>
      </c>
      <c r="BT63" s="334"/>
      <c r="BU63" s="273">
        <v>99.7</v>
      </c>
      <c r="BV63" s="339"/>
      <c r="BW63" s="42">
        <v>95.4</v>
      </c>
      <c r="BX63" s="37"/>
      <c r="BY63" s="35">
        <v>280692</v>
      </c>
      <c r="BZ63" s="37"/>
      <c r="CA63" s="238">
        <v>0.96</v>
      </c>
      <c r="CB63" s="37"/>
      <c r="CC63" s="35">
        <v>515</v>
      </c>
      <c r="CD63" s="37"/>
      <c r="CE63" s="35">
        <v>807</v>
      </c>
      <c r="CF63" s="44"/>
      <c r="CG63" s="42">
        <v>83</v>
      </c>
      <c r="CH63" s="252"/>
      <c r="CI63" s="42">
        <v>87.9</v>
      </c>
      <c r="CJ63" s="159"/>
      <c r="CK63" s="42">
        <v>98.7</v>
      </c>
      <c r="CL63" s="159"/>
      <c r="CM63" s="159">
        <v>104.6</v>
      </c>
      <c r="CN63" s="46"/>
      <c r="CO63" s="42">
        <v>90.8</v>
      </c>
      <c r="CP63" s="55"/>
      <c r="CQ63" s="159">
        <v>106.8</v>
      </c>
      <c r="CR63" s="257"/>
      <c r="CS63" s="259">
        <v>128.69999999999999</v>
      </c>
      <c r="CT63" s="260"/>
      <c r="CU63" s="343">
        <v>3.9</v>
      </c>
      <c r="CV63" s="52" t="s">
        <v>107</v>
      </c>
      <c r="CW63" s="50">
        <v>25</v>
      </c>
      <c r="CX63" s="51">
        <v>9</v>
      </c>
      <c r="CY63" s="161"/>
    </row>
    <row r="64" spans="1:103" s="8" customFormat="1" ht="15" customHeight="1">
      <c r="A64" s="48">
        <v>2013</v>
      </c>
      <c r="B64" s="48" t="s">
        <v>107</v>
      </c>
      <c r="C64" s="50">
        <v>25</v>
      </c>
      <c r="D64" s="51">
        <v>10</v>
      </c>
      <c r="E64" s="4"/>
      <c r="F64" s="46"/>
      <c r="G64" s="188">
        <v>81.8</v>
      </c>
      <c r="H64" s="37"/>
      <c r="I64" s="63">
        <v>80</v>
      </c>
      <c r="J64" s="37"/>
      <c r="K64" s="63">
        <v>88.9</v>
      </c>
      <c r="L64" s="37"/>
      <c r="M64" s="35">
        <v>12730</v>
      </c>
      <c r="N64" s="53"/>
      <c r="O64" s="285">
        <v>0</v>
      </c>
      <c r="P64" s="46"/>
      <c r="Q64" s="42">
        <v>111.9</v>
      </c>
      <c r="R64" s="37"/>
      <c r="S64" s="42">
        <v>115.4</v>
      </c>
      <c r="T64" s="46"/>
      <c r="U64" s="42">
        <v>114.8</v>
      </c>
      <c r="V64" s="37"/>
      <c r="W64" s="42">
        <v>117</v>
      </c>
      <c r="X64" s="46"/>
      <c r="Y64" s="42">
        <v>98.2</v>
      </c>
      <c r="Z64" s="37"/>
      <c r="AA64" s="159">
        <v>99.3</v>
      </c>
      <c r="AB64" s="46"/>
      <c r="AC64" s="189">
        <v>90226</v>
      </c>
      <c r="AD64" s="62"/>
      <c r="AE64" s="189">
        <v>33967</v>
      </c>
      <c r="AF64" s="62"/>
      <c r="AG64" s="189">
        <v>35059</v>
      </c>
      <c r="AH64" s="62"/>
      <c r="AI64" s="35">
        <v>32985</v>
      </c>
      <c r="AJ64" s="37"/>
      <c r="AK64" s="35">
        <v>14205</v>
      </c>
      <c r="AL64" s="34"/>
      <c r="AM64" s="35">
        <v>13196</v>
      </c>
      <c r="AN64" s="34"/>
      <c r="AO64" s="35">
        <v>23235</v>
      </c>
      <c r="AP64" s="37"/>
      <c r="AQ64" s="285">
        <v>0</v>
      </c>
      <c r="AR64" s="323"/>
      <c r="AS64" s="285">
        <v>0</v>
      </c>
      <c r="AT64" s="323"/>
      <c r="AU64" s="330">
        <v>6313915</v>
      </c>
      <c r="AV64" s="44"/>
      <c r="AW64" s="330">
        <v>4413483</v>
      </c>
      <c r="AX64" s="35">
        <v>307016</v>
      </c>
      <c r="AY64" s="39">
        <v>5</v>
      </c>
      <c r="AZ64" s="37"/>
      <c r="BA64" s="154">
        <v>959</v>
      </c>
      <c r="BB64" s="41"/>
      <c r="BC64" s="155">
        <v>1553</v>
      </c>
      <c r="BD64" s="44"/>
      <c r="BE64" s="35">
        <v>61030</v>
      </c>
      <c r="BF64" s="44"/>
      <c r="BG64" s="35">
        <v>72034</v>
      </c>
      <c r="BH64" s="53"/>
      <c r="BI64" s="189">
        <v>15911</v>
      </c>
      <c r="BJ64" s="107"/>
      <c r="BK64" s="189">
        <v>3782</v>
      </c>
      <c r="BL64" s="62"/>
      <c r="BM64" s="189">
        <v>8520</v>
      </c>
      <c r="BN64" s="62"/>
      <c r="BO64" s="189">
        <v>3609</v>
      </c>
      <c r="BP64" s="107"/>
      <c r="BQ64" s="107">
        <v>8426.0300000000007</v>
      </c>
      <c r="BR64" s="44"/>
      <c r="BS64" s="189">
        <v>4025</v>
      </c>
      <c r="BT64" s="334"/>
      <c r="BU64" s="273">
        <v>99.5</v>
      </c>
      <c r="BV64" s="339"/>
      <c r="BW64" s="42">
        <v>95.5</v>
      </c>
      <c r="BX64" s="37"/>
      <c r="BY64" s="35">
        <v>290676</v>
      </c>
      <c r="BZ64" s="37"/>
      <c r="CA64" s="238">
        <v>0.99</v>
      </c>
      <c r="CB64" s="37"/>
      <c r="CC64" s="35">
        <v>533</v>
      </c>
      <c r="CD64" s="37"/>
      <c r="CE64" s="35">
        <v>907</v>
      </c>
      <c r="CF64" s="44"/>
      <c r="CG64" s="42">
        <v>83.6</v>
      </c>
      <c r="CH64" s="252"/>
      <c r="CI64" s="42">
        <v>88.5</v>
      </c>
      <c r="CJ64" s="159"/>
      <c r="CK64" s="42">
        <v>99.3</v>
      </c>
      <c r="CL64" s="159"/>
      <c r="CM64" s="159">
        <v>105.1</v>
      </c>
      <c r="CN64" s="46"/>
      <c r="CO64" s="42">
        <v>90.8</v>
      </c>
      <c r="CP64" s="55"/>
      <c r="CQ64" s="159">
        <v>109.6</v>
      </c>
      <c r="CR64" s="257"/>
      <c r="CS64" s="259">
        <v>131.69999999999999</v>
      </c>
      <c r="CT64" s="260"/>
      <c r="CU64" s="343">
        <v>4</v>
      </c>
      <c r="CV64" s="52" t="s">
        <v>107</v>
      </c>
      <c r="CW64" s="50">
        <v>25</v>
      </c>
      <c r="CX64" s="51">
        <v>10</v>
      </c>
      <c r="CY64" s="161"/>
    </row>
    <row r="65" spans="1:103" s="8" customFormat="1" ht="15" customHeight="1">
      <c r="A65" s="48">
        <v>2013</v>
      </c>
      <c r="B65" s="48" t="s">
        <v>107</v>
      </c>
      <c r="C65" s="50">
        <v>25</v>
      </c>
      <c r="D65" s="51">
        <v>11</v>
      </c>
      <c r="E65" s="4"/>
      <c r="F65" s="46"/>
      <c r="G65" s="63">
        <v>100</v>
      </c>
      <c r="H65" s="37"/>
      <c r="I65" s="63">
        <v>90</v>
      </c>
      <c r="J65" s="37"/>
      <c r="K65" s="63">
        <v>77.8</v>
      </c>
      <c r="L65" s="37"/>
      <c r="M65" s="35">
        <v>12729</v>
      </c>
      <c r="N65" s="53"/>
      <c r="O65" s="285">
        <v>0</v>
      </c>
      <c r="P65" s="46"/>
      <c r="Q65" s="42">
        <v>112.5</v>
      </c>
      <c r="R65" s="37"/>
      <c r="S65" s="42">
        <v>112.9</v>
      </c>
      <c r="T65" s="46"/>
      <c r="U65" s="42">
        <v>116.5</v>
      </c>
      <c r="V65" s="37"/>
      <c r="W65" s="42">
        <v>116.6</v>
      </c>
      <c r="X65" s="46"/>
      <c r="Y65" s="42">
        <v>96</v>
      </c>
      <c r="Z65" s="37"/>
      <c r="AA65" s="159">
        <v>98.1</v>
      </c>
      <c r="AB65" s="46"/>
      <c r="AC65" s="189">
        <v>91475</v>
      </c>
      <c r="AD65" s="62"/>
      <c r="AE65" s="189">
        <v>34580</v>
      </c>
      <c r="AF65" s="62"/>
      <c r="AG65" s="189">
        <v>35266</v>
      </c>
      <c r="AH65" s="62"/>
      <c r="AI65" s="35">
        <v>26423</v>
      </c>
      <c r="AJ65" s="37"/>
      <c r="AK65" s="35">
        <v>9416</v>
      </c>
      <c r="AL65" s="34"/>
      <c r="AM65" s="35">
        <v>13065</v>
      </c>
      <c r="AN65" s="34"/>
      <c r="AO65" s="35">
        <v>22726</v>
      </c>
      <c r="AP65" s="37"/>
      <c r="AQ65" s="285">
        <v>0</v>
      </c>
      <c r="AR65" s="323"/>
      <c r="AS65" s="285">
        <v>0</v>
      </c>
      <c r="AT65" s="323"/>
      <c r="AU65" s="330">
        <v>6360724</v>
      </c>
      <c r="AV65" s="44"/>
      <c r="AW65" s="330">
        <v>4441727</v>
      </c>
      <c r="AX65" s="35">
        <v>266444</v>
      </c>
      <c r="AY65" s="39">
        <v>3</v>
      </c>
      <c r="AZ65" s="37"/>
      <c r="BA65" s="154">
        <v>862</v>
      </c>
      <c r="BB65" s="41"/>
      <c r="BC65" s="155">
        <v>1379</v>
      </c>
      <c r="BD65" s="44"/>
      <c r="BE65" s="35">
        <v>58988</v>
      </c>
      <c r="BF65" s="44"/>
      <c r="BG65" s="35">
        <v>71999</v>
      </c>
      <c r="BH65" s="53"/>
      <c r="BI65" s="189">
        <v>16963</v>
      </c>
      <c r="BJ65" s="107"/>
      <c r="BK65" s="189">
        <v>4122</v>
      </c>
      <c r="BL65" s="62"/>
      <c r="BM65" s="189">
        <v>8946</v>
      </c>
      <c r="BN65" s="62"/>
      <c r="BO65" s="189">
        <v>3896</v>
      </c>
      <c r="BP65" s="107"/>
      <c r="BQ65" s="107">
        <v>8198.2000000000007</v>
      </c>
      <c r="BR65" s="44"/>
      <c r="BS65" s="189">
        <v>4007</v>
      </c>
      <c r="BT65" s="334"/>
      <c r="BU65" s="273">
        <v>99.5</v>
      </c>
      <c r="BV65" s="339"/>
      <c r="BW65" s="42">
        <v>95.5</v>
      </c>
      <c r="BX65" s="37"/>
      <c r="BY65" s="35">
        <v>279546</v>
      </c>
      <c r="BZ65" s="37"/>
      <c r="CA65" s="238">
        <v>1.01</v>
      </c>
      <c r="CB65" s="37"/>
      <c r="CC65" s="35">
        <v>436</v>
      </c>
      <c r="CD65" s="37"/>
      <c r="CE65" s="35">
        <v>793</v>
      </c>
      <c r="CF65" s="44"/>
      <c r="CG65" s="42">
        <v>86.6</v>
      </c>
      <c r="CH65" s="252"/>
      <c r="CI65" s="42">
        <v>91.6</v>
      </c>
      <c r="CJ65" s="159"/>
      <c r="CK65" s="42">
        <v>99.3</v>
      </c>
      <c r="CL65" s="159"/>
      <c r="CM65" s="159">
        <v>105.1</v>
      </c>
      <c r="CN65" s="46"/>
      <c r="CO65" s="42">
        <v>91.1</v>
      </c>
      <c r="CP65" s="55"/>
      <c r="CQ65" s="159">
        <v>110.8</v>
      </c>
      <c r="CR65" s="257"/>
      <c r="CS65" s="259">
        <v>134.80000000000001</v>
      </c>
      <c r="CT65" s="260"/>
      <c r="CU65" s="343">
        <v>3.9</v>
      </c>
      <c r="CV65" s="52" t="s">
        <v>107</v>
      </c>
      <c r="CW65" s="50">
        <v>25</v>
      </c>
      <c r="CX65" s="51">
        <v>11</v>
      </c>
      <c r="CY65" s="161"/>
    </row>
    <row r="66" spans="1:103" s="8" customFormat="1" ht="15" customHeight="1">
      <c r="A66" s="48">
        <v>2013</v>
      </c>
      <c r="B66" s="48" t="s">
        <v>107</v>
      </c>
      <c r="C66" s="50">
        <v>25</v>
      </c>
      <c r="D66" s="51">
        <v>12</v>
      </c>
      <c r="E66" s="4"/>
      <c r="F66" s="46"/>
      <c r="G66" s="188">
        <v>81.8</v>
      </c>
      <c r="H66" s="37"/>
      <c r="I66" s="63">
        <v>80</v>
      </c>
      <c r="J66" s="37"/>
      <c r="K66" s="63">
        <v>77.8</v>
      </c>
      <c r="L66" s="37"/>
      <c r="M66" s="35">
        <v>12728</v>
      </c>
      <c r="N66" s="53"/>
      <c r="O66" s="285">
        <v>0</v>
      </c>
      <c r="P66" s="46"/>
      <c r="Q66" s="42">
        <v>112.5</v>
      </c>
      <c r="R66" s="37"/>
      <c r="S66" s="42">
        <v>113.4</v>
      </c>
      <c r="T66" s="46"/>
      <c r="U66" s="42">
        <v>115.7</v>
      </c>
      <c r="V66" s="37"/>
      <c r="W66" s="42">
        <v>118.4</v>
      </c>
      <c r="X66" s="46"/>
      <c r="Y66" s="42">
        <v>97.3</v>
      </c>
      <c r="Z66" s="37"/>
      <c r="AA66" s="159">
        <v>95.1</v>
      </c>
      <c r="AB66" s="46"/>
      <c r="AC66" s="189">
        <v>89578</v>
      </c>
      <c r="AD66" s="62"/>
      <c r="AE66" s="189">
        <v>31858</v>
      </c>
      <c r="AF66" s="62"/>
      <c r="AG66" s="189">
        <v>35634</v>
      </c>
      <c r="AH66" s="62"/>
      <c r="AI66" s="35">
        <v>24553</v>
      </c>
      <c r="AJ66" s="37"/>
      <c r="AK66" s="35">
        <v>8860</v>
      </c>
      <c r="AL66" s="34"/>
      <c r="AM66" s="35">
        <v>12637</v>
      </c>
      <c r="AN66" s="34"/>
      <c r="AO66" s="35">
        <v>22389</v>
      </c>
      <c r="AP66" s="37"/>
      <c r="AQ66" s="285">
        <v>0</v>
      </c>
      <c r="AR66" s="323"/>
      <c r="AS66" s="285">
        <v>0</v>
      </c>
      <c r="AT66" s="323"/>
      <c r="AU66" s="330">
        <v>6418269</v>
      </c>
      <c r="AV66" s="44"/>
      <c r="AW66" s="330">
        <v>4491346</v>
      </c>
      <c r="AX66" s="35">
        <v>312149</v>
      </c>
      <c r="AY66" s="39">
        <v>7</v>
      </c>
      <c r="AZ66" s="37"/>
      <c r="BA66" s="154">
        <v>750</v>
      </c>
      <c r="BB66" s="41"/>
      <c r="BC66" s="155">
        <v>1344</v>
      </c>
      <c r="BD66" s="44"/>
      <c r="BE66" s="35">
        <v>61092</v>
      </c>
      <c r="BF66" s="44"/>
      <c r="BG66" s="35">
        <v>74163</v>
      </c>
      <c r="BH66" s="53"/>
      <c r="BI66" s="189">
        <v>21399</v>
      </c>
      <c r="BJ66" s="107"/>
      <c r="BK66" s="189">
        <v>4601</v>
      </c>
      <c r="BL66" s="62"/>
      <c r="BM66" s="189">
        <v>11713</v>
      </c>
      <c r="BN66" s="62"/>
      <c r="BO66" s="189">
        <v>5086</v>
      </c>
      <c r="BP66" s="107"/>
      <c r="BQ66" s="107">
        <v>8762.51</v>
      </c>
      <c r="BR66" s="44"/>
      <c r="BS66" s="189">
        <v>3708</v>
      </c>
      <c r="BT66" s="334"/>
      <c r="BU66" s="273">
        <v>99.8</v>
      </c>
      <c r="BV66" s="339"/>
      <c r="BW66" s="42">
        <v>95.6</v>
      </c>
      <c r="BX66" s="37"/>
      <c r="BY66" s="35">
        <v>334433</v>
      </c>
      <c r="BZ66" s="37"/>
      <c r="CA66" s="238">
        <v>1.03</v>
      </c>
      <c r="CB66" s="37"/>
      <c r="CC66" s="35">
        <v>386</v>
      </c>
      <c r="CD66" s="37"/>
      <c r="CE66" s="35">
        <v>697</v>
      </c>
      <c r="CF66" s="44"/>
      <c r="CG66" s="42">
        <v>171</v>
      </c>
      <c r="CH66" s="252"/>
      <c r="CI66" s="42">
        <v>180.6</v>
      </c>
      <c r="CJ66" s="159"/>
      <c r="CK66" s="42">
        <v>99.1</v>
      </c>
      <c r="CL66" s="159"/>
      <c r="CM66" s="159">
        <v>104.6</v>
      </c>
      <c r="CN66" s="46"/>
      <c r="CO66" s="42">
        <v>91.1</v>
      </c>
      <c r="CP66" s="55"/>
      <c r="CQ66" s="159">
        <v>107.8</v>
      </c>
      <c r="CR66" s="260"/>
      <c r="CS66" s="259">
        <v>134.80000000000001</v>
      </c>
      <c r="CT66" s="260"/>
      <c r="CU66" s="343">
        <v>3.7</v>
      </c>
      <c r="CV66" s="52" t="s">
        <v>107</v>
      </c>
      <c r="CW66" s="50">
        <v>25</v>
      </c>
      <c r="CX66" s="51">
        <v>12</v>
      </c>
      <c r="CY66" s="161"/>
    </row>
    <row r="67" spans="1:103" ht="20.100000000000001" customHeight="1">
      <c r="A67" s="48">
        <v>2014</v>
      </c>
      <c r="B67" s="48" t="s">
        <v>107</v>
      </c>
      <c r="C67" s="50">
        <v>26</v>
      </c>
      <c r="D67" s="51">
        <v>1</v>
      </c>
      <c r="E67" s="4"/>
      <c r="F67" s="46"/>
      <c r="G67" s="63">
        <v>72.7</v>
      </c>
      <c r="H67" s="37"/>
      <c r="I67" s="63">
        <v>80</v>
      </c>
      <c r="J67" s="37"/>
      <c r="K67" s="63">
        <v>100</v>
      </c>
      <c r="L67" s="37"/>
      <c r="M67" s="35">
        <v>12723</v>
      </c>
      <c r="N67" s="53"/>
      <c r="O67" s="285">
        <v>0</v>
      </c>
      <c r="P67" s="46"/>
      <c r="Q67" s="42">
        <v>114.7</v>
      </c>
      <c r="R67" s="37"/>
      <c r="S67" s="42">
        <v>108.3</v>
      </c>
      <c r="T67" s="46"/>
      <c r="U67" s="42">
        <v>117.4</v>
      </c>
      <c r="V67" s="37"/>
      <c r="W67" s="42">
        <v>110.8</v>
      </c>
      <c r="X67" s="46"/>
      <c r="Y67" s="42">
        <v>97.7</v>
      </c>
      <c r="Z67" s="37"/>
      <c r="AA67" s="159">
        <v>99.6</v>
      </c>
      <c r="AB67" s="46"/>
      <c r="AC67" s="189">
        <v>77843</v>
      </c>
      <c r="AD67" s="62"/>
      <c r="AE67" s="189">
        <v>24955</v>
      </c>
      <c r="AF67" s="62"/>
      <c r="AG67" s="189">
        <v>29953</v>
      </c>
      <c r="AH67" s="62"/>
      <c r="AI67" s="35">
        <v>17341</v>
      </c>
      <c r="AJ67" s="37"/>
      <c r="AK67" s="35">
        <v>7776</v>
      </c>
      <c r="AL67" s="34"/>
      <c r="AM67" s="35">
        <v>12050</v>
      </c>
      <c r="AN67" s="34"/>
      <c r="AO67" s="35">
        <v>21841</v>
      </c>
      <c r="AP67" s="37"/>
      <c r="AQ67" s="285">
        <v>0</v>
      </c>
      <c r="AR67" s="323"/>
      <c r="AS67" s="285">
        <v>0</v>
      </c>
      <c r="AT67" s="323"/>
      <c r="AU67" s="330">
        <v>6388567</v>
      </c>
      <c r="AV67" s="44"/>
      <c r="AW67" s="330">
        <v>4469222</v>
      </c>
      <c r="AX67" s="35">
        <v>302108</v>
      </c>
      <c r="AY67" s="39">
        <v>5</v>
      </c>
      <c r="AZ67" s="37"/>
      <c r="BA67" s="154">
        <v>864</v>
      </c>
      <c r="BB67" s="41"/>
      <c r="BC67" s="155">
        <v>3151</v>
      </c>
      <c r="BD67" s="44"/>
      <c r="BE67" s="35">
        <v>52519.170319999997</v>
      </c>
      <c r="BF67" s="44"/>
      <c r="BG67" s="35">
        <v>80470.324070000002</v>
      </c>
      <c r="BH67" s="53"/>
      <c r="BI67" s="189">
        <v>17119</v>
      </c>
      <c r="BJ67" s="107"/>
      <c r="BK67" s="189">
        <v>4508</v>
      </c>
      <c r="BL67" s="62"/>
      <c r="BM67" s="189">
        <v>8789</v>
      </c>
      <c r="BN67" s="62"/>
      <c r="BO67" s="189">
        <v>3822</v>
      </c>
      <c r="BP67" s="107"/>
      <c r="BQ67" s="107">
        <v>7946.48</v>
      </c>
      <c r="BR67" s="44"/>
      <c r="BS67" s="189">
        <v>3345</v>
      </c>
      <c r="BT67" s="334"/>
      <c r="BU67" s="273">
        <v>100</v>
      </c>
      <c r="BV67" s="339"/>
      <c r="BW67" s="42">
        <v>95.5</v>
      </c>
      <c r="BX67" s="37"/>
      <c r="BY67" s="35">
        <v>297070</v>
      </c>
      <c r="BZ67" s="37"/>
      <c r="CA67" s="238">
        <v>1.04</v>
      </c>
      <c r="CB67" s="37"/>
      <c r="CC67" s="35">
        <v>577</v>
      </c>
      <c r="CD67" s="37"/>
      <c r="CE67" s="35">
        <v>919</v>
      </c>
      <c r="CF67" s="44"/>
      <c r="CG67" s="42">
        <v>84.3</v>
      </c>
      <c r="CH67" s="252"/>
      <c r="CI67" s="42">
        <v>89.2</v>
      </c>
      <c r="CJ67" s="159"/>
      <c r="CK67" s="42">
        <v>98</v>
      </c>
      <c r="CL67" s="159"/>
      <c r="CM67" s="159">
        <v>103.7</v>
      </c>
      <c r="CN67" s="46"/>
      <c r="CO67" s="42">
        <v>90.8</v>
      </c>
      <c r="CP67" s="159"/>
      <c r="CQ67" s="159">
        <v>100.9</v>
      </c>
      <c r="CR67" s="260"/>
      <c r="CS67" s="259">
        <v>124.2</v>
      </c>
      <c r="CT67" s="260"/>
      <c r="CU67" s="343">
        <v>3.7</v>
      </c>
      <c r="CV67" s="52" t="s">
        <v>107</v>
      </c>
      <c r="CW67" s="50">
        <v>26</v>
      </c>
      <c r="CX67" s="51">
        <v>1</v>
      </c>
      <c r="CY67" s="161"/>
    </row>
    <row r="68" spans="1:103" s="8" customFormat="1" ht="15" customHeight="1">
      <c r="A68" s="48">
        <v>2014</v>
      </c>
      <c r="B68" s="48" t="s">
        <v>107</v>
      </c>
      <c r="C68" s="50">
        <v>26</v>
      </c>
      <c r="D68" s="51">
        <v>2</v>
      </c>
      <c r="E68" s="4"/>
      <c r="F68" s="46"/>
      <c r="G68" s="188">
        <v>27.3</v>
      </c>
      <c r="H68" s="37"/>
      <c r="I68" s="63">
        <v>50</v>
      </c>
      <c r="J68" s="37"/>
      <c r="K68" s="63">
        <v>55.6</v>
      </c>
      <c r="L68" s="37"/>
      <c r="M68" s="35">
        <v>12719</v>
      </c>
      <c r="N68" s="53"/>
      <c r="O68" s="285">
        <v>0</v>
      </c>
      <c r="P68" s="46"/>
      <c r="Q68" s="42">
        <v>113.5</v>
      </c>
      <c r="R68" s="37"/>
      <c r="S68" s="42">
        <v>110.8</v>
      </c>
      <c r="T68" s="46"/>
      <c r="U68" s="42">
        <v>116.2</v>
      </c>
      <c r="V68" s="37"/>
      <c r="W68" s="42">
        <v>114.1</v>
      </c>
      <c r="X68" s="46"/>
      <c r="Y68" s="42">
        <v>97.4</v>
      </c>
      <c r="Z68" s="37"/>
      <c r="AA68" s="159">
        <v>98.8</v>
      </c>
      <c r="AB68" s="46"/>
      <c r="AC68" s="189">
        <v>69689</v>
      </c>
      <c r="AD68" s="62"/>
      <c r="AE68" s="189">
        <v>22891</v>
      </c>
      <c r="AF68" s="62"/>
      <c r="AG68" s="189">
        <v>27744</v>
      </c>
      <c r="AH68" s="62"/>
      <c r="AI68" s="35">
        <v>12408</v>
      </c>
      <c r="AJ68" s="37"/>
      <c r="AK68" s="35">
        <v>6959</v>
      </c>
      <c r="AL68" s="34"/>
      <c r="AM68" s="35">
        <v>10476</v>
      </c>
      <c r="AN68" s="34"/>
      <c r="AO68" s="35">
        <v>19054</v>
      </c>
      <c r="AP68" s="37"/>
      <c r="AQ68" s="285">
        <v>0</v>
      </c>
      <c r="AR68" s="323"/>
      <c r="AS68" s="285">
        <v>0</v>
      </c>
      <c r="AT68" s="323"/>
      <c r="AU68" s="330">
        <v>6395623</v>
      </c>
      <c r="AV68" s="44"/>
      <c r="AW68" s="330">
        <v>4469745</v>
      </c>
      <c r="AX68" s="35">
        <v>276421</v>
      </c>
      <c r="AY68" s="39">
        <v>4</v>
      </c>
      <c r="AZ68" s="37"/>
      <c r="BA68" s="154">
        <v>782</v>
      </c>
      <c r="BB68" s="41"/>
      <c r="BC68" s="155">
        <v>1162</v>
      </c>
      <c r="BD68" s="44"/>
      <c r="BE68" s="35">
        <v>57991.700570000001</v>
      </c>
      <c r="BF68" s="44"/>
      <c r="BG68" s="35">
        <v>66052.989249999999</v>
      </c>
      <c r="BH68" s="53"/>
      <c r="BI68" s="189">
        <v>14692</v>
      </c>
      <c r="BJ68" s="107"/>
      <c r="BK68" s="189">
        <v>2918</v>
      </c>
      <c r="BL68" s="62"/>
      <c r="BM68" s="189">
        <v>8379</v>
      </c>
      <c r="BN68" s="62"/>
      <c r="BO68" s="189">
        <v>3395</v>
      </c>
      <c r="BP68" s="107"/>
      <c r="BQ68" s="107">
        <v>7468.33</v>
      </c>
      <c r="BR68" s="44"/>
      <c r="BS68" s="189">
        <v>3275</v>
      </c>
      <c r="BT68" s="334"/>
      <c r="BU68" s="273">
        <v>99.8</v>
      </c>
      <c r="BV68" s="339"/>
      <c r="BW68" s="42">
        <v>95.5</v>
      </c>
      <c r="BX68" s="37"/>
      <c r="BY68" s="35">
        <v>266610</v>
      </c>
      <c r="BZ68" s="37"/>
      <c r="CA68" s="238">
        <v>1.06</v>
      </c>
      <c r="CB68" s="37"/>
      <c r="CC68" s="35">
        <v>504</v>
      </c>
      <c r="CD68" s="37"/>
      <c r="CE68" s="35">
        <v>867</v>
      </c>
      <c r="CF68" s="44"/>
      <c r="CG68" s="42">
        <v>82</v>
      </c>
      <c r="CH68" s="252"/>
      <c r="CI68" s="42">
        <v>86.8</v>
      </c>
      <c r="CJ68" s="159"/>
      <c r="CK68" s="42">
        <v>98.4</v>
      </c>
      <c r="CL68" s="159"/>
      <c r="CM68" s="159">
        <v>104.1</v>
      </c>
      <c r="CN68" s="46"/>
      <c r="CO68" s="42">
        <v>90.4</v>
      </c>
      <c r="CP68" s="159"/>
      <c r="CQ68" s="159">
        <v>105.5</v>
      </c>
      <c r="CR68" s="260"/>
      <c r="CS68" s="259">
        <v>134.9</v>
      </c>
      <c r="CT68" s="260"/>
      <c r="CU68" s="343">
        <v>3.6</v>
      </c>
      <c r="CV68" s="52" t="s">
        <v>107</v>
      </c>
      <c r="CW68" s="50">
        <v>26</v>
      </c>
      <c r="CX68" s="51">
        <v>2</v>
      </c>
      <c r="CY68" s="161"/>
    </row>
    <row r="69" spans="1:103" s="8" customFormat="1" ht="15" customHeight="1">
      <c r="A69" s="48">
        <v>2014</v>
      </c>
      <c r="B69" s="48" t="s">
        <v>107</v>
      </c>
      <c r="C69" s="50">
        <v>26</v>
      </c>
      <c r="D69" s="51">
        <v>3</v>
      </c>
      <c r="E69" s="4"/>
      <c r="F69" s="46"/>
      <c r="G69" s="188">
        <v>36.4</v>
      </c>
      <c r="H69" s="37"/>
      <c r="I69" s="63">
        <v>75</v>
      </c>
      <c r="J69" s="37"/>
      <c r="K69" s="63">
        <v>61.1</v>
      </c>
      <c r="L69" s="37"/>
      <c r="M69" s="35">
        <v>12714</v>
      </c>
      <c r="N69" s="53"/>
      <c r="O69" s="285">
        <v>0</v>
      </c>
      <c r="P69" s="46"/>
      <c r="Q69" s="42">
        <v>115.2</v>
      </c>
      <c r="R69" s="37"/>
      <c r="S69" s="42">
        <v>124.6</v>
      </c>
      <c r="T69" s="46"/>
      <c r="U69" s="42">
        <v>118.9</v>
      </c>
      <c r="V69" s="37"/>
      <c r="W69" s="42">
        <v>132.19999999999999</v>
      </c>
      <c r="X69" s="46"/>
      <c r="Y69" s="42">
        <v>95.7</v>
      </c>
      <c r="Z69" s="37"/>
      <c r="AA69" s="159">
        <v>90.7</v>
      </c>
      <c r="AB69" s="46"/>
      <c r="AC69" s="189">
        <v>69411</v>
      </c>
      <c r="AD69" s="62"/>
      <c r="AE69" s="189">
        <v>21650</v>
      </c>
      <c r="AF69" s="62"/>
      <c r="AG69" s="189">
        <v>28925</v>
      </c>
      <c r="AH69" s="62"/>
      <c r="AI69" s="35">
        <v>15673</v>
      </c>
      <c r="AJ69" s="37"/>
      <c r="AK69" s="35">
        <v>14568</v>
      </c>
      <c r="AL69" s="34"/>
      <c r="AM69" s="35">
        <v>10691</v>
      </c>
      <c r="AN69" s="34"/>
      <c r="AO69" s="35">
        <v>19746</v>
      </c>
      <c r="AP69" s="37"/>
      <c r="AQ69" s="285">
        <v>0</v>
      </c>
      <c r="AR69" s="323"/>
      <c r="AS69" s="285">
        <v>0</v>
      </c>
      <c r="AT69" s="323"/>
      <c r="AU69" s="330">
        <v>6538561</v>
      </c>
      <c r="AV69" s="44"/>
      <c r="AW69" s="330">
        <v>4532400</v>
      </c>
      <c r="AX69" s="35">
        <v>320966</v>
      </c>
      <c r="AY69" s="39">
        <v>3</v>
      </c>
      <c r="AZ69" s="37"/>
      <c r="BA69" s="154">
        <v>814</v>
      </c>
      <c r="BB69" s="41"/>
      <c r="BC69" s="155">
        <v>1170</v>
      </c>
      <c r="BD69" s="44"/>
      <c r="BE69" s="35">
        <v>63832.755080000003</v>
      </c>
      <c r="BF69" s="44"/>
      <c r="BG69" s="35">
        <v>78334.115449999998</v>
      </c>
      <c r="BH69" s="53"/>
      <c r="BI69" s="189">
        <v>19565</v>
      </c>
      <c r="BJ69" s="107"/>
      <c r="BK69" s="189">
        <v>4883</v>
      </c>
      <c r="BL69" s="62"/>
      <c r="BM69" s="189">
        <v>9387</v>
      </c>
      <c r="BN69" s="62"/>
      <c r="BO69" s="189">
        <v>5295</v>
      </c>
      <c r="BP69" s="107"/>
      <c r="BQ69" s="107">
        <v>8722.51</v>
      </c>
      <c r="BR69" s="44"/>
      <c r="BS69" s="189">
        <v>4090</v>
      </c>
      <c r="BT69" s="334"/>
      <c r="BU69" s="273">
        <v>99.8</v>
      </c>
      <c r="BV69" s="339"/>
      <c r="BW69" s="42">
        <v>95.7</v>
      </c>
      <c r="BX69" s="37"/>
      <c r="BY69" s="35">
        <v>345443</v>
      </c>
      <c r="BZ69" s="37"/>
      <c r="CA69" s="238">
        <v>1.07</v>
      </c>
      <c r="CB69" s="37"/>
      <c r="CC69" s="35">
        <v>551</v>
      </c>
      <c r="CD69" s="37"/>
      <c r="CE69" s="35">
        <v>836</v>
      </c>
      <c r="CF69" s="44"/>
      <c r="CG69" s="42">
        <v>86.6</v>
      </c>
      <c r="CH69" s="252"/>
      <c r="CI69" s="42">
        <v>91.4</v>
      </c>
      <c r="CJ69" s="159"/>
      <c r="CK69" s="42">
        <v>99.3</v>
      </c>
      <c r="CL69" s="159"/>
      <c r="CM69" s="159">
        <v>104.7</v>
      </c>
      <c r="CN69" s="46"/>
      <c r="CO69" s="42">
        <v>90.1</v>
      </c>
      <c r="CP69" s="159"/>
      <c r="CQ69" s="159">
        <v>106.5</v>
      </c>
      <c r="CR69" s="260"/>
      <c r="CS69" s="259">
        <v>140.19999999999999</v>
      </c>
      <c r="CT69" s="260"/>
      <c r="CU69" s="343">
        <v>3.7</v>
      </c>
      <c r="CV69" s="52" t="s">
        <v>107</v>
      </c>
      <c r="CW69" s="50">
        <v>26</v>
      </c>
      <c r="CX69" s="51">
        <v>3</v>
      </c>
      <c r="CY69" s="161"/>
    </row>
    <row r="70" spans="1:103" s="8" customFormat="1" ht="15" customHeight="1">
      <c r="A70" s="48">
        <v>2014</v>
      </c>
      <c r="B70" s="48" t="s">
        <v>107</v>
      </c>
      <c r="C70" s="50">
        <v>26</v>
      </c>
      <c r="D70" s="51">
        <v>4</v>
      </c>
      <c r="E70" s="4"/>
      <c r="F70" s="46"/>
      <c r="G70" s="188">
        <v>0</v>
      </c>
      <c r="H70" s="37"/>
      <c r="I70" s="63">
        <v>20</v>
      </c>
      <c r="J70" s="37"/>
      <c r="K70" s="63">
        <v>27.8</v>
      </c>
      <c r="L70" s="37"/>
      <c r="M70" s="35">
        <v>12714</v>
      </c>
      <c r="N70" s="53"/>
      <c r="O70" s="285">
        <v>0</v>
      </c>
      <c r="P70" s="46"/>
      <c r="Q70" s="42">
        <v>110.1</v>
      </c>
      <c r="R70" s="37"/>
      <c r="S70" s="42">
        <v>108.4</v>
      </c>
      <c r="T70" s="46"/>
      <c r="U70" s="42">
        <v>111.8</v>
      </c>
      <c r="V70" s="37"/>
      <c r="W70" s="42">
        <v>108.3</v>
      </c>
      <c r="X70" s="46"/>
      <c r="Y70" s="42">
        <v>96.8</v>
      </c>
      <c r="Z70" s="37"/>
      <c r="AA70" s="159">
        <v>93.7</v>
      </c>
      <c r="AB70" s="46"/>
      <c r="AC70" s="189">
        <v>75286</v>
      </c>
      <c r="AD70" s="62"/>
      <c r="AE70" s="189">
        <v>23799</v>
      </c>
      <c r="AF70" s="62"/>
      <c r="AG70" s="189">
        <v>31177</v>
      </c>
      <c r="AH70" s="62"/>
      <c r="AI70" s="35">
        <v>18854</v>
      </c>
      <c r="AJ70" s="37"/>
      <c r="AK70" s="35">
        <v>17583</v>
      </c>
      <c r="AL70" s="34"/>
      <c r="AM70" s="35">
        <v>11750</v>
      </c>
      <c r="AN70" s="34"/>
      <c r="AO70" s="35">
        <v>21733</v>
      </c>
      <c r="AP70" s="37"/>
      <c r="AQ70" s="285">
        <v>0</v>
      </c>
      <c r="AR70" s="323"/>
      <c r="AS70" s="285">
        <v>0</v>
      </c>
      <c r="AT70" s="323"/>
      <c r="AU70" s="330">
        <v>6519388</v>
      </c>
      <c r="AV70" s="44"/>
      <c r="AW70" s="330">
        <v>4486099</v>
      </c>
      <c r="AX70" s="35">
        <v>303794</v>
      </c>
      <c r="AY70" s="39">
        <v>4</v>
      </c>
      <c r="AZ70" s="37"/>
      <c r="BA70" s="154">
        <v>914</v>
      </c>
      <c r="BB70" s="41"/>
      <c r="BC70" s="155">
        <v>1411</v>
      </c>
      <c r="BD70" s="44"/>
      <c r="BE70" s="35">
        <v>60671.82159</v>
      </c>
      <c r="BF70" s="44"/>
      <c r="BG70" s="35">
        <v>68927.091610000003</v>
      </c>
      <c r="BH70" s="53"/>
      <c r="BI70" s="189">
        <v>14681</v>
      </c>
      <c r="BJ70" s="107"/>
      <c r="BK70" s="189">
        <v>3254</v>
      </c>
      <c r="BL70" s="62"/>
      <c r="BM70" s="189">
        <v>8133</v>
      </c>
      <c r="BN70" s="62"/>
      <c r="BO70" s="189">
        <v>3294</v>
      </c>
      <c r="BP70" s="107"/>
      <c r="BQ70" s="107">
        <v>8112.58</v>
      </c>
      <c r="BR70" s="44"/>
      <c r="BS70" s="189">
        <v>3571</v>
      </c>
      <c r="BT70" s="334"/>
      <c r="BU70" s="273">
        <v>102.7</v>
      </c>
      <c r="BV70" s="339"/>
      <c r="BW70" s="42">
        <v>97.7</v>
      </c>
      <c r="BX70" s="37"/>
      <c r="BY70" s="35">
        <v>302141</v>
      </c>
      <c r="BZ70" s="37"/>
      <c r="CA70" s="238">
        <v>1.08</v>
      </c>
      <c r="CB70" s="37"/>
      <c r="CC70" s="35">
        <v>709</v>
      </c>
      <c r="CD70" s="37"/>
      <c r="CE70" s="35">
        <v>860</v>
      </c>
      <c r="CF70" s="44"/>
      <c r="CG70" s="42">
        <v>85.9</v>
      </c>
      <c r="CH70" s="252"/>
      <c r="CI70" s="42">
        <v>88.4</v>
      </c>
      <c r="CJ70" s="159"/>
      <c r="CK70" s="42">
        <v>100.3</v>
      </c>
      <c r="CL70" s="159"/>
      <c r="CM70" s="159">
        <v>103.2</v>
      </c>
      <c r="CN70" s="46"/>
      <c r="CO70" s="42">
        <v>91.3</v>
      </c>
      <c r="CP70" s="159"/>
      <c r="CQ70" s="159">
        <v>110.7</v>
      </c>
      <c r="CR70" s="260"/>
      <c r="CS70" s="259">
        <v>135.69999999999999</v>
      </c>
      <c r="CT70" s="260"/>
      <c r="CU70" s="343">
        <v>3.6</v>
      </c>
      <c r="CV70" s="52" t="s">
        <v>107</v>
      </c>
      <c r="CW70" s="50">
        <v>26</v>
      </c>
      <c r="CX70" s="51">
        <v>4</v>
      </c>
      <c r="CY70" s="161"/>
    </row>
    <row r="71" spans="1:103" s="8" customFormat="1" ht="15" customHeight="1">
      <c r="A71" s="48">
        <v>2014</v>
      </c>
      <c r="B71" s="48" t="s">
        <v>107</v>
      </c>
      <c r="C71" s="50">
        <v>26</v>
      </c>
      <c r="D71" s="51">
        <v>5</v>
      </c>
      <c r="E71" s="4"/>
      <c r="F71" s="46"/>
      <c r="G71" s="188">
        <v>18.2</v>
      </c>
      <c r="H71" s="37"/>
      <c r="I71" s="63">
        <v>20</v>
      </c>
      <c r="J71" s="37"/>
      <c r="K71" s="63">
        <v>66.7</v>
      </c>
      <c r="L71" s="37"/>
      <c r="M71" s="35">
        <v>12710</v>
      </c>
      <c r="N71" s="53"/>
      <c r="O71" s="285">
        <v>0</v>
      </c>
      <c r="P71" s="46"/>
      <c r="Q71" s="42">
        <v>112.6</v>
      </c>
      <c r="R71" s="37"/>
      <c r="S71" s="42">
        <v>106.4</v>
      </c>
      <c r="T71" s="46"/>
      <c r="U71" s="42">
        <v>113.8</v>
      </c>
      <c r="V71" s="37"/>
      <c r="W71" s="42">
        <v>106.3</v>
      </c>
      <c r="X71" s="46"/>
      <c r="Y71" s="42">
        <v>99.1</v>
      </c>
      <c r="Z71" s="37"/>
      <c r="AA71" s="159">
        <v>98.9</v>
      </c>
      <c r="AB71" s="46"/>
      <c r="AC71" s="189">
        <v>67791</v>
      </c>
      <c r="AD71" s="62"/>
      <c r="AE71" s="189">
        <v>22288</v>
      </c>
      <c r="AF71" s="62"/>
      <c r="AG71" s="189">
        <v>27434</v>
      </c>
      <c r="AH71" s="62"/>
      <c r="AI71" s="35">
        <v>17690</v>
      </c>
      <c r="AJ71" s="37"/>
      <c r="AK71" s="35">
        <v>13126</v>
      </c>
      <c r="AL71" s="34"/>
      <c r="AM71" s="35">
        <v>10163</v>
      </c>
      <c r="AN71" s="34"/>
      <c r="AO71" s="35">
        <v>19007</v>
      </c>
      <c r="AP71" s="37"/>
      <c r="AQ71" s="285">
        <v>0</v>
      </c>
      <c r="AR71" s="323"/>
      <c r="AS71" s="285">
        <v>0</v>
      </c>
      <c r="AT71" s="323"/>
      <c r="AU71" s="330">
        <v>6509202</v>
      </c>
      <c r="AV71" s="44"/>
      <c r="AW71" s="330">
        <v>4491457</v>
      </c>
      <c r="AX71" s="35">
        <v>286016</v>
      </c>
      <c r="AY71" s="39">
        <v>12</v>
      </c>
      <c r="AZ71" s="37"/>
      <c r="BA71" s="154">
        <v>834</v>
      </c>
      <c r="BB71" s="41"/>
      <c r="BC71" s="155">
        <v>1726</v>
      </c>
      <c r="BD71" s="44"/>
      <c r="BE71" s="35">
        <v>56060.087570000003</v>
      </c>
      <c r="BF71" s="44"/>
      <c r="BG71" s="35">
        <v>65232.321409999997</v>
      </c>
      <c r="BH71" s="53"/>
      <c r="BI71" s="189">
        <v>15932</v>
      </c>
      <c r="BJ71" s="107"/>
      <c r="BK71" s="189">
        <v>3636</v>
      </c>
      <c r="BL71" s="62"/>
      <c r="BM71" s="189">
        <v>8722</v>
      </c>
      <c r="BN71" s="62"/>
      <c r="BO71" s="189">
        <v>3573</v>
      </c>
      <c r="BP71" s="107"/>
      <c r="BQ71" s="107">
        <v>8779.39</v>
      </c>
      <c r="BR71" s="44"/>
      <c r="BS71" s="189">
        <v>3990</v>
      </c>
      <c r="BT71" s="334"/>
      <c r="BU71" s="273">
        <v>103</v>
      </c>
      <c r="BV71" s="339"/>
      <c r="BW71" s="42">
        <v>98.1</v>
      </c>
      <c r="BX71" s="37"/>
      <c r="BY71" s="35">
        <v>271411</v>
      </c>
      <c r="BZ71" s="37"/>
      <c r="CA71" s="238">
        <v>1.0900000000000001</v>
      </c>
      <c r="CB71" s="37"/>
      <c r="CC71" s="35">
        <v>529</v>
      </c>
      <c r="CD71" s="37"/>
      <c r="CE71" s="35">
        <v>806</v>
      </c>
      <c r="CF71" s="44"/>
      <c r="CG71" s="42">
        <v>84.2</v>
      </c>
      <c r="CH71" s="252"/>
      <c r="CI71" s="42">
        <v>86.3</v>
      </c>
      <c r="CJ71" s="159"/>
      <c r="CK71" s="42">
        <v>99</v>
      </c>
      <c r="CL71" s="159"/>
      <c r="CM71" s="159">
        <v>101.4</v>
      </c>
      <c r="CN71" s="46"/>
      <c r="CO71" s="42">
        <v>91.6</v>
      </c>
      <c r="CP71" s="159"/>
      <c r="CQ71" s="159">
        <v>106</v>
      </c>
      <c r="CR71" s="260"/>
      <c r="CS71" s="259">
        <v>125.3</v>
      </c>
      <c r="CT71" s="260"/>
      <c r="CU71" s="343">
        <v>3.6</v>
      </c>
      <c r="CV71" s="52" t="s">
        <v>107</v>
      </c>
      <c r="CW71" s="50">
        <v>26</v>
      </c>
      <c r="CX71" s="51">
        <v>5</v>
      </c>
      <c r="CY71" s="161"/>
    </row>
    <row r="72" spans="1:103" s="8" customFormat="1" ht="15" customHeight="1">
      <c r="A72" s="48">
        <v>2014</v>
      </c>
      <c r="B72" s="48" t="s">
        <v>107</v>
      </c>
      <c r="C72" s="50">
        <v>26</v>
      </c>
      <c r="D72" s="51">
        <v>6</v>
      </c>
      <c r="E72" s="4"/>
      <c r="F72" s="46"/>
      <c r="G72" s="188">
        <v>27.3</v>
      </c>
      <c r="H72" s="37"/>
      <c r="I72" s="63">
        <v>30</v>
      </c>
      <c r="J72" s="37"/>
      <c r="K72" s="63">
        <v>50</v>
      </c>
      <c r="L72" s="37"/>
      <c r="M72" s="35">
        <v>12711</v>
      </c>
      <c r="N72" s="53"/>
      <c r="O72" s="285">
        <v>0</v>
      </c>
      <c r="P72" s="46"/>
      <c r="Q72" s="42">
        <v>110.9</v>
      </c>
      <c r="R72" s="37"/>
      <c r="S72" s="42">
        <v>113.2</v>
      </c>
      <c r="T72" s="46"/>
      <c r="U72" s="42">
        <v>112.3</v>
      </c>
      <c r="V72" s="37"/>
      <c r="W72" s="42">
        <v>113.5</v>
      </c>
      <c r="X72" s="46"/>
      <c r="Y72" s="42">
        <v>100.2</v>
      </c>
      <c r="Z72" s="37"/>
      <c r="AA72" s="159">
        <v>100.4</v>
      </c>
      <c r="AB72" s="46"/>
      <c r="AC72" s="189">
        <v>75757</v>
      </c>
      <c r="AD72" s="62"/>
      <c r="AE72" s="189">
        <v>24864</v>
      </c>
      <c r="AF72" s="62"/>
      <c r="AG72" s="189">
        <v>31057</v>
      </c>
      <c r="AH72" s="62"/>
      <c r="AI72" s="35">
        <v>26672</v>
      </c>
      <c r="AJ72" s="37"/>
      <c r="AK72" s="35">
        <v>15855</v>
      </c>
      <c r="AL72" s="34"/>
      <c r="AM72" s="35">
        <v>11884</v>
      </c>
      <c r="AN72" s="34"/>
      <c r="AO72" s="35">
        <v>22053</v>
      </c>
      <c r="AP72" s="37"/>
      <c r="AQ72" s="285">
        <v>0</v>
      </c>
      <c r="AR72" s="323"/>
      <c r="AS72" s="285">
        <v>0</v>
      </c>
      <c r="AT72" s="323"/>
      <c r="AU72" s="330">
        <v>6540877</v>
      </c>
      <c r="AV72" s="44"/>
      <c r="AW72" s="330">
        <v>4504749</v>
      </c>
      <c r="AX72" s="35">
        <v>335395</v>
      </c>
      <c r="AY72" s="39">
        <v>5</v>
      </c>
      <c r="AZ72" s="37"/>
      <c r="BA72" s="154">
        <v>865</v>
      </c>
      <c r="BB72" s="41"/>
      <c r="BC72" s="155">
        <v>1920</v>
      </c>
      <c r="BD72" s="44"/>
      <c r="BE72" s="35">
        <v>59400.157720000003</v>
      </c>
      <c r="BF72" s="44"/>
      <c r="BG72" s="35">
        <v>67740.728910000005</v>
      </c>
      <c r="BH72" s="53"/>
      <c r="BI72" s="189">
        <v>16319</v>
      </c>
      <c r="BJ72" s="107"/>
      <c r="BK72" s="189">
        <v>3647</v>
      </c>
      <c r="BL72" s="62"/>
      <c r="BM72" s="189">
        <v>9035</v>
      </c>
      <c r="BN72" s="62"/>
      <c r="BO72" s="189">
        <v>3637</v>
      </c>
      <c r="BP72" s="107"/>
      <c r="BQ72" s="107">
        <v>8681.68</v>
      </c>
      <c r="BR72" s="44"/>
      <c r="BS72" s="189">
        <v>3514</v>
      </c>
      <c r="BT72" s="334"/>
      <c r="BU72" s="273">
        <v>103.1</v>
      </c>
      <c r="BV72" s="339"/>
      <c r="BW72" s="42">
        <v>98</v>
      </c>
      <c r="BX72" s="37"/>
      <c r="BY72" s="35">
        <v>272791</v>
      </c>
      <c r="BZ72" s="37"/>
      <c r="CA72" s="238">
        <v>1.0900000000000001</v>
      </c>
      <c r="CB72" s="37"/>
      <c r="CC72" s="35">
        <v>483</v>
      </c>
      <c r="CD72" s="37"/>
      <c r="CE72" s="35">
        <v>804</v>
      </c>
      <c r="CF72" s="44"/>
      <c r="CG72" s="42">
        <v>138.30000000000001</v>
      </c>
      <c r="CH72" s="252"/>
      <c r="CI72" s="42">
        <v>141.80000000000001</v>
      </c>
      <c r="CJ72" s="159"/>
      <c r="CK72" s="42">
        <v>99.5</v>
      </c>
      <c r="CL72" s="159"/>
      <c r="CM72" s="159">
        <v>102.1</v>
      </c>
      <c r="CN72" s="46"/>
      <c r="CO72" s="42">
        <v>91.9</v>
      </c>
      <c r="CP72" s="159"/>
      <c r="CQ72" s="159">
        <v>110.8</v>
      </c>
      <c r="CR72" s="260"/>
      <c r="CS72" s="259">
        <v>128.30000000000001</v>
      </c>
      <c r="CT72" s="260"/>
      <c r="CU72" s="343">
        <v>3.7</v>
      </c>
      <c r="CV72" s="52" t="s">
        <v>107</v>
      </c>
      <c r="CW72" s="50">
        <v>26</v>
      </c>
      <c r="CX72" s="51">
        <v>6</v>
      </c>
      <c r="CY72" s="161"/>
    </row>
    <row r="73" spans="1:103" s="8" customFormat="1" ht="15" customHeight="1">
      <c r="A73" s="48">
        <v>2014</v>
      </c>
      <c r="B73" s="48" t="s">
        <v>107</v>
      </c>
      <c r="C73" s="50">
        <v>26</v>
      </c>
      <c r="D73" s="51">
        <v>7</v>
      </c>
      <c r="E73" s="4"/>
      <c r="F73" s="46"/>
      <c r="G73" s="188">
        <v>45.5</v>
      </c>
      <c r="H73" s="37"/>
      <c r="I73" s="63">
        <v>90</v>
      </c>
      <c r="J73" s="37"/>
      <c r="K73" s="63">
        <v>83.3</v>
      </c>
      <c r="L73" s="37"/>
      <c r="M73" s="35">
        <v>12713</v>
      </c>
      <c r="N73" s="53"/>
      <c r="O73" s="285">
        <v>0</v>
      </c>
      <c r="P73" s="46"/>
      <c r="Q73" s="42">
        <v>110.6</v>
      </c>
      <c r="R73" s="37"/>
      <c r="S73" s="42">
        <v>116.6</v>
      </c>
      <c r="T73" s="46"/>
      <c r="U73" s="42">
        <v>112.8</v>
      </c>
      <c r="V73" s="37"/>
      <c r="W73" s="42">
        <v>117.2</v>
      </c>
      <c r="X73" s="46"/>
      <c r="Y73" s="42">
        <v>100.8</v>
      </c>
      <c r="Z73" s="37"/>
      <c r="AA73" s="159">
        <v>103.4</v>
      </c>
      <c r="AB73" s="46"/>
      <c r="AC73" s="189">
        <v>72880</v>
      </c>
      <c r="AD73" s="62"/>
      <c r="AE73" s="189">
        <v>23524</v>
      </c>
      <c r="AF73" s="62"/>
      <c r="AG73" s="189">
        <v>28623</v>
      </c>
      <c r="AH73" s="62"/>
      <c r="AI73" s="35">
        <v>30498</v>
      </c>
      <c r="AJ73" s="37"/>
      <c r="AK73" s="35">
        <v>16273</v>
      </c>
      <c r="AL73" s="34"/>
      <c r="AM73" s="35">
        <v>11259</v>
      </c>
      <c r="AN73" s="34"/>
      <c r="AO73" s="35">
        <v>20073</v>
      </c>
      <c r="AP73" s="37"/>
      <c r="AQ73" s="285">
        <v>0</v>
      </c>
      <c r="AR73" s="323"/>
      <c r="AS73" s="285">
        <v>0</v>
      </c>
      <c r="AT73" s="323"/>
      <c r="AU73" s="330">
        <v>6458384</v>
      </c>
      <c r="AV73" s="44"/>
      <c r="AW73" s="330">
        <v>4493319</v>
      </c>
      <c r="AX73" s="35">
        <v>276647</v>
      </c>
      <c r="AY73" s="39">
        <v>3</v>
      </c>
      <c r="AZ73" s="37"/>
      <c r="BA73" s="154">
        <v>882</v>
      </c>
      <c r="BB73" s="41"/>
      <c r="BC73" s="155">
        <v>1295</v>
      </c>
      <c r="BD73" s="44"/>
      <c r="BE73" s="35">
        <v>61919.176469999999</v>
      </c>
      <c r="BF73" s="44"/>
      <c r="BG73" s="35">
        <v>71584.578380000006</v>
      </c>
      <c r="BH73" s="53"/>
      <c r="BI73" s="189">
        <v>17177</v>
      </c>
      <c r="BJ73" s="107"/>
      <c r="BK73" s="189">
        <v>3761</v>
      </c>
      <c r="BL73" s="62"/>
      <c r="BM73" s="189">
        <v>9587</v>
      </c>
      <c r="BN73" s="62"/>
      <c r="BO73" s="189">
        <v>3829</v>
      </c>
      <c r="BP73" s="107"/>
      <c r="BQ73" s="107">
        <v>9523.4</v>
      </c>
      <c r="BR73" s="44"/>
      <c r="BS73" s="189">
        <v>4177</v>
      </c>
      <c r="BT73" s="334"/>
      <c r="BU73" s="273">
        <v>103.5</v>
      </c>
      <c r="BV73" s="339"/>
      <c r="BW73" s="42">
        <v>98.1</v>
      </c>
      <c r="BX73" s="37"/>
      <c r="BY73" s="35">
        <v>280293</v>
      </c>
      <c r="BZ73" s="37"/>
      <c r="CA73" s="238">
        <v>1.1000000000000001</v>
      </c>
      <c r="CB73" s="37"/>
      <c r="CC73" s="35">
        <v>478</v>
      </c>
      <c r="CD73" s="37"/>
      <c r="CE73" s="35">
        <v>864</v>
      </c>
      <c r="CF73" s="44"/>
      <c r="CG73" s="42">
        <v>115.5</v>
      </c>
      <c r="CH73" s="252"/>
      <c r="CI73" s="42">
        <v>118.3</v>
      </c>
      <c r="CJ73" s="159"/>
      <c r="CK73" s="42">
        <v>99.1</v>
      </c>
      <c r="CL73" s="159"/>
      <c r="CM73" s="159">
        <v>101.5</v>
      </c>
      <c r="CN73" s="46"/>
      <c r="CO73" s="42">
        <v>92</v>
      </c>
      <c r="CP73" s="159"/>
      <c r="CQ73" s="159">
        <v>111.6</v>
      </c>
      <c r="CR73" s="260"/>
      <c r="CS73" s="259">
        <v>131.4</v>
      </c>
      <c r="CT73" s="260"/>
      <c r="CU73" s="343">
        <v>3.7</v>
      </c>
      <c r="CV73" s="52" t="s">
        <v>107</v>
      </c>
      <c r="CW73" s="50">
        <v>26</v>
      </c>
      <c r="CX73" s="51">
        <v>7</v>
      </c>
      <c r="CY73" s="161"/>
    </row>
    <row r="74" spans="1:103" s="8" customFormat="1" ht="15" customHeight="1">
      <c r="A74" s="48">
        <v>2014</v>
      </c>
      <c r="B74" s="48" t="s">
        <v>107</v>
      </c>
      <c r="C74" s="50">
        <v>26</v>
      </c>
      <c r="D74" s="51">
        <v>8</v>
      </c>
      <c r="E74" s="4"/>
      <c r="F74" s="46"/>
      <c r="G74" s="188">
        <v>72.7</v>
      </c>
      <c r="H74" s="37"/>
      <c r="I74" s="63">
        <v>50</v>
      </c>
      <c r="J74" s="37"/>
      <c r="K74" s="63">
        <v>44.4</v>
      </c>
      <c r="L74" s="37"/>
      <c r="M74" s="35">
        <v>12712</v>
      </c>
      <c r="N74" s="53"/>
      <c r="O74" s="285">
        <v>0</v>
      </c>
      <c r="P74" s="46"/>
      <c r="Q74" s="42">
        <v>110</v>
      </c>
      <c r="R74" s="37"/>
      <c r="S74" s="42">
        <v>100.5</v>
      </c>
      <c r="T74" s="46"/>
      <c r="U74" s="42">
        <v>111.7</v>
      </c>
      <c r="V74" s="37"/>
      <c r="W74" s="42">
        <v>102.4</v>
      </c>
      <c r="X74" s="46"/>
      <c r="Y74" s="42">
        <v>101.9</v>
      </c>
      <c r="Z74" s="37"/>
      <c r="AA74" s="159">
        <v>104</v>
      </c>
      <c r="AB74" s="46"/>
      <c r="AC74" s="189">
        <v>73771</v>
      </c>
      <c r="AD74" s="62"/>
      <c r="AE74" s="189">
        <v>24250</v>
      </c>
      <c r="AF74" s="62"/>
      <c r="AG74" s="189">
        <v>28435</v>
      </c>
      <c r="AH74" s="62"/>
      <c r="AI74" s="35">
        <v>23648</v>
      </c>
      <c r="AJ74" s="37"/>
      <c r="AK74" s="35">
        <v>11276</v>
      </c>
      <c r="AL74" s="34"/>
      <c r="AM74" s="35">
        <v>11308</v>
      </c>
      <c r="AN74" s="34"/>
      <c r="AO74" s="35">
        <v>20288</v>
      </c>
      <c r="AP74" s="37"/>
      <c r="AQ74" s="285">
        <v>0</v>
      </c>
      <c r="AR74" s="323"/>
      <c r="AS74" s="285">
        <v>0</v>
      </c>
      <c r="AT74" s="323"/>
      <c r="AU74" s="330">
        <v>6472787</v>
      </c>
      <c r="AV74" s="44"/>
      <c r="AW74" s="330">
        <v>4503870</v>
      </c>
      <c r="AX74" s="35">
        <v>223625</v>
      </c>
      <c r="AY74" s="39">
        <v>5</v>
      </c>
      <c r="AZ74" s="37"/>
      <c r="BA74" s="154">
        <v>727</v>
      </c>
      <c r="BB74" s="41"/>
      <c r="BC74" s="155">
        <v>1358</v>
      </c>
      <c r="BD74" s="44"/>
      <c r="BE74" s="35">
        <v>57048.174720000003</v>
      </c>
      <c r="BF74" s="44"/>
      <c r="BG74" s="35">
        <v>66580.320300000007</v>
      </c>
      <c r="BH74" s="53"/>
      <c r="BI74" s="189">
        <v>16266</v>
      </c>
      <c r="BJ74" s="107"/>
      <c r="BK74" s="189">
        <v>2982</v>
      </c>
      <c r="BL74" s="62"/>
      <c r="BM74" s="189">
        <v>9472</v>
      </c>
      <c r="BN74" s="62"/>
      <c r="BO74" s="189">
        <v>3812</v>
      </c>
      <c r="BP74" s="107"/>
      <c r="BQ74" s="107">
        <v>9443.73</v>
      </c>
      <c r="BR74" s="44"/>
      <c r="BS74" s="189">
        <v>5423</v>
      </c>
      <c r="BT74" s="334"/>
      <c r="BU74" s="273">
        <v>103.4</v>
      </c>
      <c r="BV74" s="339"/>
      <c r="BW74" s="42">
        <v>98.3</v>
      </c>
      <c r="BX74" s="37"/>
      <c r="BY74" s="35">
        <v>282124</v>
      </c>
      <c r="BZ74" s="37"/>
      <c r="CA74" s="238">
        <v>1.1000000000000001</v>
      </c>
      <c r="CB74" s="37"/>
      <c r="CC74" s="35">
        <v>436</v>
      </c>
      <c r="CD74" s="37"/>
      <c r="CE74" s="35">
        <v>779</v>
      </c>
      <c r="CF74" s="44"/>
      <c r="CG74" s="42">
        <v>85.5</v>
      </c>
      <c r="CH74" s="252"/>
      <c r="CI74" s="42">
        <v>87.4</v>
      </c>
      <c r="CJ74" s="159"/>
      <c r="CK74" s="42">
        <v>98.6</v>
      </c>
      <c r="CL74" s="159"/>
      <c r="CM74" s="159">
        <v>100.8</v>
      </c>
      <c r="CN74" s="46"/>
      <c r="CO74" s="42">
        <v>92</v>
      </c>
      <c r="CP74" s="159"/>
      <c r="CQ74" s="159">
        <v>104.4</v>
      </c>
      <c r="CR74" s="260"/>
      <c r="CS74" s="259">
        <v>124.5</v>
      </c>
      <c r="CT74" s="260"/>
      <c r="CU74" s="343">
        <v>3.5</v>
      </c>
      <c r="CV74" s="52" t="s">
        <v>107</v>
      </c>
      <c r="CW74" s="50">
        <v>26</v>
      </c>
      <c r="CX74" s="51">
        <v>8</v>
      </c>
      <c r="CY74" s="161"/>
    </row>
    <row r="75" spans="1:103" s="8" customFormat="1" ht="15" customHeight="1">
      <c r="A75" s="48">
        <v>2014</v>
      </c>
      <c r="B75" s="48" t="s">
        <v>107</v>
      </c>
      <c r="C75" s="50">
        <v>26</v>
      </c>
      <c r="D75" s="51">
        <v>9</v>
      </c>
      <c r="E75" s="4"/>
      <c r="F75" s="46"/>
      <c r="G75" s="188">
        <v>59.1</v>
      </c>
      <c r="H75" s="37"/>
      <c r="I75" s="63">
        <v>90</v>
      </c>
      <c r="J75" s="37"/>
      <c r="K75" s="63">
        <v>44.4</v>
      </c>
      <c r="L75" s="37"/>
      <c r="M75" s="35">
        <v>12705</v>
      </c>
      <c r="N75" s="53"/>
      <c r="O75" s="285">
        <v>0</v>
      </c>
      <c r="P75" s="48"/>
      <c r="Q75" s="42">
        <v>111.3</v>
      </c>
      <c r="R75" s="48"/>
      <c r="S75" s="42">
        <v>116.1</v>
      </c>
      <c r="T75" s="48"/>
      <c r="U75" s="42">
        <v>113.7</v>
      </c>
      <c r="V75" s="48"/>
      <c r="W75" s="42">
        <v>119.7</v>
      </c>
      <c r="X75" s="48"/>
      <c r="Y75" s="42">
        <v>102</v>
      </c>
      <c r="Z75" s="48"/>
      <c r="AA75" s="159">
        <v>101.3</v>
      </c>
      <c r="AB75" s="46"/>
      <c r="AC75" s="189">
        <v>75882</v>
      </c>
      <c r="AD75" s="62"/>
      <c r="AE75" s="189">
        <v>24617</v>
      </c>
      <c r="AF75" s="62"/>
      <c r="AG75" s="189">
        <v>30082</v>
      </c>
      <c r="AH75" s="62"/>
      <c r="AI75" s="35">
        <v>30917</v>
      </c>
      <c r="AJ75" s="37"/>
      <c r="AK75" s="35">
        <v>13984</v>
      </c>
      <c r="AL75" s="34"/>
      <c r="AM75" s="35">
        <v>10878</v>
      </c>
      <c r="AN75" s="34"/>
      <c r="AO75" s="35">
        <v>20786</v>
      </c>
      <c r="AP75" s="37"/>
      <c r="AQ75" s="285">
        <v>0</v>
      </c>
      <c r="AR75" s="323"/>
      <c r="AS75" s="285">
        <v>0</v>
      </c>
      <c r="AT75" s="323"/>
      <c r="AU75" s="330">
        <v>6546217</v>
      </c>
      <c r="AV75" s="44"/>
      <c r="AW75" s="330">
        <v>4549079</v>
      </c>
      <c r="AX75" s="35">
        <v>270232</v>
      </c>
      <c r="AY75" s="39">
        <v>4</v>
      </c>
      <c r="AZ75" s="37"/>
      <c r="BA75" s="154">
        <v>827</v>
      </c>
      <c r="BB75" s="41"/>
      <c r="BC75" s="155">
        <v>1368</v>
      </c>
      <c r="BD75" s="44"/>
      <c r="BE75" s="35">
        <v>63820.871030000002</v>
      </c>
      <c r="BF75" s="44"/>
      <c r="BG75" s="35">
        <v>73440.682419999997</v>
      </c>
      <c r="BH75" s="53"/>
      <c r="BI75" s="189">
        <v>15313</v>
      </c>
      <c r="BJ75" s="107"/>
      <c r="BK75" s="189">
        <v>3255</v>
      </c>
      <c r="BL75" s="62"/>
      <c r="BM75" s="189">
        <v>8550</v>
      </c>
      <c r="BN75" s="62"/>
      <c r="BO75" s="189">
        <v>3509</v>
      </c>
      <c r="BP75" s="107"/>
      <c r="BQ75" s="107">
        <v>8742.24</v>
      </c>
      <c r="BR75" s="44"/>
      <c r="BS75" s="189">
        <v>3966</v>
      </c>
      <c r="BT75" s="334"/>
      <c r="BU75" s="273">
        <v>103.3</v>
      </c>
      <c r="BV75" s="339"/>
      <c r="BW75" s="42">
        <v>98.5</v>
      </c>
      <c r="BX75" s="37"/>
      <c r="BY75" s="35">
        <v>275226</v>
      </c>
      <c r="BZ75" s="37"/>
      <c r="CA75" s="238">
        <v>1.1000000000000001</v>
      </c>
      <c r="CB75" s="37"/>
      <c r="CC75" s="35">
        <v>505</v>
      </c>
      <c r="CD75" s="37"/>
      <c r="CE75" s="35">
        <v>858</v>
      </c>
      <c r="CF75" s="48"/>
      <c r="CG75" s="42">
        <v>83.3</v>
      </c>
      <c r="CH75" s="48"/>
      <c r="CI75" s="42">
        <v>84.9</v>
      </c>
      <c r="CJ75" s="159"/>
      <c r="CK75" s="42">
        <v>99</v>
      </c>
      <c r="CL75" s="159"/>
      <c r="CM75" s="159">
        <v>100.9</v>
      </c>
      <c r="CN75" s="46"/>
      <c r="CO75" s="42">
        <v>91.9</v>
      </c>
      <c r="CP75" s="159"/>
      <c r="CQ75" s="159">
        <v>107.2</v>
      </c>
      <c r="CR75" s="260"/>
      <c r="CS75" s="259">
        <v>130</v>
      </c>
      <c r="CT75" s="260"/>
      <c r="CU75" s="343">
        <v>3.5</v>
      </c>
      <c r="CV75" s="52" t="s">
        <v>107</v>
      </c>
      <c r="CW75" s="50">
        <v>26</v>
      </c>
      <c r="CX75" s="51">
        <v>9</v>
      </c>
      <c r="CY75" s="161"/>
    </row>
    <row r="76" spans="1:103" s="8" customFormat="1" ht="15" customHeight="1">
      <c r="A76" s="48">
        <v>2014</v>
      </c>
      <c r="B76" s="48" t="s">
        <v>107</v>
      </c>
      <c r="C76" s="50">
        <v>26</v>
      </c>
      <c r="D76" s="51">
        <v>10</v>
      </c>
      <c r="E76" s="4"/>
      <c r="F76" s="46"/>
      <c r="G76" s="188">
        <v>36.4</v>
      </c>
      <c r="H76" s="37"/>
      <c r="I76" s="63">
        <v>80</v>
      </c>
      <c r="J76" s="37"/>
      <c r="K76" s="63">
        <v>38.9</v>
      </c>
      <c r="L76" s="37"/>
      <c r="M76" s="35">
        <v>12708</v>
      </c>
      <c r="N76" s="53"/>
      <c r="O76" s="285">
        <v>0</v>
      </c>
      <c r="P76" s="46"/>
      <c r="Q76" s="42">
        <v>111</v>
      </c>
      <c r="R76" s="37"/>
      <c r="S76" s="42">
        <v>114.6</v>
      </c>
      <c r="T76" s="46"/>
      <c r="U76" s="42">
        <v>113.7</v>
      </c>
      <c r="V76" s="37"/>
      <c r="W76" s="42">
        <v>116.2</v>
      </c>
      <c r="X76" s="46"/>
      <c r="Y76" s="42">
        <v>101.7</v>
      </c>
      <c r="Z76" s="37"/>
      <c r="AA76" s="159">
        <v>102.8</v>
      </c>
      <c r="AB76" s="46"/>
      <c r="AC76" s="189">
        <v>79171</v>
      </c>
      <c r="AD76" s="62"/>
      <c r="AE76" s="189">
        <v>24245</v>
      </c>
      <c r="AF76" s="62"/>
      <c r="AG76" s="189">
        <v>33628</v>
      </c>
      <c r="AH76" s="62"/>
      <c r="AI76" s="35">
        <v>30632</v>
      </c>
      <c r="AJ76" s="37"/>
      <c r="AK76" s="35">
        <v>13161</v>
      </c>
      <c r="AL76" s="34"/>
      <c r="AM76" s="35">
        <v>12376</v>
      </c>
      <c r="AN76" s="34"/>
      <c r="AO76" s="35">
        <v>23308</v>
      </c>
      <c r="AP76" s="37"/>
      <c r="AQ76" s="285">
        <v>0</v>
      </c>
      <c r="AR76" s="323"/>
      <c r="AS76" s="285">
        <v>0</v>
      </c>
      <c r="AT76" s="323"/>
      <c r="AU76" s="330">
        <v>6481516</v>
      </c>
      <c r="AV76" s="44"/>
      <c r="AW76" s="330">
        <v>4534992</v>
      </c>
      <c r="AX76" s="35">
        <v>246383</v>
      </c>
      <c r="AY76" s="39">
        <v>4</v>
      </c>
      <c r="AZ76" s="37"/>
      <c r="BA76" s="154">
        <v>800</v>
      </c>
      <c r="BB76" s="41"/>
      <c r="BC76" s="155">
        <v>1241</v>
      </c>
      <c r="BD76" s="44"/>
      <c r="BE76" s="35">
        <v>66873.135039999994</v>
      </c>
      <c r="BF76" s="44"/>
      <c r="BG76" s="35">
        <v>74290.722880000001</v>
      </c>
      <c r="BH76" s="53"/>
      <c r="BI76" s="189">
        <v>16065</v>
      </c>
      <c r="BJ76" s="107"/>
      <c r="BK76" s="189">
        <v>3718</v>
      </c>
      <c r="BL76" s="62"/>
      <c r="BM76" s="189">
        <v>8738</v>
      </c>
      <c r="BN76" s="62"/>
      <c r="BO76" s="189">
        <v>3609</v>
      </c>
      <c r="BP76" s="107"/>
      <c r="BQ76" s="107">
        <v>8935.41</v>
      </c>
      <c r="BR76" s="44"/>
      <c r="BS76" s="189">
        <v>4127</v>
      </c>
      <c r="BT76" s="334"/>
      <c r="BU76" s="273">
        <v>102.3</v>
      </c>
      <c r="BV76" s="339"/>
      <c r="BW76" s="42">
        <v>98.2</v>
      </c>
      <c r="BX76" s="37"/>
      <c r="BY76" s="35">
        <v>288579</v>
      </c>
      <c r="BZ76" s="37"/>
      <c r="CA76" s="238">
        <v>1.1100000000000001</v>
      </c>
      <c r="CB76" s="37"/>
      <c r="CC76" s="35">
        <v>497</v>
      </c>
      <c r="CD76" s="37"/>
      <c r="CE76" s="35">
        <v>917</v>
      </c>
      <c r="CF76" s="48"/>
      <c r="CG76" s="42">
        <v>83.5</v>
      </c>
      <c r="CH76" s="48"/>
      <c r="CI76" s="42">
        <v>85.4</v>
      </c>
      <c r="CJ76" s="159"/>
      <c r="CK76" s="42">
        <v>99.2</v>
      </c>
      <c r="CL76" s="159"/>
      <c r="CM76" s="159">
        <v>101.4</v>
      </c>
      <c r="CN76" s="46"/>
      <c r="CO76" s="42">
        <v>91.8</v>
      </c>
      <c r="CP76" s="159"/>
      <c r="CQ76" s="159">
        <v>110</v>
      </c>
      <c r="CR76" s="260"/>
      <c r="CS76" s="259">
        <v>133.80000000000001</v>
      </c>
      <c r="CT76" s="260"/>
      <c r="CU76" s="343">
        <v>3.6</v>
      </c>
      <c r="CV76" s="52" t="s">
        <v>107</v>
      </c>
      <c r="CW76" s="50">
        <v>26</v>
      </c>
      <c r="CX76" s="51">
        <v>10</v>
      </c>
      <c r="CY76" s="161"/>
    </row>
    <row r="77" spans="1:103" s="8" customFormat="1" ht="15" customHeight="1">
      <c r="A77" s="48">
        <v>2014</v>
      </c>
      <c r="B77" s="48" t="s">
        <v>107</v>
      </c>
      <c r="C77" s="50">
        <v>26</v>
      </c>
      <c r="D77" s="51">
        <v>11</v>
      </c>
      <c r="E77" s="4"/>
      <c r="F77" s="46"/>
      <c r="G77" s="188">
        <v>63.6</v>
      </c>
      <c r="H77" s="37"/>
      <c r="I77" s="63">
        <v>60</v>
      </c>
      <c r="J77" s="37"/>
      <c r="K77" s="63">
        <v>44.4</v>
      </c>
      <c r="L77" s="37"/>
      <c r="M77" s="35">
        <v>12708</v>
      </c>
      <c r="N77" s="53"/>
      <c r="O77" s="285">
        <v>0</v>
      </c>
      <c r="P77" s="46"/>
      <c r="Q77" s="42">
        <v>111</v>
      </c>
      <c r="R77" s="37"/>
      <c r="S77" s="42">
        <v>109</v>
      </c>
      <c r="T77" s="46"/>
      <c r="U77" s="42">
        <v>113</v>
      </c>
      <c r="V77" s="37"/>
      <c r="W77" s="42">
        <v>110.4</v>
      </c>
      <c r="X77" s="46"/>
      <c r="Y77" s="42">
        <v>102.7</v>
      </c>
      <c r="Z77" s="37"/>
      <c r="AA77" s="159">
        <v>104.9</v>
      </c>
      <c r="AB77" s="46"/>
      <c r="AC77" s="189">
        <v>78364</v>
      </c>
      <c r="AD77" s="62"/>
      <c r="AE77" s="189">
        <v>24462</v>
      </c>
      <c r="AF77" s="62"/>
      <c r="AG77" s="189">
        <v>32655</v>
      </c>
      <c r="AH77" s="62"/>
      <c r="AI77" s="35">
        <v>22156</v>
      </c>
      <c r="AJ77" s="37"/>
      <c r="AK77" s="35">
        <v>8437</v>
      </c>
      <c r="AL77" s="34"/>
      <c r="AM77" s="35">
        <v>10885</v>
      </c>
      <c r="AN77" s="34"/>
      <c r="AO77" s="35">
        <v>19489</v>
      </c>
      <c r="AP77" s="37"/>
      <c r="AQ77" s="285">
        <v>0</v>
      </c>
      <c r="AR77" s="323"/>
      <c r="AS77" s="285">
        <v>0</v>
      </c>
      <c r="AT77" s="323"/>
      <c r="AU77" s="330">
        <v>6578734</v>
      </c>
      <c r="AV77" s="44"/>
      <c r="AW77" s="330">
        <v>4562602</v>
      </c>
      <c r="AX77" s="35">
        <v>206526</v>
      </c>
      <c r="AY77" s="39">
        <v>3</v>
      </c>
      <c r="AZ77" s="37"/>
      <c r="BA77" s="154">
        <v>736</v>
      </c>
      <c r="BB77" s="41"/>
      <c r="BC77" s="155">
        <v>1155</v>
      </c>
      <c r="BD77" s="44"/>
      <c r="BE77" s="35">
        <v>61875.188069999997</v>
      </c>
      <c r="BF77" s="44"/>
      <c r="BG77" s="35">
        <v>70863.398140000005</v>
      </c>
      <c r="BH77" s="53"/>
      <c r="BI77" s="189">
        <v>17286</v>
      </c>
      <c r="BJ77" s="107"/>
      <c r="BK77" s="189">
        <v>4043</v>
      </c>
      <c r="BL77" s="62"/>
      <c r="BM77" s="189">
        <v>9276</v>
      </c>
      <c r="BN77" s="62"/>
      <c r="BO77" s="189">
        <v>3968</v>
      </c>
      <c r="BP77" s="107"/>
      <c r="BQ77" s="107">
        <v>8627.68</v>
      </c>
      <c r="BR77" s="44"/>
      <c r="BS77" s="189">
        <v>4068</v>
      </c>
      <c r="BT77" s="334"/>
      <c r="BU77" s="273">
        <v>102.1</v>
      </c>
      <c r="BV77" s="339"/>
      <c r="BW77" s="42">
        <v>97.9</v>
      </c>
      <c r="BX77" s="37"/>
      <c r="BY77" s="35">
        <v>280271</v>
      </c>
      <c r="BZ77" s="37"/>
      <c r="CA77" s="238">
        <v>1.1200000000000001</v>
      </c>
      <c r="CB77" s="37"/>
      <c r="CC77" s="35">
        <v>389</v>
      </c>
      <c r="CD77" s="37"/>
      <c r="CE77" s="35">
        <v>758</v>
      </c>
      <c r="CF77" s="44"/>
      <c r="CG77" s="42">
        <v>86.3</v>
      </c>
      <c r="CH77" s="48"/>
      <c r="CI77" s="42">
        <v>88.7</v>
      </c>
      <c r="CJ77" s="159"/>
      <c r="CK77" s="42">
        <v>99.2</v>
      </c>
      <c r="CL77" s="159"/>
      <c r="CM77" s="159">
        <v>102</v>
      </c>
      <c r="CN77" s="46"/>
      <c r="CO77" s="42">
        <v>91.9</v>
      </c>
      <c r="CP77" s="159"/>
      <c r="CQ77" s="159">
        <v>107.7</v>
      </c>
      <c r="CR77" s="260"/>
      <c r="CS77" s="259">
        <v>136.80000000000001</v>
      </c>
      <c r="CT77" s="260"/>
      <c r="CU77" s="343">
        <v>3.4</v>
      </c>
      <c r="CV77" s="52" t="s">
        <v>107</v>
      </c>
      <c r="CW77" s="50">
        <v>26</v>
      </c>
      <c r="CX77" s="51">
        <v>11</v>
      </c>
      <c r="CY77" s="161"/>
    </row>
    <row r="78" spans="1:103" s="8" customFormat="1" ht="15" customHeight="1">
      <c r="A78" s="48">
        <v>2014</v>
      </c>
      <c r="B78" s="48" t="s">
        <v>107</v>
      </c>
      <c r="C78" s="50">
        <v>26</v>
      </c>
      <c r="D78" s="51">
        <v>12</v>
      </c>
      <c r="E78" s="4"/>
      <c r="F78" s="46"/>
      <c r="G78" s="188">
        <v>54.5</v>
      </c>
      <c r="H78" s="37"/>
      <c r="I78" s="63">
        <v>30</v>
      </c>
      <c r="J78" s="37"/>
      <c r="K78" s="63">
        <v>38.9</v>
      </c>
      <c r="L78" s="37"/>
      <c r="M78" s="35">
        <v>12706</v>
      </c>
      <c r="N78" s="53"/>
      <c r="O78" s="285">
        <v>0</v>
      </c>
      <c r="P78" s="46"/>
      <c r="Q78" s="42">
        <v>110.4</v>
      </c>
      <c r="R78" s="37"/>
      <c r="S78" s="42">
        <v>113.3</v>
      </c>
      <c r="T78" s="46"/>
      <c r="U78" s="42">
        <v>112.7</v>
      </c>
      <c r="V78" s="37"/>
      <c r="W78" s="42">
        <v>117.3</v>
      </c>
      <c r="X78" s="46"/>
      <c r="Y78" s="42">
        <v>102.9</v>
      </c>
      <c r="Z78" s="37"/>
      <c r="AA78" s="159">
        <v>100.7</v>
      </c>
      <c r="AB78" s="46"/>
      <c r="AC78" s="189">
        <v>76416</v>
      </c>
      <c r="AD78" s="62"/>
      <c r="AE78" s="189">
        <v>23725</v>
      </c>
      <c r="AF78" s="62"/>
      <c r="AG78" s="189">
        <v>32478</v>
      </c>
      <c r="AH78" s="62"/>
      <c r="AI78" s="35">
        <v>22721</v>
      </c>
      <c r="AJ78" s="37"/>
      <c r="AK78" s="35">
        <v>8944</v>
      </c>
      <c r="AL78" s="34"/>
      <c r="AM78" s="35">
        <v>10300</v>
      </c>
      <c r="AN78" s="34"/>
      <c r="AO78" s="35">
        <v>18682</v>
      </c>
      <c r="AP78" s="37"/>
      <c r="AQ78" s="285">
        <v>0</v>
      </c>
      <c r="AR78" s="323"/>
      <c r="AS78" s="285">
        <v>0</v>
      </c>
      <c r="AT78" s="323"/>
      <c r="AU78" s="330">
        <v>6619353</v>
      </c>
      <c r="AV78" s="44"/>
      <c r="AW78" s="330">
        <v>4611476</v>
      </c>
      <c r="AX78" s="35">
        <v>278440</v>
      </c>
      <c r="AY78" s="39">
        <v>3</v>
      </c>
      <c r="AZ78" s="37"/>
      <c r="BA78" s="154">
        <v>686</v>
      </c>
      <c r="BB78" s="41"/>
      <c r="BC78" s="155">
        <v>1783</v>
      </c>
      <c r="BD78" s="44"/>
      <c r="BE78" s="35">
        <v>68918.044930000004</v>
      </c>
      <c r="BF78" s="44"/>
      <c r="BG78" s="35">
        <v>75573.854510000005</v>
      </c>
      <c r="BH78" s="53"/>
      <c r="BI78" s="189">
        <v>21558</v>
      </c>
      <c r="BJ78" s="107"/>
      <c r="BK78" s="189">
        <v>4544</v>
      </c>
      <c r="BL78" s="62"/>
      <c r="BM78" s="189">
        <v>11932</v>
      </c>
      <c r="BN78" s="62"/>
      <c r="BO78" s="189">
        <v>5082</v>
      </c>
      <c r="BP78" s="107"/>
      <c r="BQ78" s="107">
        <v>9248.8700000000008</v>
      </c>
      <c r="BR78" s="44"/>
      <c r="BS78" s="189">
        <v>3804</v>
      </c>
      <c r="BT78" s="334"/>
      <c r="BU78" s="273">
        <v>101.6</v>
      </c>
      <c r="BV78" s="339"/>
      <c r="BW78" s="42">
        <v>97.9</v>
      </c>
      <c r="BX78" s="37"/>
      <c r="BY78" s="35">
        <v>332363</v>
      </c>
      <c r="BZ78" s="37"/>
      <c r="CA78" s="238">
        <v>1.1400000000000001</v>
      </c>
      <c r="CB78" s="37"/>
      <c r="CC78" s="35">
        <v>368</v>
      </c>
      <c r="CD78" s="37"/>
      <c r="CE78" s="35">
        <v>735</v>
      </c>
      <c r="CF78" s="44"/>
      <c r="CG78" s="42">
        <v>172.6</v>
      </c>
      <c r="CH78" s="252"/>
      <c r="CI78" s="42">
        <v>177.2</v>
      </c>
      <c r="CJ78" s="159"/>
      <c r="CK78" s="42">
        <v>99</v>
      </c>
      <c r="CL78" s="159"/>
      <c r="CM78" s="159">
        <v>101.6</v>
      </c>
      <c r="CN78" s="46"/>
      <c r="CO78" s="42">
        <v>92.2</v>
      </c>
      <c r="CP78" s="159"/>
      <c r="CQ78" s="159">
        <v>106.6</v>
      </c>
      <c r="CR78" s="260"/>
      <c r="CS78" s="259">
        <v>137.6</v>
      </c>
      <c r="CT78" s="260"/>
      <c r="CU78" s="343">
        <v>3.4</v>
      </c>
      <c r="CV78" s="52" t="s">
        <v>107</v>
      </c>
      <c r="CW78" s="50">
        <v>26</v>
      </c>
      <c r="CX78" s="51">
        <v>12</v>
      </c>
      <c r="CY78" s="161"/>
    </row>
    <row r="79" spans="1:103" ht="20.100000000000001" customHeight="1">
      <c r="A79" s="48">
        <v>2015</v>
      </c>
      <c r="B79" s="48" t="s">
        <v>107</v>
      </c>
      <c r="C79" s="50">
        <v>27</v>
      </c>
      <c r="D79" s="51">
        <v>1</v>
      </c>
      <c r="E79" s="4"/>
      <c r="F79" s="46"/>
      <c r="G79" s="63">
        <v>63.6</v>
      </c>
      <c r="H79" s="37"/>
      <c r="I79" s="63">
        <v>70</v>
      </c>
      <c r="J79" s="37"/>
      <c r="K79" s="63">
        <v>66.7</v>
      </c>
      <c r="L79" s="37"/>
      <c r="M79" s="35">
        <v>12702</v>
      </c>
      <c r="N79" s="53"/>
      <c r="O79" s="285">
        <v>0</v>
      </c>
      <c r="P79" s="46"/>
      <c r="Q79" s="42">
        <v>113.7</v>
      </c>
      <c r="R79" s="37"/>
      <c r="S79" s="42">
        <v>106</v>
      </c>
      <c r="T79" s="46"/>
      <c r="U79" s="42">
        <v>116.2</v>
      </c>
      <c r="V79" s="37"/>
      <c r="W79" s="42">
        <v>108.4</v>
      </c>
      <c r="X79" s="46"/>
      <c r="Y79" s="42">
        <v>102.8</v>
      </c>
      <c r="Z79" s="37"/>
      <c r="AA79" s="159">
        <v>104.8</v>
      </c>
      <c r="AB79" s="46"/>
      <c r="AC79" s="189">
        <v>67713</v>
      </c>
      <c r="AD79" s="62"/>
      <c r="AE79" s="189">
        <v>20282</v>
      </c>
      <c r="AF79" s="62"/>
      <c r="AG79" s="189">
        <v>26856</v>
      </c>
      <c r="AH79" s="62"/>
      <c r="AI79" s="35">
        <v>15175</v>
      </c>
      <c r="AJ79" s="37"/>
      <c r="AK79" s="35">
        <v>6708</v>
      </c>
      <c r="AL79" s="34"/>
      <c r="AM79" s="35">
        <v>9762</v>
      </c>
      <c r="AN79" s="34"/>
      <c r="AO79" s="35">
        <v>18408</v>
      </c>
      <c r="AP79" s="37"/>
      <c r="AQ79" s="285">
        <v>0</v>
      </c>
      <c r="AR79" s="323"/>
      <c r="AS79" s="285">
        <v>0</v>
      </c>
      <c r="AT79" s="323"/>
      <c r="AU79" s="330">
        <v>6594491</v>
      </c>
      <c r="AV79" s="44"/>
      <c r="AW79" s="330">
        <v>4584852</v>
      </c>
      <c r="AX79" s="35">
        <v>240476</v>
      </c>
      <c r="AY79" s="39">
        <v>2</v>
      </c>
      <c r="AZ79" s="37"/>
      <c r="BA79" s="154">
        <v>721</v>
      </c>
      <c r="BB79" s="41"/>
      <c r="BC79" s="155">
        <v>1681</v>
      </c>
      <c r="BD79" s="44"/>
      <c r="BE79" s="35">
        <v>61408.916819999999</v>
      </c>
      <c r="BF79" s="44"/>
      <c r="BG79" s="35">
        <v>73013.516929999998</v>
      </c>
      <c r="BH79" s="53"/>
      <c r="BI79" s="189">
        <v>17216</v>
      </c>
      <c r="BJ79" s="107"/>
      <c r="BK79" s="189">
        <v>4311</v>
      </c>
      <c r="BL79" s="62"/>
      <c r="BM79" s="189">
        <v>9099</v>
      </c>
      <c r="BN79" s="62"/>
      <c r="BO79" s="189">
        <v>3805</v>
      </c>
      <c r="BP79" s="107"/>
      <c r="BQ79" s="494">
        <v>8440.68</v>
      </c>
      <c r="BR79" s="44"/>
      <c r="BS79" s="189">
        <v>3540</v>
      </c>
      <c r="BT79" s="334"/>
      <c r="BU79" s="273">
        <v>100.3</v>
      </c>
      <c r="BV79" s="339"/>
      <c r="BW79" s="42">
        <v>97.8</v>
      </c>
      <c r="BX79" s="37"/>
      <c r="BY79" s="35">
        <v>289847</v>
      </c>
      <c r="BZ79" s="37"/>
      <c r="CA79" s="238">
        <v>1.1499999999999999</v>
      </c>
      <c r="CB79" s="37"/>
      <c r="CC79" s="35">
        <v>539</v>
      </c>
      <c r="CD79" s="37"/>
      <c r="CE79" s="35">
        <v>947</v>
      </c>
      <c r="CF79" s="44"/>
      <c r="CG79" s="42">
        <v>84.9</v>
      </c>
      <c r="CH79" s="252"/>
      <c r="CI79" s="42">
        <v>87.3</v>
      </c>
      <c r="CJ79" s="159"/>
      <c r="CK79" s="42">
        <v>98.4</v>
      </c>
      <c r="CL79" s="159"/>
      <c r="CM79" s="159">
        <v>101.1</v>
      </c>
      <c r="CN79" s="46"/>
      <c r="CO79" s="42">
        <v>91.8</v>
      </c>
      <c r="CP79" s="159"/>
      <c r="CQ79" s="159">
        <v>100.9</v>
      </c>
      <c r="CR79" s="260"/>
      <c r="CS79" s="259">
        <v>125.6</v>
      </c>
      <c r="CT79" s="260"/>
      <c r="CU79" s="343">
        <v>3.6</v>
      </c>
      <c r="CV79" s="52" t="s">
        <v>107</v>
      </c>
      <c r="CW79" s="50">
        <v>27</v>
      </c>
      <c r="CX79" s="51">
        <v>1</v>
      </c>
      <c r="CY79" s="161"/>
    </row>
    <row r="80" spans="1:103" s="8" customFormat="1" ht="15" customHeight="1">
      <c r="A80" s="48">
        <v>2015</v>
      </c>
      <c r="B80" s="48" t="s">
        <v>107</v>
      </c>
      <c r="C80" s="50">
        <v>27</v>
      </c>
      <c r="D80" s="51">
        <v>2</v>
      </c>
      <c r="E80" s="4"/>
      <c r="F80" s="46"/>
      <c r="G80" s="188">
        <v>54.5</v>
      </c>
      <c r="H80" s="37"/>
      <c r="I80" s="63">
        <v>50</v>
      </c>
      <c r="J80" s="37"/>
      <c r="K80" s="63">
        <v>44.4</v>
      </c>
      <c r="L80" s="37"/>
      <c r="M80" s="35">
        <v>12699</v>
      </c>
      <c r="N80" s="53"/>
      <c r="O80" s="285">
        <v>0</v>
      </c>
      <c r="P80" s="46"/>
      <c r="Q80" s="42">
        <v>110.3</v>
      </c>
      <c r="R80" s="37"/>
      <c r="S80" s="42">
        <v>107.7</v>
      </c>
      <c r="T80" s="46"/>
      <c r="U80" s="42">
        <v>112.3</v>
      </c>
      <c r="V80" s="37"/>
      <c r="W80" s="42">
        <v>110.4</v>
      </c>
      <c r="X80" s="46"/>
      <c r="Y80" s="42">
        <v>102.3</v>
      </c>
      <c r="Z80" s="37"/>
      <c r="AA80" s="159">
        <v>103.8</v>
      </c>
      <c r="AB80" s="46"/>
      <c r="AC80" s="189">
        <v>67552</v>
      </c>
      <c r="AD80" s="62"/>
      <c r="AE80" s="189">
        <v>20813</v>
      </c>
      <c r="AF80" s="62"/>
      <c r="AG80" s="189">
        <v>25672</v>
      </c>
      <c r="AH80" s="62"/>
      <c r="AI80" s="35">
        <v>11146</v>
      </c>
      <c r="AJ80" s="37"/>
      <c r="AK80" s="35">
        <v>7122</v>
      </c>
      <c r="AL80" s="34"/>
      <c r="AM80" s="35">
        <v>10437</v>
      </c>
      <c r="AN80" s="34"/>
      <c r="AO80" s="35">
        <v>19527</v>
      </c>
      <c r="AP80" s="37"/>
      <c r="AQ80" s="285">
        <v>0</v>
      </c>
      <c r="AR80" s="323"/>
      <c r="AS80" s="285">
        <v>0</v>
      </c>
      <c r="AT80" s="323"/>
      <c r="AU80" s="330">
        <v>6628241</v>
      </c>
      <c r="AV80" s="44"/>
      <c r="AW80" s="330">
        <v>4596273</v>
      </c>
      <c r="AX80" s="35">
        <v>229732</v>
      </c>
      <c r="AY80" s="39">
        <v>4</v>
      </c>
      <c r="AZ80" s="37"/>
      <c r="BA80" s="154">
        <v>692</v>
      </c>
      <c r="BB80" s="41"/>
      <c r="BC80" s="155">
        <v>1512</v>
      </c>
      <c r="BD80" s="44"/>
      <c r="BE80" s="35">
        <v>59407.490460000001</v>
      </c>
      <c r="BF80" s="44"/>
      <c r="BG80" s="35">
        <v>63667.83655</v>
      </c>
      <c r="BH80" s="53"/>
      <c r="BI80" s="189">
        <v>14987</v>
      </c>
      <c r="BJ80" s="107"/>
      <c r="BK80" s="189">
        <v>2976</v>
      </c>
      <c r="BL80" s="62"/>
      <c r="BM80" s="189">
        <v>8612</v>
      </c>
      <c r="BN80" s="62"/>
      <c r="BO80" s="189">
        <v>3399</v>
      </c>
      <c r="BP80" s="107"/>
      <c r="BQ80" s="496">
        <v>7852.7</v>
      </c>
      <c r="BR80" s="44"/>
      <c r="BS80" s="189">
        <v>3601</v>
      </c>
      <c r="BT80" s="334"/>
      <c r="BU80" s="273">
        <v>100.3</v>
      </c>
      <c r="BV80" s="339"/>
      <c r="BW80" s="42">
        <v>97.6</v>
      </c>
      <c r="BX80" s="37"/>
      <c r="BY80" s="35">
        <v>265632</v>
      </c>
      <c r="BZ80" s="37"/>
      <c r="CA80" s="238">
        <v>1.1599999999999999</v>
      </c>
      <c r="CB80" s="37"/>
      <c r="CC80" s="35">
        <v>509</v>
      </c>
      <c r="CD80" s="37"/>
      <c r="CE80" s="35">
        <v>881</v>
      </c>
      <c r="CF80" s="44"/>
      <c r="CG80" s="42">
        <v>82.2</v>
      </c>
      <c r="CH80" s="252"/>
      <c r="CI80" s="42">
        <v>84.7</v>
      </c>
      <c r="CJ80" s="159"/>
      <c r="CK80" s="42">
        <v>98.5</v>
      </c>
      <c r="CL80" s="159"/>
      <c r="CM80" s="159">
        <v>101.4</v>
      </c>
      <c r="CN80" s="46"/>
      <c r="CO80" s="42">
        <v>91.6</v>
      </c>
      <c r="CP80" s="159"/>
      <c r="CQ80" s="159">
        <v>105.4</v>
      </c>
      <c r="CR80" s="260"/>
      <c r="CS80" s="259">
        <v>133.80000000000001</v>
      </c>
      <c r="CT80" s="260"/>
      <c r="CU80" s="343">
        <v>3.5</v>
      </c>
      <c r="CV80" s="52" t="s">
        <v>107</v>
      </c>
      <c r="CW80" s="50">
        <v>27</v>
      </c>
      <c r="CX80" s="51">
        <v>2</v>
      </c>
      <c r="CY80" s="161"/>
    </row>
    <row r="81" spans="1:103" s="8" customFormat="1" ht="15" customHeight="1">
      <c r="A81" s="48">
        <v>2015</v>
      </c>
      <c r="B81" s="48" t="s">
        <v>107</v>
      </c>
      <c r="C81" s="50">
        <v>27</v>
      </c>
      <c r="D81" s="51">
        <v>3</v>
      </c>
      <c r="E81" s="4"/>
      <c r="F81" s="46"/>
      <c r="G81" s="188">
        <v>54.5</v>
      </c>
      <c r="H81" s="37"/>
      <c r="I81" s="63">
        <v>40</v>
      </c>
      <c r="J81" s="37"/>
      <c r="K81" s="63">
        <v>55.6</v>
      </c>
      <c r="L81" s="37"/>
      <c r="M81" s="47">
        <v>12690</v>
      </c>
      <c r="N81" s="54"/>
      <c r="O81" s="285">
        <v>0</v>
      </c>
      <c r="P81" s="46"/>
      <c r="Q81" s="42">
        <v>109.8</v>
      </c>
      <c r="R81" s="37"/>
      <c r="S81" s="42">
        <v>121.6</v>
      </c>
      <c r="T81" s="46"/>
      <c r="U81" s="42">
        <v>111.9</v>
      </c>
      <c r="V81" s="37"/>
      <c r="W81" s="42">
        <v>127.9</v>
      </c>
      <c r="X81" s="46"/>
      <c r="Y81" s="42">
        <v>100.6</v>
      </c>
      <c r="Z81" s="37"/>
      <c r="AA81" s="159">
        <v>95.4</v>
      </c>
      <c r="AB81" s="46"/>
      <c r="AC81" s="189">
        <v>69887</v>
      </c>
      <c r="AD81" s="62"/>
      <c r="AE81" s="189">
        <v>21352</v>
      </c>
      <c r="AF81" s="62"/>
      <c r="AG81" s="189">
        <v>30243</v>
      </c>
      <c r="AH81" s="62"/>
      <c r="AI81" s="35">
        <v>14897</v>
      </c>
      <c r="AJ81" s="37"/>
      <c r="AK81" s="35">
        <v>12755</v>
      </c>
      <c r="AL81" s="34"/>
      <c r="AM81" s="35">
        <v>9789</v>
      </c>
      <c r="AN81" s="34"/>
      <c r="AO81" s="35">
        <v>18338</v>
      </c>
      <c r="AP81" s="37"/>
      <c r="AQ81" s="285">
        <v>0</v>
      </c>
      <c r="AR81" s="323"/>
      <c r="AS81" s="285">
        <v>0</v>
      </c>
      <c r="AT81" s="323"/>
      <c r="AU81" s="330">
        <v>6778268</v>
      </c>
      <c r="AV81" s="44"/>
      <c r="AW81" s="330">
        <v>4654642</v>
      </c>
      <c r="AX81" s="35">
        <v>316919</v>
      </c>
      <c r="AY81" s="39">
        <v>6</v>
      </c>
      <c r="AZ81" s="37"/>
      <c r="BA81" s="154">
        <v>859</v>
      </c>
      <c r="BB81" s="41"/>
      <c r="BC81" s="155">
        <v>2236</v>
      </c>
      <c r="BD81" s="44"/>
      <c r="BE81" s="35">
        <v>69267.413879999993</v>
      </c>
      <c r="BF81" s="44"/>
      <c r="BG81" s="35">
        <v>67032.791249999995</v>
      </c>
      <c r="BH81" s="53"/>
      <c r="BI81" s="189">
        <v>17151</v>
      </c>
      <c r="BJ81" s="107"/>
      <c r="BK81" s="189">
        <v>4012</v>
      </c>
      <c r="BL81" s="62"/>
      <c r="BM81" s="189">
        <v>9148</v>
      </c>
      <c r="BN81" s="62"/>
      <c r="BO81" s="189">
        <v>3991</v>
      </c>
      <c r="BP81" s="107"/>
      <c r="BQ81" s="495">
        <v>9057.880000000001</v>
      </c>
      <c r="BR81" s="44"/>
      <c r="BS81" s="189">
        <v>4278</v>
      </c>
      <c r="BT81" s="334"/>
      <c r="BU81" s="273">
        <v>100.5</v>
      </c>
      <c r="BV81" s="339"/>
      <c r="BW81" s="42">
        <v>97.9</v>
      </c>
      <c r="BX81" s="37"/>
      <c r="BY81" s="35">
        <v>317579</v>
      </c>
      <c r="BZ81" s="37"/>
      <c r="CA81" s="238">
        <v>1.1599999999999999</v>
      </c>
      <c r="CB81" s="37"/>
      <c r="CC81" s="35">
        <v>541</v>
      </c>
      <c r="CD81" s="37"/>
      <c r="CE81" s="35">
        <v>875</v>
      </c>
      <c r="CF81" s="44"/>
      <c r="CG81" s="42">
        <v>86.7</v>
      </c>
      <c r="CH81" s="252"/>
      <c r="CI81" s="42">
        <v>89</v>
      </c>
      <c r="CJ81" s="159"/>
      <c r="CK81" s="42">
        <v>99.3</v>
      </c>
      <c r="CL81" s="159"/>
      <c r="CM81" s="159">
        <v>102</v>
      </c>
      <c r="CN81" s="46"/>
      <c r="CO81" s="42">
        <v>91.1</v>
      </c>
      <c r="CP81" s="159"/>
      <c r="CQ81" s="159">
        <v>108.1</v>
      </c>
      <c r="CR81" s="260"/>
      <c r="CS81" s="259">
        <v>136</v>
      </c>
      <c r="CT81" s="260"/>
      <c r="CU81" s="343">
        <v>3.4</v>
      </c>
      <c r="CV81" s="52" t="s">
        <v>107</v>
      </c>
      <c r="CW81" s="50">
        <v>27</v>
      </c>
      <c r="CX81" s="51">
        <v>3</v>
      </c>
      <c r="CY81" s="161"/>
    </row>
    <row r="82" spans="1:103" s="8" customFormat="1" ht="15" customHeight="1">
      <c r="A82" s="48">
        <v>2015</v>
      </c>
      <c r="B82" s="48" t="s">
        <v>107</v>
      </c>
      <c r="C82" s="50">
        <v>27</v>
      </c>
      <c r="D82" s="51">
        <v>4</v>
      </c>
      <c r="E82" s="4"/>
      <c r="F82" s="46"/>
      <c r="G82" s="63">
        <v>63.6</v>
      </c>
      <c r="H82" s="37"/>
      <c r="I82" s="63">
        <v>50</v>
      </c>
      <c r="J82" s="37"/>
      <c r="K82" s="63">
        <v>66.7</v>
      </c>
      <c r="L82" s="37"/>
      <c r="M82" s="35">
        <v>12694</v>
      </c>
      <c r="N82" s="53"/>
      <c r="O82" s="285">
        <v>0</v>
      </c>
      <c r="P82" s="46"/>
      <c r="Q82" s="42">
        <v>110</v>
      </c>
      <c r="R82" s="37"/>
      <c r="S82" s="42">
        <v>108.2</v>
      </c>
      <c r="T82" s="46"/>
      <c r="U82" s="42">
        <v>112</v>
      </c>
      <c r="V82" s="37"/>
      <c r="W82" s="42">
        <v>108.5</v>
      </c>
      <c r="X82" s="46"/>
      <c r="Y82" s="42">
        <v>100.5</v>
      </c>
      <c r="Z82" s="37"/>
      <c r="AA82" s="159">
        <v>97.3</v>
      </c>
      <c r="AB82" s="46"/>
      <c r="AC82" s="189">
        <v>75617</v>
      </c>
      <c r="AD82" s="62"/>
      <c r="AE82" s="189">
        <v>23294</v>
      </c>
      <c r="AF82" s="62"/>
      <c r="AG82" s="189">
        <v>30603</v>
      </c>
      <c r="AH82" s="62"/>
      <c r="AI82" s="35">
        <v>16048</v>
      </c>
      <c r="AJ82" s="37"/>
      <c r="AK82" s="35">
        <v>18361</v>
      </c>
      <c r="AL82" s="34"/>
      <c r="AM82" s="35">
        <v>11609</v>
      </c>
      <c r="AN82" s="34"/>
      <c r="AO82" s="35">
        <v>25471</v>
      </c>
      <c r="AP82" s="37"/>
      <c r="AQ82" s="285">
        <v>0</v>
      </c>
      <c r="AR82" s="323"/>
      <c r="AS82" s="285">
        <v>0</v>
      </c>
      <c r="AT82" s="323"/>
      <c r="AU82" s="330">
        <v>6751826</v>
      </c>
      <c r="AV82" s="44"/>
      <c r="AW82" s="330">
        <v>4607562</v>
      </c>
      <c r="AX82" s="35">
        <v>259739</v>
      </c>
      <c r="AY82" s="39">
        <v>4</v>
      </c>
      <c r="AZ82" s="37"/>
      <c r="BA82" s="154">
        <v>748</v>
      </c>
      <c r="BB82" s="41"/>
      <c r="BC82" s="155">
        <v>1928</v>
      </c>
      <c r="BD82" s="44"/>
      <c r="BE82" s="35">
        <v>65487.699059999999</v>
      </c>
      <c r="BF82" s="44"/>
      <c r="BG82" s="35">
        <v>66071.11017</v>
      </c>
      <c r="BH82" s="53"/>
      <c r="BI82" s="189">
        <v>16081</v>
      </c>
      <c r="BJ82" s="107"/>
      <c r="BK82" s="189">
        <v>3589</v>
      </c>
      <c r="BL82" s="62"/>
      <c r="BM82" s="189">
        <v>8720</v>
      </c>
      <c r="BN82" s="62"/>
      <c r="BO82" s="189">
        <v>3773</v>
      </c>
      <c r="BP82" s="498"/>
      <c r="BQ82" s="496">
        <v>8795.630000000001</v>
      </c>
      <c r="BR82" s="44"/>
      <c r="BS82" s="189">
        <v>3785</v>
      </c>
      <c r="BT82" s="334"/>
      <c r="BU82" s="273">
        <v>100.5</v>
      </c>
      <c r="BV82" s="339"/>
      <c r="BW82" s="42">
        <v>98.4</v>
      </c>
      <c r="BX82" s="37"/>
      <c r="BY82" s="35">
        <v>300480</v>
      </c>
      <c r="BZ82" s="37"/>
      <c r="CA82" s="238">
        <v>1.1599999999999999</v>
      </c>
      <c r="CB82" s="37"/>
      <c r="CC82" s="35">
        <v>654</v>
      </c>
      <c r="CD82" s="37"/>
      <c r="CE82" s="35">
        <v>861</v>
      </c>
      <c r="CF82" s="44"/>
      <c r="CG82" s="42">
        <v>86.5</v>
      </c>
      <c r="CH82" s="252"/>
      <c r="CI82" s="42">
        <v>88.3</v>
      </c>
      <c r="CJ82" s="159"/>
      <c r="CK82" s="42">
        <v>100.8</v>
      </c>
      <c r="CL82" s="159"/>
      <c r="CM82" s="159">
        <v>102.9</v>
      </c>
      <c r="CN82" s="46"/>
      <c r="CO82" s="42">
        <v>92.4</v>
      </c>
      <c r="CP82" s="159"/>
      <c r="CQ82" s="159">
        <v>111.9</v>
      </c>
      <c r="CR82" s="260"/>
      <c r="CS82" s="259">
        <v>133.80000000000001</v>
      </c>
      <c r="CT82" s="260"/>
      <c r="CU82" s="343">
        <v>3.4</v>
      </c>
      <c r="CV82" s="52" t="s">
        <v>107</v>
      </c>
      <c r="CW82" s="50">
        <v>27</v>
      </c>
      <c r="CX82" s="51">
        <v>4</v>
      </c>
      <c r="CY82" s="161"/>
    </row>
    <row r="83" spans="1:103" s="8" customFormat="1" ht="15" customHeight="1">
      <c r="A83" s="48">
        <v>2015</v>
      </c>
      <c r="B83" s="48" t="s">
        <v>107</v>
      </c>
      <c r="C83" s="50">
        <v>27</v>
      </c>
      <c r="D83" s="51">
        <v>5</v>
      </c>
      <c r="E83" s="4"/>
      <c r="F83" s="46"/>
      <c r="G83" s="63">
        <v>81.8</v>
      </c>
      <c r="H83" s="37"/>
      <c r="I83" s="63">
        <v>50</v>
      </c>
      <c r="J83" s="37"/>
      <c r="K83" s="63">
        <v>66.7</v>
      </c>
      <c r="L83" s="37"/>
      <c r="M83" s="35">
        <v>12690</v>
      </c>
      <c r="N83" s="53"/>
      <c r="O83" s="285">
        <v>0</v>
      </c>
      <c r="P83" s="46"/>
      <c r="Q83" s="42">
        <v>110</v>
      </c>
      <c r="R83" s="37"/>
      <c r="S83" s="42">
        <v>101</v>
      </c>
      <c r="T83" s="46"/>
      <c r="U83" s="42">
        <v>112.6</v>
      </c>
      <c r="V83" s="37"/>
      <c r="W83" s="42">
        <v>102</v>
      </c>
      <c r="X83" s="46"/>
      <c r="Y83" s="42">
        <v>99.6</v>
      </c>
      <c r="Z83" s="37"/>
      <c r="AA83" s="159">
        <v>99.5</v>
      </c>
      <c r="AB83" s="46"/>
      <c r="AC83" s="189">
        <v>71720</v>
      </c>
      <c r="AD83" s="62"/>
      <c r="AE83" s="189">
        <v>22542</v>
      </c>
      <c r="AF83" s="62"/>
      <c r="AG83" s="189">
        <v>28208</v>
      </c>
      <c r="AH83" s="62"/>
      <c r="AI83" s="35">
        <v>13653</v>
      </c>
      <c r="AJ83" s="37"/>
      <c r="AK83" s="35">
        <v>11294</v>
      </c>
      <c r="AL83" s="34"/>
      <c r="AM83" s="35">
        <v>10538</v>
      </c>
      <c r="AN83" s="34"/>
      <c r="AO83" s="35">
        <v>21079</v>
      </c>
      <c r="AP83" s="37"/>
      <c r="AQ83" s="285">
        <v>0</v>
      </c>
      <c r="AR83" s="323"/>
      <c r="AS83" s="285">
        <v>0</v>
      </c>
      <c r="AT83" s="323"/>
      <c r="AU83" s="330">
        <v>6800173</v>
      </c>
      <c r="AV83" s="44"/>
      <c r="AW83" s="330">
        <v>4624471</v>
      </c>
      <c r="AX83" s="35">
        <v>234376</v>
      </c>
      <c r="AY83" s="39">
        <v>6</v>
      </c>
      <c r="AZ83" s="37"/>
      <c r="BA83" s="154">
        <v>724</v>
      </c>
      <c r="BB83" s="41"/>
      <c r="BC83" s="155">
        <v>1278</v>
      </c>
      <c r="BD83" s="44"/>
      <c r="BE83" s="35">
        <v>57378.70695</v>
      </c>
      <c r="BF83" s="44"/>
      <c r="BG83" s="35">
        <v>59532.207240000003</v>
      </c>
      <c r="BH83" s="53"/>
      <c r="BI83" s="189">
        <v>16929</v>
      </c>
      <c r="BJ83" s="107"/>
      <c r="BK83" s="189">
        <v>3792</v>
      </c>
      <c r="BL83" s="62"/>
      <c r="BM83" s="189">
        <v>9217</v>
      </c>
      <c r="BN83" s="62"/>
      <c r="BO83" s="189">
        <v>3920</v>
      </c>
      <c r="BP83" s="107"/>
      <c r="BQ83" s="495">
        <v>9348.130000000001</v>
      </c>
      <c r="BR83" s="44"/>
      <c r="BS83" s="189">
        <v>4294</v>
      </c>
      <c r="BT83" s="334"/>
      <c r="BU83" s="273">
        <v>100.7</v>
      </c>
      <c r="BV83" s="339"/>
      <c r="BW83" s="42">
        <v>98.7</v>
      </c>
      <c r="BX83" s="37"/>
      <c r="BY83" s="35">
        <v>286433</v>
      </c>
      <c r="BZ83" s="37"/>
      <c r="CA83" s="238">
        <v>1.18</v>
      </c>
      <c r="CB83" s="37"/>
      <c r="CC83" s="35">
        <v>472</v>
      </c>
      <c r="CD83" s="37"/>
      <c r="CE83" s="35">
        <v>773</v>
      </c>
      <c r="CF83" s="44"/>
      <c r="CG83" s="42">
        <v>85</v>
      </c>
      <c r="CH83" s="252"/>
      <c r="CI83" s="42">
        <v>86.5</v>
      </c>
      <c r="CJ83" s="159"/>
      <c r="CK83" s="42">
        <v>99</v>
      </c>
      <c r="CL83" s="159"/>
      <c r="CM83" s="159">
        <v>100.7</v>
      </c>
      <c r="CN83" s="46"/>
      <c r="CO83" s="42">
        <v>92.7</v>
      </c>
      <c r="CP83" s="159"/>
      <c r="CQ83" s="159">
        <v>103</v>
      </c>
      <c r="CR83" s="260"/>
      <c r="CS83" s="259">
        <v>121.7</v>
      </c>
      <c r="CT83" s="260"/>
      <c r="CU83" s="343">
        <v>3.3</v>
      </c>
      <c r="CV83" s="52" t="s">
        <v>107</v>
      </c>
      <c r="CW83" s="50">
        <v>27</v>
      </c>
      <c r="CX83" s="51">
        <v>5</v>
      </c>
      <c r="CY83" s="161"/>
    </row>
    <row r="84" spans="1:103" s="8" customFormat="1" ht="15" customHeight="1">
      <c r="A84" s="48">
        <v>2015</v>
      </c>
      <c r="B84" s="48" t="s">
        <v>107</v>
      </c>
      <c r="C84" s="50">
        <v>27</v>
      </c>
      <c r="D84" s="51">
        <v>6</v>
      </c>
      <c r="E84" s="4"/>
      <c r="F84" s="46"/>
      <c r="G84" s="188">
        <v>100</v>
      </c>
      <c r="H84" s="37"/>
      <c r="I84" s="63">
        <v>70</v>
      </c>
      <c r="J84" s="37"/>
      <c r="K84" s="63">
        <v>61.1</v>
      </c>
      <c r="L84" s="37"/>
      <c r="M84" s="35">
        <v>12693</v>
      </c>
      <c r="N84" s="53"/>
      <c r="O84" s="285">
        <v>0</v>
      </c>
      <c r="P84" s="46"/>
      <c r="Q84" s="42">
        <v>111</v>
      </c>
      <c r="R84" s="37"/>
      <c r="S84" s="42">
        <v>115.1</v>
      </c>
      <c r="T84" s="46"/>
      <c r="U84" s="42">
        <v>112.5</v>
      </c>
      <c r="V84" s="37"/>
      <c r="W84" s="42">
        <v>115.2</v>
      </c>
      <c r="X84" s="46"/>
      <c r="Y84" s="42">
        <v>99.4</v>
      </c>
      <c r="Z84" s="37"/>
      <c r="AA84" s="159">
        <v>99.6</v>
      </c>
      <c r="AB84" s="46"/>
      <c r="AC84" s="189">
        <v>88118</v>
      </c>
      <c r="AD84" s="62"/>
      <c r="AE84" s="189">
        <v>26643</v>
      </c>
      <c r="AF84" s="62"/>
      <c r="AG84" s="189">
        <v>35600</v>
      </c>
      <c r="AH84" s="62"/>
      <c r="AI84" s="35">
        <v>25256</v>
      </c>
      <c r="AJ84" s="37"/>
      <c r="AK84" s="35">
        <v>15564</v>
      </c>
      <c r="AL84" s="34"/>
      <c r="AM84" s="35">
        <v>12214</v>
      </c>
      <c r="AN84" s="34"/>
      <c r="AO84" s="35">
        <v>23427</v>
      </c>
      <c r="AP84" s="37"/>
      <c r="AQ84" s="285">
        <v>0</v>
      </c>
      <c r="AR84" s="323"/>
      <c r="AS84" s="285">
        <v>0</v>
      </c>
      <c r="AT84" s="323"/>
      <c r="AU84" s="330">
        <v>6800465</v>
      </c>
      <c r="AV84" s="44"/>
      <c r="AW84" s="330">
        <v>4647402</v>
      </c>
      <c r="AX84" s="35">
        <v>313514</v>
      </c>
      <c r="AY84" s="39">
        <v>11</v>
      </c>
      <c r="AZ84" s="37"/>
      <c r="BA84" s="154">
        <v>824</v>
      </c>
      <c r="BB84" s="41"/>
      <c r="BC84" s="155">
        <v>1269</v>
      </c>
      <c r="BD84" s="44"/>
      <c r="BE84" s="35">
        <v>65046.965380000001</v>
      </c>
      <c r="BF84" s="44"/>
      <c r="BG84" s="35">
        <v>65655.992759999994</v>
      </c>
      <c r="BH84" s="53"/>
      <c r="BI84" s="189">
        <v>16413</v>
      </c>
      <c r="BJ84" s="107"/>
      <c r="BK84" s="189">
        <v>3413</v>
      </c>
      <c r="BL84" s="62"/>
      <c r="BM84" s="189">
        <v>9256</v>
      </c>
      <c r="BN84" s="62"/>
      <c r="BO84" s="189">
        <v>3744</v>
      </c>
      <c r="BP84" s="498"/>
      <c r="BQ84" s="496">
        <v>9087.2000000000007</v>
      </c>
      <c r="BR84" s="44"/>
      <c r="BS84" s="189">
        <v>3745</v>
      </c>
      <c r="BT84" s="334"/>
      <c r="BU84" s="273">
        <v>100.6</v>
      </c>
      <c r="BV84" s="339"/>
      <c r="BW84" s="42">
        <v>98.4</v>
      </c>
      <c r="BX84" s="37"/>
      <c r="BY84" s="35">
        <v>268652</v>
      </c>
      <c r="BZ84" s="37"/>
      <c r="CA84" s="238">
        <v>1.19</v>
      </c>
      <c r="CB84" s="37"/>
      <c r="CC84" s="35">
        <v>481</v>
      </c>
      <c r="CD84" s="37"/>
      <c r="CE84" s="35">
        <v>859</v>
      </c>
      <c r="CF84" s="44"/>
      <c r="CG84" s="42">
        <v>135</v>
      </c>
      <c r="CH84" s="252"/>
      <c r="CI84" s="42">
        <v>137.6</v>
      </c>
      <c r="CJ84" s="159"/>
      <c r="CK84" s="42">
        <v>99.8</v>
      </c>
      <c r="CL84" s="159"/>
      <c r="CM84" s="159">
        <v>101.7</v>
      </c>
      <c r="CN84" s="46"/>
      <c r="CO84" s="42">
        <v>93</v>
      </c>
      <c r="CP84" s="159"/>
      <c r="CQ84" s="159">
        <v>110.6</v>
      </c>
      <c r="CR84" s="260"/>
      <c r="CS84" s="259">
        <v>128.6</v>
      </c>
      <c r="CT84" s="260"/>
      <c r="CU84" s="343">
        <v>3.4</v>
      </c>
      <c r="CV84" s="52" t="s">
        <v>107</v>
      </c>
      <c r="CW84" s="50">
        <v>27</v>
      </c>
      <c r="CX84" s="51">
        <v>6</v>
      </c>
      <c r="CY84" s="161"/>
    </row>
    <row r="85" spans="1:103" s="8" customFormat="1" ht="15" customHeight="1">
      <c r="A85" s="48">
        <v>2015</v>
      </c>
      <c r="B85" s="48" t="s">
        <v>107</v>
      </c>
      <c r="C85" s="50">
        <v>27</v>
      </c>
      <c r="D85" s="51">
        <v>7</v>
      </c>
      <c r="E85" s="4"/>
      <c r="F85" s="46"/>
      <c r="G85" s="63">
        <v>54.5</v>
      </c>
      <c r="H85" s="37"/>
      <c r="I85" s="63">
        <v>50</v>
      </c>
      <c r="J85" s="37"/>
      <c r="K85" s="63">
        <v>50</v>
      </c>
      <c r="L85" s="37"/>
      <c r="M85" s="35">
        <v>12696</v>
      </c>
      <c r="N85" s="53"/>
      <c r="O85" s="285">
        <v>0</v>
      </c>
      <c r="P85" s="46"/>
      <c r="Q85" s="42">
        <v>110.9</v>
      </c>
      <c r="R85" s="37"/>
      <c r="S85" s="42">
        <v>116.4</v>
      </c>
      <c r="T85" s="46"/>
      <c r="U85" s="42">
        <v>112.3</v>
      </c>
      <c r="V85" s="37"/>
      <c r="W85" s="42">
        <v>116.4</v>
      </c>
      <c r="X85" s="46"/>
      <c r="Y85" s="42">
        <v>99.8</v>
      </c>
      <c r="Z85" s="37"/>
      <c r="AA85" s="159">
        <v>102.1</v>
      </c>
      <c r="AB85" s="46"/>
      <c r="AC85" s="189">
        <v>78263</v>
      </c>
      <c r="AD85" s="62"/>
      <c r="AE85" s="189">
        <v>25396</v>
      </c>
      <c r="AF85" s="62"/>
      <c r="AG85" s="189">
        <v>33977</v>
      </c>
      <c r="AH85" s="62"/>
      <c r="AI85" s="35">
        <v>28285</v>
      </c>
      <c r="AJ85" s="37"/>
      <c r="AK85" s="35">
        <v>14632</v>
      </c>
      <c r="AL85" s="34"/>
      <c r="AM85" s="35">
        <v>11583</v>
      </c>
      <c r="AN85" s="34"/>
      <c r="AO85" s="35">
        <v>22478</v>
      </c>
      <c r="AP85" s="37"/>
      <c r="AQ85" s="285">
        <v>0</v>
      </c>
      <c r="AR85" s="323"/>
      <c r="AS85" s="285">
        <v>0</v>
      </c>
      <c r="AT85" s="323"/>
      <c r="AU85" s="330">
        <v>6752346</v>
      </c>
      <c r="AV85" s="44"/>
      <c r="AW85" s="330">
        <v>4659073</v>
      </c>
      <c r="AX85" s="35">
        <v>243732</v>
      </c>
      <c r="AY85" s="39">
        <v>3</v>
      </c>
      <c r="AZ85" s="37"/>
      <c r="BA85" s="154">
        <v>787</v>
      </c>
      <c r="BB85" s="41"/>
      <c r="BC85" s="155">
        <v>1201</v>
      </c>
      <c r="BD85" s="44"/>
      <c r="BE85" s="35">
        <v>66628.711160000006</v>
      </c>
      <c r="BF85" s="44"/>
      <c r="BG85" s="35">
        <v>69242.621729999999</v>
      </c>
      <c r="BH85" s="53"/>
      <c r="BI85" s="189">
        <v>17057</v>
      </c>
      <c r="BJ85" s="107"/>
      <c r="BK85" s="189">
        <v>3874</v>
      </c>
      <c r="BL85" s="62"/>
      <c r="BM85" s="189">
        <v>9788</v>
      </c>
      <c r="BN85" s="62"/>
      <c r="BO85" s="189">
        <v>3395</v>
      </c>
      <c r="BP85" s="107"/>
      <c r="BQ85" s="495">
        <v>10032.09</v>
      </c>
      <c r="BR85" s="44"/>
      <c r="BS85" s="189">
        <v>4481</v>
      </c>
      <c r="BT85" s="334"/>
      <c r="BU85" s="273">
        <v>100.2</v>
      </c>
      <c r="BV85" s="339"/>
      <c r="BW85" s="42">
        <v>98.3</v>
      </c>
      <c r="BX85" s="37"/>
      <c r="BY85" s="35">
        <v>280471</v>
      </c>
      <c r="BZ85" s="37"/>
      <c r="CA85" s="238">
        <v>1.2</v>
      </c>
      <c r="CB85" s="37"/>
      <c r="CC85" s="35">
        <v>450</v>
      </c>
      <c r="CD85" s="37"/>
      <c r="CE85" s="35">
        <v>901</v>
      </c>
      <c r="CF85" s="44"/>
      <c r="CG85" s="42">
        <v>116.5</v>
      </c>
      <c r="CH85" s="252"/>
      <c r="CI85" s="42">
        <v>119</v>
      </c>
      <c r="CJ85" s="159"/>
      <c r="CK85" s="42">
        <v>99.6</v>
      </c>
      <c r="CL85" s="159"/>
      <c r="CM85" s="159">
        <v>101.7</v>
      </c>
      <c r="CN85" s="46"/>
      <c r="CO85" s="42">
        <v>93.1</v>
      </c>
      <c r="CP85" s="159"/>
      <c r="CQ85" s="159">
        <v>111.3</v>
      </c>
      <c r="CR85" s="260"/>
      <c r="CS85" s="259">
        <v>131.5</v>
      </c>
      <c r="CT85" s="260"/>
      <c r="CU85" s="343">
        <v>3.3</v>
      </c>
      <c r="CV85" s="52" t="s">
        <v>107</v>
      </c>
      <c r="CW85" s="50">
        <v>27</v>
      </c>
      <c r="CX85" s="51">
        <v>7</v>
      </c>
      <c r="CY85" s="161"/>
    </row>
    <row r="86" spans="1:103" s="8" customFormat="1" ht="15" customHeight="1">
      <c r="A86" s="48">
        <v>2015</v>
      </c>
      <c r="B86" s="48" t="s">
        <v>107</v>
      </c>
      <c r="C86" s="50">
        <v>27</v>
      </c>
      <c r="D86" s="51">
        <v>8</v>
      </c>
      <c r="E86" s="4"/>
      <c r="F86" s="46"/>
      <c r="G86" s="188">
        <v>40.9</v>
      </c>
      <c r="H86" s="37"/>
      <c r="I86" s="63">
        <v>40</v>
      </c>
      <c r="J86" s="37"/>
      <c r="K86" s="63">
        <v>33.299999999999997</v>
      </c>
      <c r="L86" s="37"/>
      <c r="M86" s="35">
        <v>12694</v>
      </c>
      <c r="N86" s="53"/>
      <c r="O86" s="285">
        <v>0</v>
      </c>
      <c r="P86" s="46"/>
      <c r="Q86" s="42">
        <v>109</v>
      </c>
      <c r="R86" s="37"/>
      <c r="S86" s="42">
        <v>99.6</v>
      </c>
      <c r="T86" s="46"/>
      <c r="U86" s="42">
        <v>112</v>
      </c>
      <c r="V86" s="37"/>
      <c r="W86" s="42">
        <v>102.6</v>
      </c>
      <c r="X86" s="46"/>
      <c r="Y86" s="42">
        <v>99.5</v>
      </c>
      <c r="Z86" s="37"/>
      <c r="AA86" s="159">
        <v>101.7</v>
      </c>
      <c r="AB86" s="46"/>
      <c r="AC86" s="189">
        <v>80255</v>
      </c>
      <c r="AD86" s="62"/>
      <c r="AE86" s="189">
        <v>25245</v>
      </c>
      <c r="AF86" s="62"/>
      <c r="AG86" s="189">
        <v>33470</v>
      </c>
      <c r="AH86" s="62"/>
      <c r="AI86" s="35">
        <v>23121</v>
      </c>
      <c r="AJ86" s="37"/>
      <c r="AK86" s="35">
        <v>11132</v>
      </c>
      <c r="AL86" s="34"/>
      <c r="AM86" s="35">
        <v>11012</v>
      </c>
      <c r="AN86" s="34"/>
      <c r="AO86" s="35">
        <v>20971</v>
      </c>
      <c r="AP86" s="37"/>
      <c r="AQ86" s="285">
        <v>0</v>
      </c>
      <c r="AR86" s="323"/>
      <c r="AS86" s="285">
        <v>0</v>
      </c>
      <c r="AT86" s="323"/>
      <c r="AU86" s="330">
        <v>6748884</v>
      </c>
      <c r="AV86" s="44"/>
      <c r="AW86" s="330">
        <v>4659058</v>
      </c>
      <c r="AX86" s="35">
        <v>232046</v>
      </c>
      <c r="AY86" s="39">
        <v>2</v>
      </c>
      <c r="AZ86" s="37"/>
      <c r="BA86" s="154">
        <v>632</v>
      </c>
      <c r="BB86" s="41"/>
      <c r="BC86" s="155">
        <v>979</v>
      </c>
      <c r="BD86" s="44"/>
      <c r="BE86" s="35">
        <v>58801.854429999999</v>
      </c>
      <c r="BF86" s="44"/>
      <c r="BG86" s="35">
        <v>64477.257559999998</v>
      </c>
      <c r="BH86" s="53"/>
      <c r="BI86" s="189">
        <v>16056</v>
      </c>
      <c r="BJ86" s="107"/>
      <c r="BK86" s="189">
        <v>3019</v>
      </c>
      <c r="BL86" s="62"/>
      <c r="BM86" s="189">
        <v>9692</v>
      </c>
      <c r="BN86" s="62"/>
      <c r="BO86" s="189">
        <v>3346</v>
      </c>
      <c r="BP86" s="107"/>
      <c r="BQ86" s="496">
        <v>9960.75</v>
      </c>
      <c r="BR86" s="44"/>
      <c r="BS86" s="189">
        <v>5643</v>
      </c>
      <c r="BT86" s="334"/>
      <c r="BU86" s="273">
        <v>99.5</v>
      </c>
      <c r="BV86" s="339"/>
      <c r="BW86" s="42">
        <v>98.4</v>
      </c>
      <c r="BX86" s="37"/>
      <c r="BY86" s="35">
        <v>291156</v>
      </c>
      <c r="BZ86" s="37"/>
      <c r="CA86" s="238">
        <v>1.22</v>
      </c>
      <c r="CB86" s="37"/>
      <c r="CC86" s="35">
        <v>418</v>
      </c>
      <c r="CD86" s="37"/>
      <c r="CE86" s="35">
        <v>816</v>
      </c>
      <c r="CF86" s="44"/>
      <c r="CG86" s="42">
        <v>85.8</v>
      </c>
      <c r="CH86" s="252"/>
      <c r="CI86" s="42">
        <v>87.6</v>
      </c>
      <c r="CJ86" s="159"/>
      <c r="CK86" s="42">
        <v>98.9</v>
      </c>
      <c r="CL86" s="159"/>
      <c r="CM86" s="159">
        <v>100.9</v>
      </c>
      <c r="CN86" s="46"/>
      <c r="CO86" s="42">
        <v>92.9</v>
      </c>
      <c r="CP86" s="159"/>
      <c r="CQ86" s="159">
        <v>104.7</v>
      </c>
      <c r="CR86" s="260"/>
      <c r="CS86" s="259">
        <v>126.3</v>
      </c>
      <c r="CT86" s="260"/>
      <c r="CU86" s="343">
        <v>3.4</v>
      </c>
      <c r="CV86" s="52" t="s">
        <v>107</v>
      </c>
      <c r="CW86" s="50">
        <v>27</v>
      </c>
      <c r="CX86" s="51">
        <v>8</v>
      </c>
      <c r="CY86" s="161"/>
    </row>
    <row r="87" spans="1:103" s="8" customFormat="1" ht="15" customHeight="1">
      <c r="A87" s="48">
        <v>2015</v>
      </c>
      <c r="B87" s="48" t="s">
        <v>107</v>
      </c>
      <c r="C87" s="50">
        <v>27</v>
      </c>
      <c r="D87" s="51">
        <v>9</v>
      </c>
      <c r="E87" s="4"/>
      <c r="F87" s="46"/>
      <c r="G87" s="188">
        <v>31.8</v>
      </c>
      <c r="H87" s="37"/>
      <c r="I87" s="63">
        <v>40</v>
      </c>
      <c r="J87" s="37"/>
      <c r="K87" s="63">
        <v>50</v>
      </c>
      <c r="L87" s="37"/>
      <c r="M87" s="35">
        <v>12688</v>
      </c>
      <c r="N87" s="53"/>
      <c r="O87" s="285">
        <v>0</v>
      </c>
      <c r="P87" s="48"/>
      <c r="Q87" s="42">
        <v>111.2</v>
      </c>
      <c r="R87" s="48"/>
      <c r="S87" s="42">
        <v>115.1</v>
      </c>
      <c r="T87" s="48"/>
      <c r="U87" s="42">
        <v>113.1</v>
      </c>
      <c r="V87" s="48"/>
      <c r="W87" s="42">
        <v>117.7</v>
      </c>
      <c r="X87" s="48"/>
      <c r="Y87" s="42">
        <v>99.8</v>
      </c>
      <c r="Z87" s="48"/>
      <c r="AA87" s="159">
        <v>99.1</v>
      </c>
      <c r="AB87" s="46"/>
      <c r="AC87" s="189">
        <v>77872</v>
      </c>
      <c r="AD87" s="62"/>
      <c r="AE87" s="189">
        <v>25219</v>
      </c>
      <c r="AF87" s="62"/>
      <c r="AG87" s="189">
        <v>34092</v>
      </c>
      <c r="AH87" s="62"/>
      <c r="AI87" s="35">
        <v>27477</v>
      </c>
      <c r="AJ87" s="37"/>
      <c r="AK87" s="35">
        <v>12461</v>
      </c>
      <c r="AL87" s="34"/>
      <c r="AM87" s="35">
        <v>10745</v>
      </c>
      <c r="AN87" s="34"/>
      <c r="AO87" s="35">
        <v>20100</v>
      </c>
      <c r="AP87" s="37"/>
      <c r="AQ87" s="285">
        <v>0</v>
      </c>
      <c r="AR87" s="323"/>
      <c r="AS87" s="285">
        <v>0</v>
      </c>
      <c r="AT87" s="323"/>
      <c r="AU87" s="330">
        <v>6784092</v>
      </c>
      <c r="AV87" s="44"/>
      <c r="AW87" s="330">
        <v>4704719</v>
      </c>
      <c r="AX87" s="35">
        <v>234400</v>
      </c>
      <c r="AY87" s="39">
        <v>12</v>
      </c>
      <c r="AZ87" s="37"/>
      <c r="BA87" s="154">
        <v>673</v>
      </c>
      <c r="BB87" s="41"/>
      <c r="BC87" s="155">
        <v>2709</v>
      </c>
      <c r="BD87" s="44"/>
      <c r="BE87" s="35">
        <v>64133.032769999998</v>
      </c>
      <c r="BF87" s="44"/>
      <c r="BG87" s="35">
        <v>65345.880109999998</v>
      </c>
      <c r="BH87" s="53"/>
      <c r="BI87" s="189">
        <v>15114</v>
      </c>
      <c r="BJ87" s="107"/>
      <c r="BK87" s="189">
        <v>3220</v>
      </c>
      <c r="BL87" s="62"/>
      <c r="BM87" s="189">
        <v>8831</v>
      </c>
      <c r="BN87" s="62"/>
      <c r="BO87" s="189">
        <v>3063</v>
      </c>
      <c r="BP87" s="107"/>
      <c r="BQ87" s="495">
        <v>9189.17</v>
      </c>
      <c r="BR87" s="44"/>
      <c r="BS87" s="189">
        <v>4403</v>
      </c>
      <c r="BT87" s="334"/>
      <c r="BU87" s="273">
        <v>99.1</v>
      </c>
      <c r="BV87" s="339"/>
      <c r="BW87" s="42">
        <v>98.5</v>
      </c>
      <c r="BX87" s="37"/>
      <c r="BY87" s="35">
        <v>274309</v>
      </c>
      <c r="BZ87" s="37"/>
      <c r="CA87" s="238">
        <v>1.23</v>
      </c>
      <c r="CB87" s="37"/>
      <c r="CC87" s="35">
        <v>446</v>
      </c>
      <c r="CD87" s="37"/>
      <c r="CE87" s="35">
        <v>866</v>
      </c>
      <c r="CF87" s="48"/>
      <c r="CG87" s="42">
        <v>83.6</v>
      </c>
      <c r="CH87" s="48"/>
      <c r="CI87" s="42">
        <v>85.2</v>
      </c>
      <c r="CJ87" s="159"/>
      <c r="CK87" s="42">
        <v>99.12</v>
      </c>
      <c r="CL87" s="159"/>
      <c r="CM87" s="159">
        <v>101</v>
      </c>
      <c r="CN87" s="48"/>
      <c r="CO87" s="42">
        <v>92.8</v>
      </c>
      <c r="CP87" s="159"/>
      <c r="CQ87" s="159">
        <v>106.1</v>
      </c>
      <c r="CR87" s="260"/>
      <c r="CS87" s="259">
        <v>132.30000000000001</v>
      </c>
      <c r="CT87" s="260"/>
      <c r="CU87" s="343">
        <v>3.4</v>
      </c>
      <c r="CV87" s="52" t="s">
        <v>107</v>
      </c>
      <c r="CW87" s="50">
        <v>27</v>
      </c>
      <c r="CX87" s="51">
        <v>9</v>
      </c>
      <c r="CY87" s="161"/>
    </row>
    <row r="88" spans="1:103" s="8" customFormat="1" ht="15" customHeight="1">
      <c r="A88" s="48">
        <v>2015</v>
      </c>
      <c r="B88" s="48" t="s">
        <v>107</v>
      </c>
      <c r="C88" s="50">
        <v>27</v>
      </c>
      <c r="D88" s="51">
        <v>10</v>
      </c>
      <c r="E88" s="4"/>
      <c r="F88" s="46"/>
      <c r="G88" s="188">
        <v>54.5</v>
      </c>
      <c r="H88" s="37"/>
      <c r="I88" s="63">
        <v>45</v>
      </c>
      <c r="J88" s="37"/>
      <c r="K88" s="63">
        <v>27.8</v>
      </c>
      <c r="L88" s="37"/>
      <c r="M88" s="35">
        <v>12709</v>
      </c>
      <c r="N88" s="53"/>
      <c r="O88" s="285">
        <v>0</v>
      </c>
      <c r="P88" s="48"/>
      <c r="Q88" s="42">
        <v>111.3</v>
      </c>
      <c r="R88" s="48"/>
      <c r="S88" s="42">
        <v>113.1</v>
      </c>
      <c r="T88" s="48"/>
      <c r="U88" s="42">
        <v>113.2</v>
      </c>
      <c r="V88" s="48"/>
      <c r="W88" s="42">
        <v>114.1</v>
      </c>
      <c r="X88" s="48"/>
      <c r="Y88" s="42">
        <v>99.5</v>
      </c>
      <c r="Z88" s="48"/>
      <c r="AA88" s="159">
        <v>100.5</v>
      </c>
      <c r="AB88" s="46"/>
      <c r="AC88" s="189">
        <v>77153</v>
      </c>
      <c r="AD88" s="62"/>
      <c r="AE88" s="189">
        <v>24830</v>
      </c>
      <c r="AF88" s="62"/>
      <c r="AG88" s="189">
        <v>32757</v>
      </c>
      <c r="AH88" s="62"/>
      <c r="AI88" s="35">
        <v>28387</v>
      </c>
      <c r="AJ88" s="37"/>
      <c r="AK88" s="35">
        <v>12530</v>
      </c>
      <c r="AL88" s="34"/>
      <c r="AM88" s="35">
        <v>10913</v>
      </c>
      <c r="AN88" s="34"/>
      <c r="AO88" s="35">
        <v>21324</v>
      </c>
      <c r="AP88" s="37"/>
      <c r="AQ88" s="285">
        <v>0</v>
      </c>
      <c r="AR88" s="323"/>
      <c r="AS88" s="285">
        <v>0</v>
      </c>
      <c r="AT88" s="323"/>
      <c r="AU88" s="330">
        <v>6744888</v>
      </c>
      <c r="AV88" s="44"/>
      <c r="AW88" s="330">
        <v>4687854</v>
      </c>
      <c r="AX88" s="35">
        <v>207530</v>
      </c>
      <c r="AY88" s="39">
        <v>4</v>
      </c>
      <c r="AZ88" s="37"/>
      <c r="BA88" s="154">
        <v>742</v>
      </c>
      <c r="BB88" s="41"/>
      <c r="BC88" s="155">
        <v>1062</v>
      </c>
      <c r="BD88" s="44"/>
      <c r="BE88" s="35">
        <v>65412.897080000002</v>
      </c>
      <c r="BF88" s="44"/>
      <c r="BG88" s="35">
        <v>64365.035960000001</v>
      </c>
      <c r="BH88" s="53"/>
      <c r="BI88" s="189">
        <v>16072</v>
      </c>
      <c r="BJ88" s="107"/>
      <c r="BK88" s="189">
        <v>3812</v>
      </c>
      <c r="BL88" s="62"/>
      <c r="BM88" s="189">
        <v>9028</v>
      </c>
      <c r="BN88" s="62"/>
      <c r="BO88" s="189">
        <v>3232</v>
      </c>
      <c r="BP88" s="107"/>
      <c r="BQ88" s="496">
        <v>9484.44</v>
      </c>
      <c r="BR88" s="44"/>
      <c r="BS88" s="189">
        <v>4490</v>
      </c>
      <c r="BT88" s="334"/>
      <c r="BU88" s="273">
        <v>98.4</v>
      </c>
      <c r="BV88" s="339"/>
      <c r="BW88" s="42">
        <v>98.5</v>
      </c>
      <c r="BX88" s="37"/>
      <c r="BY88" s="35">
        <v>282401</v>
      </c>
      <c r="BZ88" s="37"/>
      <c r="CA88" s="238">
        <v>1.24</v>
      </c>
      <c r="CB88" s="37"/>
      <c r="CC88" s="35">
        <v>477</v>
      </c>
      <c r="CD88" s="37"/>
      <c r="CE88" s="35">
        <v>967</v>
      </c>
      <c r="CF88" s="48"/>
      <c r="CG88" s="42">
        <v>84.2</v>
      </c>
      <c r="CH88" s="48"/>
      <c r="CI88" s="42">
        <v>85.8</v>
      </c>
      <c r="CJ88" s="159"/>
      <c r="CK88" s="42">
        <v>99.6</v>
      </c>
      <c r="CL88" s="159"/>
      <c r="CM88" s="159">
        <v>101.5</v>
      </c>
      <c r="CN88" s="46"/>
      <c r="CO88" s="42">
        <v>93</v>
      </c>
      <c r="CP88" s="159"/>
      <c r="CQ88" s="159">
        <v>107.1</v>
      </c>
      <c r="CR88" s="260"/>
      <c r="CS88" s="259">
        <v>133.80000000000001</v>
      </c>
      <c r="CT88" s="260"/>
      <c r="CU88" s="343">
        <v>3.2</v>
      </c>
      <c r="CV88" s="52" t="s">
        <v>107</v>
      </c>
      <c r="CW88" s="50">
        <v>27</v>
      </c>
      <c r="CX88" s="51">
        <v>10</v>
      </c>
      <c r="CY88" s="161"/>
    </row>
    <row r="89" spans="1:103" s="8" customFormat="1" ht="15" customHeight="1">
      <c r="A89" s="48">
        <v>2015</v>
      </c>
      <c r="B89" s="48" t="s">
        <v>107</v>
      </c>
      <c r="C89" s="50">
        <v>27</v>
      </c>
      <c r="D89" s="51">
        <v>11</v>
      </c>
      <c r="E89" s="4"/>
      <c r="F89" s="46"/>
      <c r="G89" s="63">
        <v>36.4</v>
      </c>
      <c r="H89" s="37"/>
      <c r="I89" s="63">
        <v>50</v>
      </c>
      <c r="J89" s="37"/>
      <c r="K89" s="63">
        <v>66.7</v>
      </c>
      <c r="L89" s="37"/>
      <c r="M89" s="35">
        <v>12709.6</v>
      </c>
      <c r="N89" s="53"/>
      <c r="O89" s="285">
        <v>0</v>
      </c>
      <c r="P89" s="46"/>
      <c r="Q89" s="42">
        <v>110.4</v>
      </c>
      <c r="R89" s="37"/>
      <c r="S89" s="42">
        <v>110.8</v>
      </c>
      <c r="T89" s="46"/>
      <c r="U89" s="42">
        <v>111.2</v>
      </c>
      <c r="V89" s="37"/>
      <c r="W89" s="42">
        <v>110.9</v>
      </c>
      <c r="X89" s="46"/>
      <c r="Y89" s="42">
        <v>100.4</v>
      </c>
      <c r="Z89" s="37"/>
      <c r="AA89" s="159">
        <v>102.5</v>
      </c>
      <c r="AB89" s="46"/>
      <c r="AC89" s="189">
        <v>79697</v>
      </c>
      <c r="AD89" s="62"/>
      <c r="AE89" s="189">
        <v>25310</v>
      </c>
      <c r="AF89" s="62"/>
      <c r="AG89" s="189">
        <v>33505</v>
      </c>
      <c r="AH89" s="62"/>
      <c r="AI89" s="35">
        <v>22312</v>
      </c>
      <c r="AJ89" s="37"/>
      <c r="AK89" s="35">
        <v>8720</v>
      </c>
      <c r="AL89" s="34"/>
      <c r="AM89" s="35">
        <v>10737</v>
      </c>
      <c r="AN89" s="34"/>
      <c r="AO89" s="35">
        <v>20634</v>
      </c>
      <c r="AP89" s="37"/>
      <c r="AQ89" s="285">
        <v>0</v>
      </c>
      <c r="AR89" s="323"/>
      <c r="AS89" s="285">
        <v>0</v>
      </c>
      <c r="AT89" s="323"/>
      <c r="AU89" s="330">
        <v>6811054</v>
      </c>
      <c r="AV89" s="44"/>
      <c r="AW89" s="330">
        <v>4712545</v>
      </c>
      <c r="AX89" s="35">
        <v>236627</v>
      </c>
      <c r="AY89" s="39">
        <v>11</v>
      </c>
      <c r="AZ89" s="37"/>
      <c r="BA89" s="154">
        <v>711</v>
      </c>
      <c r="BB89" s="41"/>
      <c r="BC89" s="155">
        <v>1417</v>
      </c>
      <c r="BD89" s="44"/>
      <c r="BE89" s="35">
        <v>59787.13942</v>
      </c>
      <c r="BF89" s="44"/>
      <c r="BG89" s="35">
        <v>63662.120049999998</v>
      </c>
      <c r="BH89" s="53"/>
      <c r="BI89" s="189">
        <v>16490</v>
      </c>
      <c r="BJ89" s="107"/>
      <c r="BK89" s="189">
        <v>3769</v>
      </c>
      <c r="BL89" s="62"/>
      <c r="BM89" s="189">
        <v>9353</v>
      </c>
      <c r="BN89" s="62"/>
      <c r="BO89" s="189">
        <v>3369</v>
      </c>
      <c r="BP89" s="107"/>
      <c r="BQ89" s="495">
        <v>8990.11</v>
      </c>
      <c r="BR89" s="44"/>
      <c r="BS89" s="189">
        <v>4149</v>
      </c>
      <c r="BT89" s="334"/>
      <c r="BU89" s="273">
        <v>98.4</v>
      </c>
      <c r="BV89" s="339"/>
      <c r="BW89" s="42">
        <v>98.1</v>
      </c>
      <c r="BX89" s="37"/>
      <c r="BY89" s="35">
        <v>273268</v>
      </c>
      <c r="BZ89" s="37"/>
      <c r="CA89" s="238">
        <v>1.26</v>
      </c>
      <c r="CB89" s="37"/>
      <c r="CC89" s="35">
        <v>390</v>
      </c>
      <c r="CD89" s="37"/>
      <c r="CE89" s="35">
        <v>829</v>
      </c>
      <c r="CF89" s="44"/>
      <c r="CG89" s="42">
        <v>86.7</v>
      </c>
      <c r="CH89" s="252"/>
      <c r="CI89" s="42">
        <v>88.7</v>
      </c>
      <c r="CJ89" s="159"/>
      <c r="CK89" s="42">
        <v>99.4</v>
      </c>
      <c r="CL89" s="159"/>
      <c r="CM89" s="159">
        <v>101.7</v>
      </c>
      <c r="CN89" s="46"/>
      <c r="CO89" s="42">
        <v>93.1</v>
      </c>
      <c r="CP89" s="159"/>
      <c r="CQ89" s="159">
        <v>107.6</v>
      </c>
      <c r="CR89" s="260"/>
      <c r="CS89" s="259">
        <v>136.80000000000001</v>
      </c>
      <c r="CT89" s="260"/>
      <c r="CU89" s="343">
        <v>3.3</v>
      </c>
      <c r="CV89" s="52" t="s">
        <v>107</v>
      </c>
      <c r="CW89" s="50">
        <v>27</v>
      </c>
      <c r="CX89" s="51">
        <v>11</v>
      </c>
      <c r="CY89" s="161"/>
    </row>
    <row r="90" spans="1:103" s="8" customFormat="1" ht="15" customHeight="1">
      <c r="A90" s="48">
        <v>2015</v>
      </c>
      <c r="B90" s="48" t="s">
        <v>107</v>
      </c>
      <c r="C90" s="50">
        <v>27</v>
      </c>
      <c r="D90" s="51">
        <v>12</v>
      </c>
      <c r="E90" s="4"/>
      <c r="F90" s="46"/>
      <c r="G90" s="63">
        <v>36.4</v>
      </c>
      <c r="H90" s="37"/>
      <c r="I90" s="63">
        <v>20</v>
      </c>
      <c r="J90" s="37"/>
      <c r="K90" s="63">
        <v>55.6</v>
      </c>
      <c r="L90" s="37"/>
      <c r="M90" s="35">
        <v>12708.8</v>
      </c>
      <c r="N90" s="53"/>
      <c r="O90" s="285">
        <v>0</v>
      </c>
      <c r="P90" s="46"/>
      <c r="Q90" s="42">
        <v>108.9</v>
      </c>
      <c r="R90" s="37"/>
      <c r="S90" s="42">
        <v>112</v>
      </c>
      <c r="T90" s="46"/>
      <c r="U90" s="42">
        <v>110.5</v>
      </c>
      <c r="V90" s="37"/>
      <c r="W90" s="42">
        <v>115.3</v>
      </c>
      <c r="X90" s="46"/>
      <c r="Y90" s="42">
        <v>100.5</v>
      </c>
      <c r="Z90" s="37"/>
      <c r="AA90" s="159">
        <v>98.4</v>
      </c>
      <c r="AB90" s="46"/>
      <c r="AC90" s="189">
        <v>75452</v>
      </c>
      <c r="AD90" s="62"/>
      <c r="AE90" s="189">
        <v>22440</v>
      </c>
      <c r="AF90" s="62"/>
      <c r="AG90" s="189">
        <v>33735</v>
      </c>
      <c r="AH90" s="62"/>
      <c r="AI90" s="35">
        <v>21092</v>
      </c>
      <c r="AJ90" s="37"/>
      <c r="AK90" s="35">
        <v>8086</v>
      </c>
      <c r="AL90" s="34"/>
      <c r="AM90" s="35">
        <v>10286</v>
      </c>
      <c r="AN90" s="34"/>
      <c r="AO90" s="35">
        <v>19635</v>
      </c>
      <c r="AP90" s="37"/>
      <c r="AQ90" s="285">
        <v>0</v>
      </c>
      <c r="AR90" s="323"/>
      <c r="AS90" s="285">
        <v>0</v>
      </c>
      <c r="AT90" s="323"/>
      <c r="AU90" s="330">
        <v>6798664</v>
      </c>
      <c r="AV90" s="44"/>
      <c r="AW90" s="330">
        <v>4759372</v>
      </c>
      <c r="AX90" s="35">
        <v>241233</v>
      </c>
      <c r="AY90" s="39">
        <v>4</v>
      </c>
      <c r="AZ90" s="37"/>
      <c r="BA90" s="154">
        <v>699</v>
      </c>
      <c r="BB90" s="41"/>
      <c r="BC90" s="155">
        <v>3854</v>
      </c>
      <c r="BD90" s="44"/>
      <c r="BE90" s="35">
        <v>63378.461210000001</v>
      </c>
      <c r="BF90" s="44"/>
      <c r="BG90" s="35">
        <v>61988.98762</v>
      </c>
      <c r="BH90" s="53"/>
      <c r="BI90" s="189">
        <v>20925</v>
      </c>
      <c r="BJ90" s="107"/>
      <c r="BK90" s="189">
        <v>4324</v>
      </c>
      <c r="BL90" s="62"/>
      <c r="BM90" s="189">
        <v>12145</v>
      </c>
      <c r="BN90" s="62"/>
      <c r="BO90" s="189">
        <v>4455</v>
      </c>
      <c r="BP90" s="107"/>
      <c r="BQ90" s="496">
        <v>9717.7199999999993</v>
      </c>
      <c r="BR90" s="44"/>
      <c r="BS90" s="189">
        <v>4000</v>
      </c>
      <c r="BT90" s="334"/>
      <c r="BU90" s="273">
        <v>98</v>
      </c>
      <c r="BV90" s="339"/>
      <c r="BW90" s="42">
        <v>98.1</v>
      </c>
      <c r="BX90" s="37"/>
      <c r="BY90" s="35">
        <v>318254</v>
      </c>
      <c r="BZ90" s="37"/>
      <c r="CA90" s="238">
        <v>1.27</v>
      </c>
      <c r="CB90" s="37"/>
      <c r="CC90" s="35">
        <v>362</v>
      </c>
      <c r="CD90" s="37"/>
      <c r="CE90" s="35">
        <v>781</v>
      </c>
      <c r="CF90" s="44"/>
      <c r="CG90" s="42">
        <v>172.3</v>
      </c>
      <c r="CH90" s="252"/>
      <c r="CI90" s="42">
        <v>176.5</v>
      </c>
      <c r="CJ90" s="159"/>
      <c r="CK90" s="42">
        <v>99.5</v>
      </c>
      <c r="CL90" s="159"/>
      <c r="CM90" s="159">
        <v>101.9</v>
      </c>
      <c r="CN90" s="46"/>
      <c r="CO90" s="42">
        <v>93.2</v>
      </c>
      <c r="CP90" s="159"/>
      <c r="CQ90" s="159">
        <v>106.4</v>
      </c>
      <c r="CR90" s="260"/>
      <c r="CS90" s="259">
        <v>136</v>
      </c>
      <c r="CT90" s="260"/>
      <c r="CU90" s="343">
        <v>3.3</v>
      </c>
      <c r="CV90" s="52" t="s">
        <v>107</v>
      </c>
      <c r="CW90" s="50">
        <v>27</v>
      </c>
      <c r="CX90" s="51">
        <v>12</v>
      </c>
      <c r="CY90" s="161"/>
    </row>
    <row r="91" spans="1:103" ht="20.100000000000001" customHeight="1">
      <c r="A91" s="48">
        <v>2016</v>
      </c>
      <c r="B91" s="48" t="s">
        <v>107</v>
      </c>
      <c r="C91" s="50">
        <v>28</v>
      </c>
      <c r="D91" s="51">
        <v>1</v>
      </c>
      <c r="E91" s="4"/>
      <c r="F91" s="46"/>
      <c r="G91" s="188">
        <v>45.5</v>
      </c>
      <c r="H91" s="37"/>
      <c r="I91" s="63">
        <v>30</v>
      </c>
      <c r="J91" s="37"/>
      <c r="K91" s="63">
        <v>61.1</v>
      </c>
      <c r="L91" s="37"/>
      <c r="M91" s="35">
        <v>12702.8</v>
      </c>
      <c r="N91" s="53"/>
      <c r="O91" s="285">
        <v>0</v>
      </c>
      <c r="P91" s="46"/>
      <c r="Q91" s="42">
        <v>110.6</v>
      </c>
      <c r="R91" s="37"/>
      <c r="S91" s="42">
        <v>101.6</v>
      </c>
      <c r="T91" s="46"/>
      <c r="U91" s="42">
        <v>112.2</v>
      </c>
      <c r="V91" s="37"/>
      <c r="W91" s="42">
        <v>103.3</v>
      </c>
      <c r="X91" s="46"/>
      <c r="Y91" s="42">
        <v>100.1</v>
      </c>
      <c r="Z91" s="37"/>
      <c r="AA91" s="159">
        <v>102.1</v>
      </c>
      <c r="AB91" s="46"/>
      <c r="AC91" s="189">
        <v>67815</v>
      </c>
      <c r="AD91" s="62"/>
      <c r="AE91" s="189">
        <v>20264</v>
      </c>
      <c r="AF91" s="62"/>
      <c r="AG91" s="189">
        <v>28288</v>
      </c>
      <c r="AH91" s="62"/>
      <c r="AI91" s="35">
        <v>13666</v>
      </c>
      <c r="AJ91" s="37"/>
      <c r="AK91" s="35">
        <v>6535</v>
      </c>
      <c r="AL91" s="34"/>
      <c r="AM91" s="35">
        <v>9245</v>
      </c>
      <c r="AN91" s="34"/>
      <c r="AO91" s="35">
        <v>18643</v>
      </c>
      <c r="AP91" s="37"/>
      <c r="AQ91" s="285">
        <v>0</v>
      </c>
      <c r="AR91" s="323"/>
      <c r="AS91" s="285">
        <v>0</v>
      </c>
      <c r="AT91" s="323"/>
      <c r="AU91" s="330">
        <v>6789622</v>
      </c>
      <c r="AV91" s="44"/>
      <c r="AW91" s="330">
        <v>4750004</v>
      </c>
      <c r="AX91" s="35">
        <v>210615</v>
      </c>
      <c r="AY91" s="39">
        <v>7</v>
      </c>
      <c r="AZ91" s="37"/>
      <c r="BA91" s="154">
        <v>675</v>
      </c>
      <c r="BB91" s="41"/>
      <c r="BC91" s="155">
        <v>1269</v>
      </c>
      <c r="BD91" s="44"/>
      <c r="BE91" s="35">
        <v>53505.364909999997</v>
      </c>
      <c r="BF91" s="44"/>
      <c r="BG91" s="35">
        <v>60075.40986</v>
      </c>
      <c r="BH91" s="53"/>
      <c r="BI91" s="189">
        <v>16914</v>
      </c>
      <c r="BJ91" s="107"/>
      <c r="BK91" s="189">
        <v>4164</v>
      </c>
      <c r="BL91" s="62"/>
      <c r="BM91" s="189">
        <v>9410</v>
      </c>
      <c r="BN91" s="62"/>
      <c r="BO91" s="189">
        <v>3340</v>
      </c>
      <c r="BP91" s="107"/>
      <c r="BQ91" s="495">
        <v>8848.69</v>
      </c>
      <c r="BR91" s="44"/>
      <c r="BS91" s="189">
        <v>3582</v>
      </c>
      <c r="BT91" s="334"/>
      <c r="BU91" s="273">
        <v>96.9</v>
      </c>
      <c r="BV91" s="339"/>
      <c r="BW91" s="42">
        <v>97.7</v>
      </c>
      <c r="BX91" s="37"/>
      <c r="BY91" s="35">
        <v>280973</v>
      </c>
      <c r="BZ91" s="37"/>
      <c r="CA91" s="238">
        <v>1.29</v>
      </c>
      <c r="CB91" s="37"/>
      <c r="CC91" s="35">
        <v>478</v>
      </c>
      <c r="CD91" s="37"/>
      <c r="CE91" s="35">
        <v>972</v>
      </c>
      <c r="CF91" s="44"/>
      <c r="CG91" s="42">
        <v>85</v>
      </c>
      <c r="CH91" s="252"/>
      <c r="CI91" s="42">
        <v>87.4</v>
      </c>
      <c r="CJ91" s="159"/>
      <c r="CK91" s="42">
        <v>98.2</v>
      </c>
      <c r="CL91" s="159"/>
      <c r="CM91" s="159">
        <v>100.9</v>
      </c>
      <c r="CN91" s="46"/>
      <c r="CO91" s="42">
        <v>92.8</v>
      </c>
      <c r="CP91" s="159"/>
      <c r="CQ91" s="159">
        <v>100.1</v>
      </c>
      <c r="CR91" s="260"/>
      <c r="CS91" s="259">
        <v>121</v>
      </c>
      <c r="CT91" s="260"/>
      <c r="CU91" s="343">
        <v>3.2</v>
      </c>
      <c r="CV91" s="52" t="s">
        <v>107</v>
      </c>
      <c r="CW91" s="50">
        <v>28</v>
      </c>
      <c r="CX91" s="51">
        <v>1</v>
      </c>
      <c r="CY91" s="161"/>
    </row>
    <row r="92" spans="1:103" s="8" customFormat="1" ht="15" customHeight="1">
      <c r="A92" s="48">
        <v>2016</v>
      </c>
      <c r="B92" s="48" t="s">
        <v>107</v>
      </c>
      <c r="C92" s="50">
        <v>28</v>
      </c>
      <c r="D92" s="51">
        <v>2</v>
      </c>
      <c r="E92" s="4"/>
      <c r="F92" s="46"/>
      <c r="G92" s="188">
        <v>27.3</v>
      </c>
      <c r="H92" s="37"/>
      <c r="I92" s="63">
        <v>40</v>
      </c>
      <c r="J92" s="37"/>
      <c r="K92" s="63">
        <v>55.6</v>
      </c>
      <c r="L92" s="37"/>
      <c r="M92" s="35">
        <v>12701.4</v>
      </c>
      <c r="N92" s="53"/>
      <c r="O92" s="285">
        <v>0</v>
      </c>
      <c r="P92" s="46"/>
      <c r="Q92" s="42">
        <v>109.6</v>
      </c>
      <c r="R92" s="37"/>
      <c r="S92" s="42">
        <v>107.5</v>
      </c>
      <c r="T92" s="46"/>
      <c r="U92" s="42">
        <v>111.8</v>
      </c>
      <c r="V92" s="37"/>
      <c r="W92" s="42">
        <v>110.2</v>
      </c>
      <c r="X92" s="46"/>
      <c r="Y92" s="42">
        <v>99.9</v>
      </c>
      <c r="Z92" s="37"/>
      <c r="AA92" s="159">
        <v>101.4</v>
      </c>
      <c r="AB92" s="46"/>
      <c r="AC92" s="189">
        <v>72831</v>
      </c>
      <c r="AD92" s="62"/>
      <c r="AE92" s="189">
        <v>20984</v>
      </c>
      <c r="AF92" s="62"/>
      <c r="AG92" s="189">
        <v>28871</v>
      </c>
      <c r="AH92" s="62"/>
      <c r="AI92" s="35">
        <v>10837</v>
      </c>
      <c r="AJ92" s="37"/>
      <c r="AK92" s="35">
        <v>6968</v>
      </c>
      <c r="AL92" s="34"/>
      <c r="AM92" s="35">
        <v>10228</v>
      </c>
      <c r="AN92" s="34"/>
      <c r="AO92" s="35">
        <v>20417</v>
      </c>
      <c r="AP92" s="37"/>
      <c r="AQ92" s="285">
        <v>0</v>
      </c>
      <c r="AR92" s="323"/>
      <c r="AS92" s="285">
        <v>0</v>
      </c>
      <c r="AT92" s="323"/>
      <c r="AU92" s="330">
        <v>6885371</v>
      </c>
      <c r="AV92" s="44"/>
      <c r="AW92" s="330">
        <v>4733747</v>
      </c>
      <c r="AX92" s="35">
        <v>255889</v>
      </c>
      <c r="AY92" s="39">
        <v>2</v>
      </c>
      <c r="AZ92" s="37"/>
      <c r="BA92" s="154">
        <v>723</v>
      </c>
      <c r="BB92" s="41"/>
      <c r="BC92" s="155">
        <v>1635</v>
      </c>
      <c r="BD92" s="44"/>
      <c r="BE92" s="35">
        <v>57022.558660000002</v>
      </c>
      <c r="BF92" s="44"/>
      <c r="BG92" s="35">
        <v>54667.990660000003</v>
      </c>
      <c r="BH92" s="53"/>
      <c r="BI92" s="189">
        <v>14886</v>
      </c>
      <c r="BJ92" s="107"/>
      <c r="BK92" s="189">
        <v>2871</v>
      </c>
      <c r="BL92" s="62"/>
      <c r="BM92" s="189">
        <v>9015</v>
      </c>
      <c r="BN92" s="62"/>
      <c r="BO92" s="189">
        <v>3000</v>
      </c>
      <c r="BP92" s="107"/>
      <c r="BQ92" s="496">
        <v>8453.36</v>
      </c>
      <c r="BR92" s="44"/>
      <c r="BS92" s="189">
        <v>3678</v>
      </c>
      <c r="BT92" s="334"/>
      <c r="BU92" s="273">
        <v>96.6</v>
      </c>
      <c r="BV92" s="339"/>
      <c r="BW92" s="42">
        <v>97.8</v>
      </c>
      <c r="BX92" s="37"/>
      <c r="BY92" s="35">
        <v>269774</v>
      </c>
      <c r="BZ92" s="37"/>
      <c r="CA92" s="238">
        <v>1.3</v>
      </c>
      <c r="CB92" s="37"/>
      <c r="CC92" s="35">
        <v>504</v>
      </c>
      <c r="CD92" s="37"/>
      <c r="CE92" s="35">
        <v>966</v>
      </c>
      <c r="CF92" s="44"/>
      <c r="CG92" s="42">
        <v>82.8</v>
      </c>
      <c r="CH92" s="252"/>
      <c r="CI92" s="42">
        <v>85.1</v>
      </c>
      <c r="CJ92" s="159"/>
      <c r="CK92" s="42">
        <v>99</v>
      </c>
      <c r="CL92" s="159"/>
      <c r="CM92" s="159">
        <v>101.7</v>
      </c>
      <c r="CN92" s="46"/>
      <c r="CO92" s="42">
        <v>92.6</v>
      </c>
      <c r="CP92" s="159"/>
      <c r="CQ92" s="159">
        <v>105.8</v>
      </c>
      <c r="CR92" s="260"/>
      <c r="CS92" s="259">
        <v>130.80000000000001</v>
      </c>
      <c r="CT92" s="260"/>
      <c r="CU92" s="38">
        <v>3.3</v>
      </c>
      <c r="CV92" s="52" t="s">
        <v>107</v>
      </c>
      <c r="CW92" s="50">
        <v>28</v>
      </c>
      <c r="CX92" s="51">
        <v>2</v>
      </c>
      <c r="CY92" s="161"/>
    </row>
    <row r="93" spans="1:103" s="8" customFormat="1" ht="15" customHeight="1">
      <c r="A93" s="48">
        <v>2016</v>
      </c>
      <c r="B93" s="48" t="s">
        <v>107</v>
      </c>
      <c r="C93" s="50">
        <v>28</v>
      </c>
      <c r="D93" s="51">
        <v>3</v>
      </c>
      <c r="E93" s="4"/>
      <c r="F93" s="46"/>
      <c r="G93" s="63">
        <v>45.5</v>
      </c>
      <c r="H93" s="37"/>
      <c r="I93" s="63">
        <v>70</v>
      </c>
      <c r="J93" s="37"/>
      <c r="K93" s="63">
        <v>55.6</v>
      </c>
      <c r="L93" s="37"/>
      <c r="M93" s="35">
        <v>12694.8</v>
      </c>
      <c r="N93" s="53"/>
      <c r="O93" s="285">
        <v>0</v>
      </c>
      <c r="P93" s="46"/>
      <c r="Q93" s="42">
        <v>110.2</v>
      </c>
      <c r="R93" s="37"/>
      <c r="S93" s="42">
        <v>122.9</v>
      </c>
      <c r="T93" s="46"/>
      <c r="U93" s="42">
        <v>111.2</v>
      </c>
      <c r="V93" s="37"/>
      <c r="W93" s="42">
        <v>127.6</v>
      </c>
      <c r="X93" s="46"/>
      <c r="Y93" s="42">
        <v>100.8</v>
      </c>
      <c r="Z93" s="37"/>
      <c r="AA93" s="159">
        <v>95.6</v>
      </c>
      <c r="AB93" s="46"/>
      <c r="AC93" s="189">
        <v>75744</v>
      </c>
      <c r="AD93" s="62"/>
      <c r="AE93" s="189">
        <v>22274</v>
      </c>
      <c r="AF93" s="62"/>
      <c r="AG93" s="189">
        <v>30572</v>
      </c>
      <c r="AH93" s="62"/>
      <c r="AI93" s="35">
        <v>15147</v>
      </c>
      <c r="AJ93" s="37"/>
      <c r="AK93" s="35">
        <v>13395</v>
      </c>
      <c r="AL93" s="34"/>
      <c r="AM93" s="35">
        <v>10495</v>
      </c>
      <c r="AN93" s="34"/>
      <c r="AO93" s="35">
        <v>20763</v>
      </c>
      <c r="AP93" s="37"/>
      <c r="AQ93" s="285">
        <v>0</v>
      </c>
      <c r="AR93" s="323"/>
      <c r="AS93" s="285">
        <v>0</v>
      </c>
      <c r="AT93" s="323"/>
      <c r="AU93" s="330">
        <v>7061674</v>
      </c>
      <c r="AV93" s="44"/>
      <c r="AW93" s="330">
        <v>4800442</v>
      </c>
      <c r="AX93" s="35">
        <v>375643</v>
      </c>
      <c r="AY93" s="39">
        <v>5</v>
      </c>
      <c r="AZ93" s="37"/>
      <c r="BA93" s="154">
        <v>746</v>
      </c>
      <c r="BB93" s="41"/>
      <c r="BC93" s="155">
        <v>1759</v>
      </c>
      <c r="BD93" s="44"/>
      <c r="BE93" s="35">
        <v>64567.931570000001</v>
      </c>
      <c r="BF93" s="44"/>
      <c r="BG93" s="35">
        <v>57119.066129999999</v>
      </c>
      <c r="BH93" s="53"/>
      <c r="BI93" s="189">
        <v>16463</v>
      </c>
      <c r="BJ93" s="107"/>
      <c r="BK93" s="189">
        <v>3742</v>
      </c>
      <c r="BL93" s="62"/>
      <c r="BM93" s="189">
        <v>9307</v>
      </c>
      <c r="BN93" s="62"/>
      <c r="BO93" s="189">
        <v>3414</v>
      </c>
      <c r="BP93" s="107"/>
      <c r="BQ93" s="495">
        <v>9371.33</v>
      </c>
      <c r="BR93" s="44"/>
      <c r="BS93" s="189">
        <v>4218</v>
      </c>
      <c r="BT93" s="334"/>
      <c r="BU93" s="273">
        <v>96.5</v>
      </c>
      <c r="BV93" s="339"/>
      <c r="BW93" s="42">
        <v>97.9</v>
      </c>
      <c r="BX93" s="37"/>
      <c r="BY93" s="35">
        <v>300889</v>
      </c>
      <c r="BZ93" s="37"/>
      <c r="CA93" s="238">
        <v>1.31</v>
      </c>
      <c r="CB93" s="37"/>
      <c r="CC93" s="35">
        <v>509</v>
      </c>
      <c r="CD93" s="37"/>
      <c r="CE93" s="35">
        <v>921</v>
      </c>
      <c r="CF93" s="44"/>
      <c r="CG93" s="42">
        <v>88</v>
      </c>
      <c r="CH93" s="252"/>
      <c r="CI93" s="42">
        <v>90.3</v>
      </c>
      <c r="CJ93" s="159"/>
      <c r="CK93" s="42">
        <v>100</v>
      </c>
      <c r="CL93" s="159"/>
      <c r="CM93" s="159">
        <v>102.6</v>
      </c>
      <c r="CN93" s="46"/>
      <c r="CO93" s="42">
        <v>92.2</v>
      </c>
      <c r="CP93" s="159"/>
      <c r="CQ93" s="159">
        <v>108.9</v>
      </c>
      <c r="CR93" s="260"/>
      <c r="CS93" s="259">
        <v>133.80000000000001</v>
      </c>
      <c r="CT93" s="260"/>
      <c r="CU93" s="38">
        <v>3.2</v>
      </c>
      <c r="CV93" s="52" t="s">
        <v>107</v>
      </c>
      <c r="CW93" s="50">
        <v>28</v>
      </c>
      <c r="CX93" s="51">
        <v>3</v>
      </c>
      <c r="CY93" s="161"/>
    </row>
    <row r="94" spans="1:103" s="8" customFormat="1" ht="15" customHeight="1">
      <c r="A94" s="48">
        <v>2016</v>
      </c>
      <c r="B94" s="48" t="s">
        <v>107</v>
      </c>
      <c r="C94" s="50">
        <v>28</v>
      </c>
      <c r="D94" s="51">
        <v>4</v>
      </c>
      <c r="E94" s="4"/>
      <c r="F94" s="46"/>
      <c r="G94" s="188">
        <v>54.5</v>
      </c>
      <c r="H94" s="37"/>
      <c r="I94" s="63">
        <v>20</v>
      </c>
      <c r="J94" s="37"/>
      <c r="K94" s="63">
        <v>66.7</v>
      </c>
      <c r="L94" s="37"/>
      <c r="M94" s="35">
        <v>12697.5</v>
      </c>
      <c r="N94" s="53"/>
      <c r="O94" s="285">
        <v>0</v>
      </c>
      <c r="P94" s="46"/>
      <c r="Q94" s="42">
        <v>109.8</v>
      </c>
      <c r="R94" s="37"/>
      <c r="S94" s="42">
        <v>106.1</v>
      </c>
      <c r="T94" s="46"/>
      <c r="U94" s="42">
        <v>111.2</v>
      </c>
      <c r="V94" s="37"/>
      <c r="W94" s="42">
        <v>106</v>
      </c>
      <c r="X94" s="46"/>
      <c r="Y94" s="42">
        <v>100</v>
      </c>
      <c r="Z94" s="37"/>
      <c r="AA94" s="159">
        <v>96.8</v>
      </c>
      <c r="AB94" s="46"/>
      <c r="AC94" s="189">
        <v>82398</v>
      </c>
      <c r="AD94" s="62"/>
      <c r="AE94" s="189">
        <v>23567</v>
      </c>
      <c r="AF94" s="62"/>
      <c r="AG94" s="189">
        <v>35504</v>
      </c>
      <c r="AH94" s="62"/>
      <c r="AI94" s="35">
        <v>16414</v>
      </c>
      <c r="AJ94" s="37"/>
      <c r="AK94" s="35">
        <v>20301</v>
      </c>
      <c r="AL94" s="34"/>
      <c r="AM94" s="35">
        <v>10845</v>
      </c>
      <c r="AN94" s="34"/>
      <c r="AO94" s="35">
        <v>21548</v>
      </c>
      <c r="AP94" s="37"/>
      <c r="AQ94" s="285">
        <v>0</v>
      </c>
      <c r="AR94" s="323"/>
      <c r="AS94" s="285">
        <v>0</v>
      </c>
      <c r="AT94" s="323"/>
      <c r="AU94" s="330">
        <v>7158697</v>
      </c>
      <c r="AV94" s="44"/>
      <c r="AW94" s="330">
        <v>4754388</v>
      </c>
      <c r="AX94" s="35">
        <v>363730</v>
      </c>
      <c r="AY94" s="39">
        <v>3</v>
      </c>
      <c r="AZ94" s="37"/>
      <c r="BA94" s="154">
        <v>695</v>
      </c>
      <c r="BB94" s="41"/>
      <c r="BC94" s="155">
        <v>1033</v>
      </c>
      <c r="BD94" s="44"/>
      <c r="BE94" s="35">
        <v>58895.514880000002</v>
      </c>
      <c r="BF94" s="44"/>
      <c r="BG94" s="35">
        <v>50782.921549999999</v>
      </c>
      <c r="BH94" s="53"/>
      <c r="BI94" s="189">
        <v>15460</v>
      </c>
      <c r="BJ94" s="107"/>
      <c r="BK94" s="189">
        <v>3396</v>
      </c>
      <c r="BL94" s="62"/>
      <c r="BM94" s="189">
        <v>8888</v>
      </c>
      <c r="BN94" s="62"/>
      <c r="BO94" s="189">
        <v>3175</v>
      </c>
      <c r="BP94" s="107"/>
      <c r="BQ94" s="496">
        <v>9190.08</v>
      </c>
      <c r="BR94" s="44"/>
      <c r="BS94" s="189">
        <v>3833</v>
      </c>
      <c r="BT94" s="334"/>
      <c r="BU94" s="273">
        <v>96.1</v>
      </c>
      <c r="BV94" s="339"/>
      <c r="BW94" s="42">
        <v>98.1</v>
      </c>
      <c r="BX94" s="37"/>
      <c r="BY94" s="35">
        <v>298520</v>
      </c>
      <c r="BZ94" s="37"/>
      <c r="CA94" s="238">
        <v>1.33</v>
      </c>
      <c r="CB94" s="37"/>
      <c r="CC94" s="35">
        <v>582</v>
      </c>
      <c r="CD94" s="37"/>
      <c r="CE94" s="35">
        <v>895</v>
      </c>
      <c r="CF94" s="44"/>
      <c r="CG94" s="42">
        <v>86.5</v>
      </c>
      <c r="CH94" s="252"/>
      <c r="CI94" s="42">
        <v>88.5</v>
      </c>
      <c r="CJ94" s="159"/>
      <c r="CK94" s="42">
        <v>100.9</v>
      </c>
      <c r="CL94" s="159"/>
      <c r="CM94" s="159">
        <v>103.3</v>
      </c>
      <c r="CN94" s="46"/>
      <c r="CO94" s="42">
        <v>93.3</v>
      </c>
      <c r="CP94" s="159"/>
      <c r="CQ94" s="159">
        <v>110.1</v>
      </c>
      <c r="CR94" s="260"/>
      <c r="CS94" s="259">
        <v>132.30000000000001</v>
      </c>
      <c r="CT94" s="260"/>
      <c r="CU94" s="38">
        <v>3.2</v>
      </c>
      <c r="CV94" s="52" t="s">
        <v>107</v>
      </c>
      <c r="CW94" s="50">
        <v>28</v>
      </c>
      <c r="CX94" s="51">
        <v>4</v>
      </c>
      <c r="CY94" s="161"/>
    </row>
    <row r="95" spans="1:103" s="8" customFormat="1" ht="15" customHeight="1">
      <c r="A95" s="48">
        <v>2016</v>
      </c>
      <c r="B95" s="48" t="s">
        <v>107</v>
      </c>
      <c r="C95" s="50">
        <v>28</v>
      </c>
      <c r="D95" s="51">
        <v>5</v>
      </c>
      <c r="E95" s="4"/>
      <c r="F95" s="46"/>
      <c r="G95" s="188">
        <v>72.7</v>
      </c>
      <c r="H95" s="37"/>
      <c r="I95" s="63">
        <v>30</v>
      </c>
      <c r="J95" s="37"/>
      <c r="K95" s="63">
        <v>33.299999999999997</v>
      </c>
      <c r="L95" s="37"/>
      <c r="M95" s="35">
        <v>12692</v>
      </c>
      <c r="N95" s="53"/>
      <c r="O95" s="285">
        <v>0</v>
      </c>
      <c r="P95" s="46"/>
      <c r="Q95" s="42">
        <v>108.9</v>
      </c>
      <c r="R95" s="37"/>
      <c r="S95" s="42">
        <v>101.2</v>
      </c>
      <c r="T95" s="46"/>
      <c r="U95" s="42">
        <v>111</v>
      </c>
      <c r="V95" s="37"/>
      <c r="W95" s="42">
        <v>101.9</v>
      </c>
      <c r="X95" s="46"/>
      <c r="Y95" s="42">
        <v>99.9</v>
      </c>
      <c r="Z95" s="37"/>
      <c r="AA95" s="159">
        <v>99.9</v>
      </c>
      <c r="AB95" s="46"/>
      <c r="AC95" s="189">
        <v>78728</v>
      </c>
      <c r="AD95" s="62"/>
      <c r="AE95" s="189">
        <v>23501</v>
      </c>
      <c r="AF95" s="62"/>
      <c r="AG95" s="189">
        <v>32427</v>
      </c>
      <c r="AH95" s="62"/>
      <c r="AI95" s="35">
        <v>14467</v>
      </c>
      <c r="AJ95" s="37"/>
      <c r="AK95" s="35">
        <v>11453</v>
      </c>
      <c r="AL95" s="34"/>
      <c r="AM95" s="35">
        <v>12006</v>
      </c>
      <c r="AN95" s="34"/>
      <c r="AO95" s="35">
        <v>23519</v>
      </c>
      <c r="AP95" s="37"/>
      <c r="AQ95" s="285">
        <v>0</v>
      </c>
      <c r="AR95" s="323"/>
      <c r="AS95" s="285">
        <v>0</v>
      </c>
      <c r="AT95" s="323"/>
      <c r="AU95" s="330">
        <v>7170088</v>
      </c>
      <c r="AV95" s="44"/>
      <c r="AW95" s="330">
        <v>4759666</v>
      </c>
      <c r="AX95" s="35">
        <v>409153</v>
      </c>
      <c r="AY95" s="39">
        <v>3</v>
      </c>
      <c r="AZ95" s="37"/>
      <c r="BA95" s="154">
        <v>671</v>
      </c>
      <c r="BB95" s="41"/>
      <c r="BC95" s="155">
        <v>1159</v>
      </c>
      <c r="BD95" s="44"/>
      <c r="BE95" s="35">
        <v>50919.443149999999</v>
      </c>
      <c r="BF95" s="44"/>
      <c r="BG95" s="35">
        <v>51392.83453</v>
      </c>
      <c r="BH95" s="53"/>
      <c r="BI95" s="189">
        <v>15982</v>
      </c>
      <c r="BJ95" s="107"/>
      <c r="BK95" s="189">
        <v>3519</v>
      </c>
      <c r="BL95" s="62"/>
      <c r="BM95" s="189">
        <v>9263</v>
      </c>
      <c r="BN95" s="62"/>
      <c r="BO95" s="189">
        <v>3200</v>
      </c>
      <c r="BP95" s="107"/>
      <c r="BQ95" s="495">
        <v>9593.18</v>
      </c>
      <c r="BR95" s="44"/>
      <c r="BS95" s="189">
        <v>4006</v>
      </c>
      <c r="BT95" s="334"/>
      <c r="BU95" s="273">
        <v>96.1</v>
      </c>
      <c r="BV95" s="339"/>
      <c r="BW95" s="42">
        <v>98.2</v>
      </c>
      <c r="BX95" s="37"/>
      <c r="BY95" s="35">
        <v>281827</v>
      </c>
      <c r="BZ95" s="37"/>
      <c r="CA95" s="238">
        <v>1.35</v>
      </c>
      <c r="CB95" s="37"/>
      <c r="CC95" s="35">
        <v>466</v>
      </c>
      <c r="CD95" s="37"/>
      <c r="CE95" s="35">
        <v>853</v>
      </c>
      <c r="CF95" s="44"/>
      <c r="CG95" s="42">
        <v>85</v>
      </c>
      <c r="CH95" s="252"/>
      <c r="CI95" s="42">
        <v>86.9</v>
      </c>
      <c r="CJ95" s="159"/>
      <c r="CK95" s="42">
        <v>98.9</v>
      </c>
      <c r="CL95" s="159"/>
      <c r="CM95" s="159">
        <v>101.1</v>
      </c>
      <c r="CN95" s="46"/>
      <c r="CO95" s="42">
        <v>93.5</v>
      </c>
      <c r="CP95" s="159"/>
      <c r="CQ95" s="159">
        <v>102.2</v>
      </c>
      <c r="CR95" s="260"/>
      <c r="CS95" s="259">
        <v>119.5</v>
      </c>
      <c r="CT95" s="260"/>
      <c r="CU95" s="38">
        <v>3.2</v>
      </c>
      <c r="CV95" s="52" t="s">
        <v>107</v>
      </c>
      <c r="CW95" s="50">
        <v>28</v>
      </c>
      <c r="CX95" s="51">
        <v>5</v>
      </c>
      <c r="CY95" s="161"/>
    </row>
    <row r="96" spans="1:103" s="8" customFormat="1" ht="15" customHeight="1">
      <c r="A96" s="48">
        <v>2016</v>
      </c>
      <c r="B96" s="48" t="s">
        <v>107</v>
      </c>
      <c r="C96" s="50">
        <v>28</v>
      </c>
      <c r="D96" s="51">
        <v>6</v>
      </c>
      <c r="E96" s="4"/>
      <c r="F96" s="46"/>
      <c r="G96" s="63">
        <v>63.6</v>
      </c>
      <c r="H96" s="37"/>
      <c r="I96" s="63">
        <v>50</v>
      </c>
      <c r="J96" s="37"/>
      <c r="K96" s="63">
        <v>61.1</v>
      </c>
      <c r="L96" s="37"/>
      <c r="M96" s="35">
        <v>12696.9</v>
      </c>
      <c r="N96" s="53"/>
      <c r="O96" s="285">
        <v>0</v>
      </c>
      <c r="P96" s="46"/>
      <c r="Q96" s="42">
        <v>109.6</v>
      </c>
      <c r="R96" s="37"/>
      <c r="S96" s="42">
        <v>113.6</v>
      </c>
      <c r="T96" s="46"/>
      <c r="U96" s="42">
        <v>111.1</v>
      </c>
      <c r="V96" s="37"/>
      <c r="W96" s="42">
        <v>113.8</v>
      </c>
      <c r="X96" s="46"/>
      <c r="Y96" s="42">
        <v>100.5</v>
      </c>
      <c r="Z96" s="37"/>
      <c r="AA96" s="159">
        <v>100.8</v>
      </c>
      <c r="AB96" s="46"/>
      <c r="AC96" s="189">
        <v>85953</v>
      </c>
      <c r="AD96" s="62"/>
      <c r="AE96" s="189">
        <v>26944</v>
      </c>
      <c r="AF96" s="62"/>
      <c r="AG96" s="189">
        <v>36910</v>
      </c>
      <c r="AH96" s="62"/>
      <c r="AI96" s="35">
        <v>25556</v>
      </c>
      <c r="AJ96" s="37"/>
      <c r="AK96" s="35">
        <v>15278</v>
      </c>
      <c r="AL96" s="34"/>
      <c r="AM96" s="35">
        <v>12041</v>
      </c>
      <c r="AN96" s="34"/>
      <c r="AO96" s="35">
        <v>24217</v>
      </c>
      <c r="AP96" s="37"/>
      <c r="AQ96" s="285">
        <v>0</v>
      </c>
      <c r="AR96" s="323"/>
      <c r="AS96" s="285">
        <v>0</v>
      </c>
      <c r="AT96" s="323"/>
      <c r="AU96" s="330">
        <v>7163476</v>
      </c>
      <c r="AV96" s="44"/>
      <c r="AW96" s="330">
        <v>4780057</v>
      </c>
      <c r="AX96" s="35">
        <v>471507</v>
      </c>
      <c r="AY96" s="39">
        <v>3</v>
      </c>
      <c r="AZ96" s="37"/>
      <c r="BA96" s="154">
        <v>763</v>
      </c>
      <c r="BB96" s="41"/>
      <c r="BC96" s="155">
        <v>1081</v>
      </c>
      <c r="BD96" s="44"/>
      <c r="BE96" s="35">
        <v>60253.435510000003</v>
      </c>
      <c r="BF96" s="44"/>
      <c r="BG96" s="35">
        <v>53388.725200000001</v>
      </c>
      <c r="BH96" s="53"/>
      <c r="BI96" s="189">
        <v>15679</v>
      </c>
      <c r="BJ96" s="107"/>
      <c r="BK96" s="189">
        <v>3244</v>
      </c>
      <c r="BL96" s="62"/>
      <c r="BM96" s="189">
        <v>9313</v>
      </c>
      <c r="BN96" s="62"/>
      <c r="BO96" s="189">
        <v>3122</v>
      </c>
      <c r="BP96" s="107"/>
      <c r="BQ96" s="496">
        <v>9436.3700000000008</v>
      </c>
      <c r="BR96" s="44"/>
      <c r="BS96" s="189">
        <v>3690</v>
      </c>
      <c r="BT96" s="334"/>
      <c r="BU96" s="273">
        <v>96.1</v>
      </c>
      <c r="BV96" s="339"/>
      <c r="BW96" s="42">
        <v>98.1</v>
      </c>
      <c r="BX96" s="37"/>
      <c r="BY96" s="35">
        <v>261452</v>
      </c>
      <c r="BZ96" s="37"/>
      <c r="CA96" s="238">
        <v>1.36</v>
      </c>
      <c r="CB96" s="37"/>
      <c r="CC96" s="35">
        <v>444</v>
      </c>
      <c r="CD96" s="37"/>
      <c r="CE96" s="35">
        <v>907</v>
      </c>
      <c r="CF96" s="44"/>
      <c r="CG96" s="42">
        <v>137.1</v>
      </c>
      <c r="CH96" s="252"/>
      <c r="CI96" s="42">
        <v>140.30000000000001</v>
      </c>
      <c r="CJ96" s="159"/>
      <c r="CK96" s="42">
        <v>99.9</v>
      </c>
      <c r="CL96" s="159"/>
      <c r="CM96" s="159">
        <v>102.3</v>
      </c>
      <c r="CN96" s="46"/>
      <c r="CO96" s="42">
        <v>93.9</v>
      </c>
      <c r="CP96" s="159"/>
      <c r="CQ96" s="159">
        <v>110.3</v>
      </c>
      <c r="CR96" s="260"/>
      <c r="CS96" s="259">
        <v>128.6</v>
      </c>
      <c r="CT96" s="260"/>
      <c r="CU96" s="38">
        <v>3.1</v>
      </c>
      <c r="CV96" s="52" t="s">
        <v>107</v>
      </c>
      <c r="CW96" s="50">
        <v>28</v>
      </c>
      <c r="CX96" s="51">
        <v>6</v>
      </c>
      <c r="CY96" s="161"/>
    </row>
    <row r="97" spans="1:103" s="8" customFormat="1" ht="15" customHeight="1">
      <c r="A97" s="48">
        <v>2016</v>
      </c>
      <c r="B97" s="48" t="s">
        <v>107</v>
      </c>
      <c r="C97" s="50">
        <v>28</v>
      </c>
      <c r="D97" s="51">
        <v>7</v>
      </c>
      <c r="E97" s="4"/>
      <c r="F97" s="46"/>
      <c r="G97" s="63">
        <v>59.1</v>
      </c>
      <c r="H97" s="37"/>
      <c r="I97" s="63">
        <v>80</v>
      </c>
      <c r="J97" s="37"/>
      <c r="K97" s="63">
        <v>66.7</v>
      </c>
      <c r="L97" s="37"/>
      <c r="M97" s="35">
        <v>12699</v>
      </c>
      <c r="N97" s="53"/>
      <c r="O97" s="285">
        <v>0</v>
      </c>
      <c r="P97" s="46"/>
      <c r="Q97" s="42">
        <v>110.3</v>
      </c>
      <c r="R97" s="37"/>
      <c r="S97" s="42">
        <v>111.7</v>
      </c>
      <c r="T97" s="46"/>
      <c r="U97" s="42">
        <v>111.7</v>
      </c>
      <c r="V97" s="37"/>
      <c r="W97" s="42">
        <v>111.9</v>
      </c>
      <c r="X97" s="46"/>
      <c r="Y97" s="42">
        <v>99.5</v>
      </c>
      <c r="Z97" s="37"/>
      <c r="AA97" s="159">
        <v>101.7</v>
      </c>
      <c r="AB97" s="46"/>
      <c r="AC97" s="189">
        <v>85208</v>
      </c>
      <c r="AD97" s="62"/>
      <c r="AE97" s="189">
        <v>26910</v>
      </c>
      <c r="AF97" s="62"/>
      <c r="AG97" s="189">
        <v>37745</v>
      </c>
      <c r="AH97" s="62"/>
      <c r="AI97" s="35">
        <v>26325</v>
      </c>
      <c r="AJ97" s="37"/>
      <c r="AK97" s="35">
        <v>13618</v>
      </c>
      <c r="AL97" s="34"/>
      <c r="AM97" s="35">
        <v>11071</v>
      </c>
      <c r="AN97" s="34"/>
      <c r="AO97" s="35">
        <v>20694</v>
      </c>
      <c r="AP97" s="37"/>
      <c r="AQ97" s="285">
        <v>0</v>
      </c>
      <c r="AR97" s="323"/>
      <c r="AS97" s="285">
        <v>0</v>
      </c>
      <c r="AT97" s="323"/>
      <c r="AU97" s="330">
        <v>7127940</v>
      </c>
      <c r="AV97" s="44"/>
      <c r="AW97" s="330">
        <v>4783186</v>
      </c>
      <c r="AX97" s="35">
        <v>387931</v>
      </c>
      <c r="AY97" s="39">
        <v>3</v>
      </c>
      <c r="AZ97" s="37"/>
      <c r="BA97" s="154">
        <v>712</v>
      </c>
      <c r="BB97" s="41"/>
      <c r="BC97" s="155">
        <v>1240</v>
      </c>
      <c r="BD97" s="44"/>
      <c r="BE97" s="35">
        <v>57284.327810000003</v>
      </c>
      <c r="BF97" s="44"/>
      <c r="BG97" s="35">
        <v>52239.079819999999</v>
      </c>
      <c r="BH97" s="53"/>
      <c r="BI97" s="189">
        <v>17214</v>
      </c>
      <c r="BJ97" s="107"/>
      <c r="BK97" s="189">
        <v>3823</v>
      </c>
      <c r="BL97" s="62"/>
      <c r="BM97" s="189">
        <v>9978</v>
      </c>
      <c r="BN97" s="62"/>
      <c r="BO97" s="189">
        <v>3413</v>
      </c>
      <c r="BP97" s="107"/>
      <c r="BQ97" s="495">
        <v>10415.780000000001</v>
      </c>
      <c r="BR97" s="44"/>
      <c r="BS97" s="189">
        <v>4433</v>
      </c>
      <c r="BT97" s="334"/>
      <c r="BU97" s="273">
        <v>96</v>
      </c>
      <c r="BV97" s="339"/>
      <c r="BW97" s="42">
        <v>97.9</v>
      </c>
      <c r="BX97" s="37"/>
      <c r="BY97" s="35">
        <v>278067</v>
      </c>
      <c r="BZ97" s="37"/>
      <c r="CA97" s="238">
        <v>1.36</v>
      </c>
      <c r="CB97" s="37"/>
      <c r="CC97" s="35">
        <v>401</v>
      </c>
      <c r="CD97" s="37"/>
      <c r="CE97" s="35">
        <v>891</v>
      </c>
      <c r="CF97" s="44"/>
      <c r="CG97" s="42">
        <v>117.8</v>
      </c>
      <c r="CH97" s="252"/>
      <c r="CI97" s="42">
        <v>120.8</v>
      </c>
      <c r="CJ97" s="159"/>
      <c r="CK97" s="42">
        <v>99.8</v>
      </c>
      <c r="CL97" s="159"/>
      <c r="CM97" s="159">
        <v>102.4</v>
      </c>
      <c r="CN97" s="46"/>
      <c r="CO97" s="42">
        <v>94.2</v>
      </c>
      <c r="CP97" s="159"/>
      <c r="CQ97" s="159">
        <v>108.4</v>
      </c>
      <c r="CR97" s="260"/>
      <c r="CS97" s="259">
        <v>132.30000000000001</v>
      </c>
      <c r="CT97" s="260"/>
      <c r="CU97" s="38">
        <v>3</v>
      </c>
      <c r="CV97" s="52" t="s">
        <v>107</v>
      </c>
      <c r="CW97" s="50">
        <v>28</v>
      </c>
      <c r="CX97" s="51">
        <v>7</v>
      </c>
      <c r="CY97" s="161"/>
    </row>
    <row r="98" spans="1:103" s="8" customFormat="1" ht="15" customHeight="1">
      <c r="A98" s="48">
        <v>2016</v>
      </c>
      <c r="B98" s="48" t="s">
        <v>107</v>
      </c>
      <c r="C98" s="50">
        <v>28</v>
      </c>
      <c r="D98" s="51">
        <v>8</v>
      </c>
      <c r="E98" s="4"/>
      <c r="F98" s="46"/>
      <c r="G98" s="63">
        <v>27.3</v>
      </c>
      <c r="H98" s="37"/>
      <c r="I98" s="63">
        <v>80</v>
      </c>
      <c r="J98" s="37"/>
      <c r="K98" s="63">
        <v>77.8</v>
      </c>
      <c r="L98" s="37"/>
      <c r="M98" s="35">
        <v>12698</v>
      </c>
      <c r="N98" s="53"/>
      <c r="O98" s="285">
        <v>0</v>
      </c>
      <c r="P98" s="46"/>
      <c r="Q98" s="42">
        <v>111.1</v>
      </c>
      <c r="R98" s="37"/>
      <c r="S98" s="42">
        <v>104.1</v>
      </c>
      <c r="T98" s="46"/>
      <c r="U98" s="42">
        <v>112.2</v>
      </c>
      <c r="V98" s="37"/>
      <c r="W98" s="42">
        <v>104.8</v>
      </c>
      <c r="X98" s="46"/>
      <c r="Y98" s="42">
        <v>100.2</v>
      </c>
      <c r="Z98" s="37"/>
      <c r="AA98" s="159">
        <v>102.4</v>
      </c>
      <c r="AB98" s="46"/>
      <c r="AC98" s="189">
        <v>82242</v>
      </c>
      <c r="AD98" s="62"/>
      <c r="AE98" s="189">
        <v>26341</v>
      </c>
      <c r="AF98" s="62"/>
      <c r="AG98" s="189">
        <v>36784</v>
      </c>
      <c r="AH98" s="62"/>
      <c r="AI98" s="35">
        <v>24847</v>
      </c>
      <c r="AJ98" s="37"/>
      <c r="AK98" s="35">
        <v>12473</v>
      </c>
      <c r="AL98" s="34"/>
      <c r="AM98" s="35">
        <v>11877</v>
      </c>
      <c r="AN98" s="34"/>
      <c r="AO98" s="35">
        <v>23233</v>
      </c>
      <c r="AP98" s="37"/>
      <c r="AQ98" s="285">
        <v>0</v>
      </c>
      <c r="AR98" s="323"/>
      <c r="AS98" s="285">
        <v>0</v>
      </c>
      <c r="AT98" s="323"/>
      <c r="AU98" s="330">
        <v>7143778</v>
      </c>
      <c r="AV98" s="44"/>
      <c r="AW98" s="330">
        <v>4788975</v>
      </c>
      <c r="AX98" s="35">
        <v>429296</v>
      </c>
      <c r="AY98" s="39">
        <v>3</v>
      </c>
      <c r="AZ98" s="37"/>
      <c r="BA98" s="154">
        <v>726</v>
      </c>
      <c r="BB98" s="41"/>
      <c r="BC98" s="155">
        <v>1260</v>
      </c>
      <c r="BD98" s="44"/>
      <c r="BE98" s="35">
        <v>53163.932119999998</v>
      </c>
      <c r="BF98" s="44"/>
      <c r="BG98" s="35">
        <v>53510.167260000002</v>
      </c>
      <c r="BH98" s="53"/>
      <c r="BI98" s="189">
        <v>15545</v>
      </c>
      <c r="BJ98" s="107"/>
      <c r="BK98" s="189">
        <v>2732</v>
      </c>
      <c r="BL98" s="62"/>
      <c r="BM98" s="189">
        <v>9592</v>
      </c>
      <c r="BN98" s="62"/>
      <c r="BO98" s="189">
        <v>3222</v>
      </c>
      <c r="BP98" s="107"/>
      <c r="BQ98" s="496">
        <v>10295.35</v>
      </c>
      <c r="BR98" s="44"/>
      <c r="BS98" s="189">
        <v>5485</v>
      </c>
      <c r="BT98" s="334"/>
      <c r="BU98" s="273">
        <v>95.7</v>
      </c>
      <c r="BV98" s="339"/>
      <c r="BW98" s="42">
        <v>97.9</v>
      </c>
      <c r="BX98" s="37"/>
      <c r="BY98" s="35">
        <v>276338</v>
      </c>
      <c r="BZ98" s="37"/>
      <c r="CA98" s="238">
        <v>1.38</v>
      </c>
      <c r="CB98" s="37"/>
      <c r="CC98" s="35">
        <v>413</v>
      </c>
      <c r="CD98" s="37"/>
      <c r="CE98" s="35">
        <v>888</v>
      </c>
      <c r="CF98" s="44"/>
      <c r="CG98" s="42">
        <v>85.9</v>
      </c>
      <c r="CH98" s="252"/>
      <c r="CI98" s="42">
        <v>88.1</v>
      </c>
      <c r="CJ98" s="159"/>
      <c r="CK98" s="42">
        <v>99.1</v>
      </c>
      <c r="CL98" s="159"/>
      <c r="CM98" s="159">
        <v>101.6</v>
      </c>
      <c r="CN98" s="46"/>
      <c r="CO98" s="42">
        <v>94.3</v>
      </c>
      <c r="CP98" s="159"/>
      <c r="CQ98" s="159">
        <v>103.8</v>
      </c>
      <c r="CR98" s="260"/>
      <c r="CS98" s="259">
        <v>124.7</v>
      </c>
      <c r="CT98" s="260"/>
      <c r="CU98" s="38">
        <v>3.1</v>
      </c>
      <c r="CV98" s="52" t="s">
        <v>107</v>
      </c>
      <c r="CW98" s="50">
        <v>28</v>
      </c>
      <c r="CX98" s="51">
        <v>8</v>
      </c>
      <c r="CY98" s="161"/>
    </row>
    <row r="99" spans="1:103" s="8" customFormat="1" ht="15" customHeight="1">
      <c r="A99" s="48">
        <v>2016</v>
      </c>
      <c r="B99" s="48" t="s">
        <v>107</v>
      </c>
      <c r="C99" s="50">
        <v>28</v>
      </c>
      <c r="D99" s="51">
        <v>9</v>
      </c>
      <c r="E99" s="4"/>
      <c r="F99" s="46"/>
      <c r="G99" s="188">
        <v>63.6</v>
      </c>
      <c r="H99" s="37"/>
      <c r="I99" s="63">
        <v>90</v>
      </c>
      <c r="J99" s="37"/>
      <c r="K99" s="63">
        <v>72.2</v>
      </c>
      <c r="L99" s="37"/>
      <c r="M99" s="35">
        <v>12690</v>
      </c>
      <c r="N99" s="53"/>
      <c r="O99" s="285">
        <v>0</v>
      </c>
      <c r="P99" s="46"/>
      <c r="Q99" s="42">
        <v>111.3</v>
      </c>
      <c r="R99" s="37"/>
      <c r="S99" s="42">
        <v>116.2</v>
      </c>
      <c r="T99" s="46"/>
      <c r="U99" s="42">
        <v>112.8</v>
      </c>
      <c r="V99" s="37"/>
      <c r="W99" s="42">
        <v>118.6</v>
      </c>
      <c r="X99" s="46"/>
      <c r="Y99" s="42">
        <v>100.4</v>
      </c>
      <c r="Z99" s="37"/>
      <c r="AA99" s="159">
        <v>99.6</v>
      </c>
      <c r="AB99" s="46"/>
      <c r="AC99" s="189">
        <v>85622</v>
      </c>
      <c r="AD99" s="62"/>
      <c r="AE99" s="189">
        <v>25573</v>
      </c>
      <c r="AF99" s="62"/>
      <c r="AG99" s="189">
        <v>38400</v>
      </c>
      <c r="AH99" s="62"/>
      <c r="AI99" s="35">
        <v>31084</v>
      </c>
      <c r="AJ99" s="37"/>
      <c r="AK99" s="35">
        <v>14716</v>
      </c>
      <c r="AL99" s="34"/>
      <c r="AM99" s="35">
        <v>11765</v>
      </c>
      <c r="AN99" s="34"/>
      <c r="AO99" s="35">
        <v>23780</v>
      </c>
      <c r="AP99" s="37"/>
      <c r="AQ99" s="285">
        <v>0</v>
      </c>
      <c r="AR99" s="323"/>
      <c r="AS99" s="285">
        <v>0</v>
      </c>
      <c r="AT99" s="323"/>
      <c r="AU99" s="330">
        <v>7191180</v>
      </c>
      <c r="AV99" s="44"/>
      <c r="AW99" s="330">
        <v>4833622</v>
      </c>
      <c r="AX99" s="35">
        <v>362465</v>
      </c>
      <c r="AY99" s="39">
        <v>2</v>
      </c>
      <c r="AZ99" s="37"/>
      <c r="BA99" s="154">
        <v>649</v>
      </c>
      <c r="BB99" s="41"/>
      <c r="BC99" s="155">
        <v>851</v>
      </c>
      <c r="BD99" s="44"/>
      <c r="BE99" s="35">
        <v>59689.492050000001</v>
      </c>
      <c r="BF99" s="44"/>
      <c r="BG99" s="35">
        <v>54823.624450000003</v>
      </c>
      <c r="BH99" s="53"/>
      <c r="BI99" s="189">
        <v>14710</v>
      </c>
      <c r="BJ99" s="107"/>
      <c r="BK99" s="189">
        <v>2931</v>
      </c>
      <c r="BL99" s="62"/>
      <c r="BM99" s="189">
        <v>8793</v>
      </c>
      <c r="BN99" s="62"/>
      <c r="BO99" s="189">
        <v>2986</v>
      </c>
      <c r="BP99" s="107"/>
      <c r="BQ99" s="495">
        <v>9552.35</v>
      </c>
      <c r="BR99" s="44"/>
      <c r="BS99" s="189">
        <v>4089</v>
      </c>
      <c r="BT99" s="334"/>
      <c r="BU99" s="273">
        <v>95.8</v>
      </c>
      <c r="BV99" s="339"/>
      <c r="BW99" s="42">
        <v>98</v>
      </c>
      <c r="BX99" s="37"/>
      <c r="BY99" s="35">
        <v>267119</v>
      </c>
      <c r="BZ99" s="37"/>
      <c r="CA99" s="238">
        <v>1.38</v>
      </c>
      <c r="CB99" s="37"/>
      <c r="CC99" s="35">
        <v>432</v>
      </c>
      <c r="CD99" s="37"/>
      <c r="CE99" s="35">
        <v>944</v>
      </c>
      <c r="CF99" s="44"/>
      <c r="CG99" s="42">
        <v>83.7</v>
      </c>
      <c r="CH99" s="252"/>
      <c r="CI99" s="42">
        <v>85.8</v>
      </c>
      <c r="CJ99" s="159"/>
      <c r="CK99" s="42">
        <v>99.3</v>
      </c>
      <c r="CL99" s="159"/>
      <c r="CM99" s="159">
        <v>101.7</v>
      </c>
      <c r="CN99" s="46"/>
      <c r="CO99" s="42">
        <v>94.2</v>
      </c>
      <c r="CP99" s="159"/>
      <c r="CQ99" s="159">
        <v>106.6</v>
      </c>
      <c r="CR99" s="260"/>
      <c r="CS99" s="259">
        <v>131.5</v>
      </c>
      <c r="CT99" s="260"/>
      <c r="CU99" s="38">
        <v>3</v>
      </c>
      <c r="CV99" s="52" t="s">
        <v>107</v>
      </c>
      <c r="CW99" s="50">
        <v>28</v>
      </c>
      <c r="CX99" s="51">
        <v>9</v>
      </c>
      <c r="CY99" s="161"/>
    </row>
    <row r="100" spans="1:103" s="8" customFormat="1" ht="15" customHeight="1">
      <c r="A100" s="48">
        <v>2016</v>
      </c>
      <c r="B100" s="48" t="s">
        <v>107</v>
      </c>
      <c r="C100" s="50">
        <v>28</v>
      </c>
      <c r="D100" s="51">
        <v>10</v>
      </c>
      <c r="E100" s="4"/>
      <c r="F100" s="46"/>
      <c r="G100" s="188">
        <v>81.8</v>
      </c>
      <c r="H100" s="37"/>
      <c r="I100" s="63">
        <v>95</v>
      </c>
      <c r="J100" s="37"/>
      <c r="K100" s="63">
        <v>88.9</v>
      </c>
      <c r="L100" s="37"/>
      <c r="M100" s="35">
        <v>12704</v>
      </c>
      <c r="N100" s="53"/>
      <c r="O100" s="285">
        <v>0</v>
      </c>
      <c r="P100" s="46"/>
      <c r="Q100" s="42">
        <v>111.6</v>
      </c>
      <c r="R100" s="37"/>
      <c r="S100" s="42">
        <v>111.6</v>
      </c>
      <c r="T100" s="46"/>
      <c r="U100" s="42">
        <v>113.2</v>
      </c>
      <c r="V100" s="37"/>
      <c r="W100" s="42">
        <v>112.5</v>
      </c>
      <c r="X100" s="46"/>
      <c r="Y100" s="42">
        <v>98.4</v>
      </c>
      <c r="Z100" s="37"/>
      <c r="AA100" s="159">
        <v>99.3</v>
      </c>
      <c r="AB100" s="46"/>
      <c r="AC100" s="189">
        <v>87239</v>
      </c>
      <c r="AD100" s="62"/>
      <c r="AE100" s="189">
        <v>26046</v>
      </c>
      <c r="AF100" s="62"/>
      <c r="AG100" s="189">
        <v>39950</v>
      </c>
      <c r="AH100" s="62"/>
      <c r="AI100" s="35">
        <v>25181</v>
      </c>
      <c r="AJ100" s="37"/>
      <c r="AK100" s="35">
        <v>11273</v>
      </c>
      <c r="AL100" s="34"/>
      <c r="AM100" s="35">
        <v>11387</v>
      </c>
      <c r="AN100" s="34"/>
      <c r="AO100" s="35">
        <v>22441</v>
      </c>
      <c r="AP100" s="37"/>
      <c r="AQ100" s="285">
        <v>0</v>
      </c>
      <c r="AR100" s="323"/>
      <c r="AS100" s="285">
        <v>0</v>
      </c>
      <c r="AT100" s="323"/>
      <c r="AU100" s="330">
        <v>7225062</v>
      </c>
      <c r="AV100" s="44"/>
      <c r="AW100" s="330">
        <v>4822753</v>
      </c>
      <c r="AX100" s="35">
        <v>310624</v>
      </c>
      <c r="AY100" s="39">
        <v>2</v>
      </c>
      <c r="AZ100" s="37"/>
      <c r="BA100" s="154">
        <v>683</v>
      </c>
      <c r="BB100" s="41"/>
      <c r="BC100" s="155">
        <v>1112</v>
      </c>
      <c r="BD100" s="44"/>
      <c r="BE100" s="35">
        <v>58702.456570000002</v>
      </c>
      <c r="BF100" s="44"/>
      <c r="BG100" s="35">
        <v>53890.914969999998</v>
      </c>
      <c r="BH100" s="53"/>
      <c r="BI100" s="189">
        <v>15970</v>
      </c>
      <c r="BJ100" s="107"/>
      <c r="BK100" s="189">
        <v>3587</v>
      </c>
      <c r="BL100" s="62"/>
      <c r="BM100" s="189">
        <v>9199</v>
      </c>
      <c r="BN100" s="62"/>
      <c r="BO100" s="189">
        <v>3185</v>
      </c>
      <c r="BP100" s="107"/>
      <c r="BQ100" s="496">
        <v>9892.7100000000009</v>
      </c>
      <c r="BR100" s="44"/>
      <c r="BS100" s="189">
        <v>4311</v>
      </c>
      <c r="BT100" s="334"/>
      <c r="BU100" s="273">
        <v>95.7</v>
      </c>
      <c r="BV100" s="339"/>
      <c r="BW100" s="42">
        <v>98.6</v>
      </c>
      <c r="BX100" s="37"/>
      <c r="BY100" s="35">
        <v>281961</v>
      </c>
      <c r="BZ100" s="37"/>
      <c r="CA100" s="238">
        <v>1.4</v>
      </c>
      <c r="CB100" s="37"/>
      <c r="CC100" s="35">
        <v>424</v>
      </c>
      <c r="CD100" s="37"/>
      <c r="CE100" s="35">
        <v>956</v>
      </c>
      <c r="CF100" s="44"/>
      <c r="CG100" s="42">
        <v>84.3</v>
      </c>
      <c r="CH100" s="252"/>
      <c r="CI100" s="42">
        <v>85.8</v>
      </c>
      <c r="CJ100" s="159"/>
      <c r="CK100" s="42">
        <v>99.8</v>
      </c>
      <c r="CL100" s="159"/>
      <c r="CM100" s="159">
        <v>101.5</v>
      </c>
      <c r="CN100" s="46"/>
      <c r="CO100" s="42">
        <v>94.4</v>
      </c>
      <c r="CP100" s="159"/>
      <c r="CQ100" s="159">
        <v>106.1</v>
      </c>
      <c r="CR100" s="260"/>
      <c r="CS100" s="259">
        <v>134.5</v>
      </c>
      <c r="CT100" s="260"/>
      <c r="CU100" s="38">
        <v>3</v>
      </c>
      <c r="CV100" s="52" t="s">
        <v>107</v>
      </c>
      <c r="CW100" s="50">
        <v>28</v>
      </c>
      <c r="CX100" s="51">
        <v>10</v>
      </c>
      <c r="CY100" s="161"/>
    </row>
    <row r="101" spans="1:103" s="8" customFormat="1" ht="15" customHeight="1">
      <c r="A101" s="48">
        <v>2016</v>
      </c>
      <c r="B101" s="48" t="s">
        <v>107</v>
      </c>
      <c r="C101" s="50">
        <v>28</v>
      </c>
      <c r="D101" s="51">
        <v>11</v>
      </c>
      <c r="E101" s="4"/>
      <c r="F101" s="46"/>
      <c r="G101" s="63">
        <v>72.7</v>
      </c>
      <c r="H101" s="37"/>
      <c r="I101" s="63">
        <v>100</v>
      </c>
      <c r="J101" s="37"/>
      <c r="K101" s="63">
        <v>77.8</v>
      </c>
      <c r="L101" s="37"/>
      <c r="M101" s="35">
        <v>12694</v>
      </c>
      <c r="N101" s="53"/>
      <c r="O101" s="285">
        <v>0</v>
      </c>
      <c r="P101" s="46"/>
      <c r="Q101" s="42">
        <v>112.7</v>
      </c>
      <c r="R101" s="37"/>
      <c r="S101" s="42">
        <v>115.3</v>
      </c>
      <c r="T101" s="46"/>
      <c r="U101" s="42">
        <v>114.9</v>
      </c>
      <c r="V101" s="37"/>
      <c r="W101" s="42">
        <v>116.7</v>
      </c>
      <c r="X101" s="46"/>
      <c r="Y101" s="42">
        <v>96.8</v>
      </c>
      <c r="Z101" s="37"/>
      <c r="AA101" s="159">
        <v>98.8</v>
      </c>
      <c r="AB101" s="46"/>
      <c r="AC101" s="189">
        <v>85051</v>
      </c>
      <c r="AD101" s="62"/>
      <c r="AE101" s="189">
        <v>25993</v>
      </c>
      <c r="AF101" s="62"/>
      <c r="AG101" s="189">
        <v>38617</v>
      </c>
      <c r="AH101" s="62"/>
      <c r="AI101" s="35">
        <v>21430</v>
      </c>
      <c r="AJ101" s="37"/>
      <c r="AK101" s="35">
        <v>8220</v>
      </c>
      <c r="AL101" s="34"/>
      <c r="AM101" s="35">
        <v>11327</v>
      </c>
      <c r="AN101" s="34"/>
      <c r="AO101" s="35">
        <v>21945</v>
      </c>
      <c r="AP101" s="37"/>
      <c r="AQ101" s="285">
        <v>0</v>
      </c>
      <c r="AR101" s="323"/>
      <c r="AS101" s="285">
        <v>0</v>
      </c>
      <c r="AT101" s="323"/>
      <c r="AU101" s="330">
        <v>7301335</v>
      </c>
      <c r="AV101" s="44"/>
      <c r="AW101" s="330">
        <v>4856364</v>
      </c>
      <c r="AX101" s="35">
        <v>319623</v>
      </c>
      <c r="AY101" s="39">
        <v>3</v>
      </c>
      <c r="AZ101" s="37"/>
      <c r="BA101" s="154">
        <v>693</v>
      </c>
      <c r="BB101" s="41"/>
      <c r="BC101" s="155">
        <v>5945</v>
      </c>
      <c r="BD101" s="44"/>
      <c r="BE101" s="35">
        <v>59564.034350000002</v>
      </c>
      <c r="BF101" s="44"/>
      <c r="BG101" s="35">
        <v>58098.845020000001</v>
      </c>
      <c r="BH101" s="53"/>
      <c r="BI101" s="189">
        <v>16479</v>
      </c>
      <c r="BJ101" s="107"/>
      <c r="BK101" s="189">
        <v>3651</v>
      </c>
      <c r="BL101" s="62"/>
      <c r="BM101" s="189">
        <v>9530</v>
      </c>
      <c r="BN101" s="62"/>
      <c r="BO101" s="189">
        <v>3299</v>
      </c>
      <c r="BP101" s="107"/>
      <c r="BQ101" s="495">
        <v>9332.2000000000007</v>
      </c>
      <c r="BR101" s="44"/>
      <c r="BS101" s="189">
        <v>3979</v>
      </c>
      <c r="BT101" s="334"/>
      <c r="BU101" s="273">
        <v>96.1</v>
      </c>
      <c r="BV101" s="339"/>
      <c r="BW101" s="42">
        <v>98.6</v>
      </c>
      <c r="BX101" s="37"/>
      <c r="BY101" s="35">
        <v>270848</v>
      </c>
      <c r="BZ101" s="37"/>
      <c r="CA101" s="238">
        <v>1.41</v>
      </c>
      <c r="CB101" s="37"/>
      <c r="CC101" s="35">
        <v>382</v>
      </c>
      <c r="CD101" s="37"/>
      <c r="CE101" s="35">
        <v>893</v>
      </c>
      <c r="CF101" s="44"/>
      <c r="CG101" s="42">
        <v>87.2</v>
      </c>
      <c r="CH101" s="252"/>
      <c r="CI101" s="42">
        <v>88.7</v>
      </c>
      <c r="CJ101" s="159"/>
      <c r="CK101" s="42">
        <v>99.8</v>
      </c>
      <c r="CL101" s="159"/>
      <c r="CM101" s="159">
        <v>101.5</v>
      </c>
      <c r="CN101" s="46"/>
      <c r="CO101" s="42">
        <v>94.5</v>
      </c>
      <c r="CP101" s="159"/>
      <c r="CQ101" s="159">
        <v>107.5</v>
      </c>
      <c r="CR101" s="260"/>
      <c r="CS101" s="259">
        <v>139</v>
      </c>
      <c r="CT101" s="260"/>
      <c r="CU101" s="38">
        <v>3</v>
      </c>
      <c r="CV101" s="52" t="s">
        <v>107</v>
      </c>
      <c r="CW101" s="50">
        <v>28</v>
      </c>
      <c r="CX101" s="51">
        <v>11</v>
      </c>
      <c r="CY101" s="161"/>
    </row>
    <row r="102" spans="1:103" s="8" customFormat="1" ht="15" customHeight="1">
      <c r="A102" s="48">
        <v>2016</v>
      </c>
      <c r="B102" s="48" t="s">
        <v>107</v>
      </c>
      <c r="C102" s="50">
        <v>28</v>
      </c>
      <c r="D102" s="51">
        <v>12</v>
      </c>
      <c r="E102" s="4"/>
      <c r="F102" s="46"/>
      <c r="G102" s="188">
        <v>81.8</v>
      </c>
      <c r="H102" s="37"/>
      <c r="I102" s="63">
        <v>90</v>
      </c>
      <c r="J102" s="37"/>
      <c r="K102" s="63">
        <v>77.8</v>
      </c>
      <c r="L102" s="37"/>
      <c r="M102" s="35">
        <v>12692</v>
      </c>
      <c r="N102" s="53"/>
      <c r="O102" s="285">
        <v>0</v>
      </c>
      <c r="P102" s="46"/>
      <c r="Q102" s="42">
        <v>112.7</v>
      </c>
      <c r="R102" s="37"/>
      <c r="S102" s="42">
        <v>114.3</v>
      </c>
      <c r="T102" s="46"/>
      <c r="U102" s="42">
        <v>114.1</v>
      </c>
      <c r="V102" s="37"/>
      <c r="W102" s="42">
        <v>117.3</v>
      </c>
      <c r="X102" s="46"/>
      <c r="Y102" s="42">
        <v>97.4</v>
      </c>
      <c r="Z102" s="37"/>
      <c r="AA102" s="159">
        <v>95.3</v>
      </c>
      <c r="AB102" s="46"/>
      <c r="AC102" s="189">
        <v>78406</v>
      </c>
      <c r="AD102" s="62"/>
      <c r="AE102" s="189">
        <v>23890</v>
      </c>
      <c r="AF102" s="62"/>
      <c r="AG102" s="189">
        <v>34475</v>
      </c>
      <c r="AH102" s="62"/>
      <c r="AI102" s="35">
        <v>20816</v>
      </c>
      <c r="AJ102" s="37"/>
      <c r="AK102" s="35">
        <v>8514</v>
      </c>
      <c r="AL102" s="34"/>
      <c r="AM102" s="35">
        <v>10725</v>
      </c>
      <c r="AN102" s="34"/>
      <c r="AO102" s="35">
        <v>22066</v>
      </c>
      <c r="AP102" s="37"/>
      <c r="AQ102" s="285">
        <v>0</v>
      </c>
      <c r="AR102" s="323"/>
      <c r="AS102" s="285">
        <v>0</v>
      </c>
      <c r="AT102" s="323"/>
      <c r="AU102" s="330">
        <v>7350014</v>
      </c>
      <c r="AV102" s="44"/>
      <c r="AW102" s="330">
        <v>4915734</v>
      </c>
      <c r="AX102" s="35">
        <v>345768</v>
      </c>
      <c r="AY102" s="39">
        <v>3</v>
      </c>
      <c r="AZ102" s="37"/>
      <c r="BA102" s="154">
        <v>710</v>
      </c>
      <c r="BB102" s="41"/>
      <c r="BC102" s="155">
        <v>1717</v>
      </c>
      <c r="BD102" s="44"/>
      <c r="BE102" s="35">
        <v>66789</v>
      </c>
      <c r="BF102" s="44"/>
      <c r="BG102" s="35">
        <v>60430.159399999997</v>
      </c>
      <c r="BH102" s="53"/>
      <c r="BI102" s="189">
        <v>20676</v>
      </c>
      <c r="BJ102" s="107"/>
      <c r="BK102" s="189">
        <v>4114</v>
      </c>
      <c r="BL102" s="62"/>
      <c r="BM102" s="189">
        <v>12191</v>
      </c>
      <c r="BN102" s="62"/>
      <c r="BO102" s="189">
        <v>4371</v>
      </c>
      <c r="BP102" s="107"/>
      <c r="BQ102" s="496">
        <v>10074.74</v>
      </c>
      <c r="BR102" s="44"/>
      <c r="BS102" s="189">
        <v>3945</v>
      </c>
      <c r="BT102" s="334"/>
      <c r="BU102" s="273">
        <v>96.8</v>
      </c>
      <c r="BV102" s="339"/>
      <c r="BW102" s="42">
        <v>98.4</v>
      </c>
      <c r="BX102" s="37"/>
      <c r="BY102" s="35">
        <v>318488</v>
      </c>
      <c r="BZ102" s="37"/>
      <c r="CA102" s="238">
        <v>1.42</v>
      </c>
      <c r="CB102" s="37"/>
      <c r="CC102" s="35">
        <v>336</v>
      </c>
      <c r="CD102" s="37"/>
      <c r="CE102" s="35">
        <v>842</v>
      </c>
      <c r="CF102" s="44"/>
      <c r="CG102" s="42">
        <v>173.6</v>
      </c>
      <c r="CH102" s="252"/>
      <c r="CI102" s="42">
        <v>177.1</v>
      </c>
      <c r="CJ102" s="159"/>
      <c r="CK102" s="42">
        <v>99.9</v>
      </c>
      <c r="CL102" s="159"/>
      <c r="CM102" s="159">
        <v>101.9</v>
      </c>
      <c r="CN102" s="46"/>
      <c r="CO102" s="42">
        <v>94.8</v>
      </c>
      <c r="CP102" s="159"/>
      <c r="CQ102" s="159">
        <v>106.2</v>
      </c>
      <c r="CR102" s="260"/>
      <c r="CS102" s="259">
        <v>139</v>
      </c>
      <c r="CT102" s="260"/>
      <c r="CU102" s="38">
        <v>3</v>
      </c>
      <c r="CV102" s="52" t="s">
        <v>107</v>
      </c>
      <c r="CW102" s="50">
        <v>28</v>
      </c>
      <c r="CX102" s="51">
        <v>12</v>
      </c>
      <c r="CY102" s="161"/>
    </row>
    <row r="103" spans="1:103" ht="20.100000000000001" customHeight="1">
      <c r="A103" s="48">
        <v>2017</v>
      </c>
      <c r="B103" s="48" t="s">
        <v>107</v>
      </c>
      <c r="C103" s="50">
        <v>29</v>
      </c>
      <c r="D103" s="51">
        <v>1</v>
      </c>
      <c r="E103" s="4"/>
      <c r="F103" s="46"/>
      <c r="G103" s="188">
        <v>90.9</v>
      </c>
      <c r="H103" s="37"/>
      <c r="I103" s="63">
        <v>70</v>
      </c>
      <c r="J103" s="37"/>
      <c r="K103" s="63">
        <v>77.8</v>
      </c>
      <c r="L103" s="37"/>
      <c r="M103" s="35">
        <v>12682</v>
      </c>
      <c r="N103" s="53"/>
      <c r="O103" s="285">
        <v>0</v>
      </c>
      <c r="P103" s="46"/>
      <c r="Q103" s="42">
        <v>111.5</v>
      </c>
      <c r="R103" s="37"/>
      <c r="S103" s="42">
        <v>104.2</v>
      </c>
      <c r="T103" s="46"/>
      <c r="U103" s="42">
        <v>113</v>
      </c>
      <c r="V103" s="37"/>
      <c r="W103" s="42">
        <v>105.9</v>
      </c>
      <c r="X103" s="46"/>
      <c r="Y103" s="42">
        <v>97.5</v>
      </c>
      <c r="Z103" s="37"/>
      <c r="AA103" s="159">
        <v>99.4</v>
      </c>
      <c r="AB103" s="46"/>
      <c r="AC103" s="189">
        <v>76491</v>
      </c>
      <c r="AD103" s="62"/>
      <c r="AE103" s="189">
        <v>20228</v>
      </c>
      <c r="AF103" s="62"/>
      <c r="AG103" s="189">
        <v>31684</v>
      </c>
      <c r="AH103" s="62"/>
      <c r="AI103" s="35">
        <v>14705</v>
      </c>
      <c r="AJ103" s="37"/>
      <c r="AK103" s="35">
        <v>6997</v>
      </c>
      <c r="AL103" s="34"/>
      <c r="AM103" s="35">
        <v>11071</v>
      </c>
      <c r="AN103" s="34"/>
      <c r="AO103" s="35">
        <v>25163</v>
      </c>
      <c r="AP103" s="37"/>
      <c r="AQ103" s="285">
        <v>0</v>
      </c>
      <c r="AR103" s="323"/>
      <c r="AS103" s="285">
        <v>0</v>
      </c>
      <c r="AT103" s="323"/>
      <c r="AU103" s="330">
        <v>7365329</v>
      </c>
      <c r="AV103" s="44"/>
      <c r="AW103" s="330">
        <v>4903021</v>
      </c>
      <c r="AX103" s="35">
        <v>317263</v>
      </c>
      <c r="AY103" s="39">
        <v>1</v>
      </c>
      <c r="AZ103" s="37"/>
      <c r="BA103" s="154">
        <v>605</v>
      </c>
      <c r="BB103" s="41"/>
      <c r="BC103" s="155">
        <v>1285</v>
      </c>
      <c r="BD103" s="44"/>
      <c r="BE103" s="35">
        <v>54209</v>
      </c>
      <c r="BF103" s="44"/>
      <c r="BG103" s="35">
        <v>65260</v>
      </c>
      <c r="BH103" s="53"/>
      <c r="BI103" s="189">
        <v>16743</v>
      </c>
      <c r="BJ103" s="107"/>
      <c r="BK103" s="189">
        <v>3985</v>
      </c>
      <c r="BL103" s="62"/>
      <c r="BM103" s="189">
        <v>9451</v>
      </c>
      <c r="BN103" s="62"/>
      <c r="BO103" s="189">
        <v>3306</v>
      </c>
      <c r="BP103" s="107"/>
      <c r="BQ103" s="495">
        <v>9160.43</v>
      </c>
      <c r="BR103" s="44"/>
      <c r="BS103" s="189">
        <v>3679</v>
      </c>
      <c r="BT103" s="334"/>
      <c r="BU103" s="273">
        <v>97.4</v>
      </c>
      <c r="BV103" s="339"/>
      <c r="BW103" s="42">
        <v>98.2</v>
      </c>
      <c r="BX103" s="37"/>
      <c r="BY103" s="35">
        <v>279249</v>
      </c>
      <c r="BZ103" s="37"/>
      <c r="CA103" s="238">
        <v>1.43</v>
      </c>
      <c r="CB103" s="37"/>
      <c r="CC103" s="35">
        <v>475</v>
      </c>
      <c r="CD103" s="37"/>
      <c r="CE103" s="35">
        <v>1007</v>
      </c>
      <c r="CF103" s="44"/>
      <c r="CG103" s="42">
        <v>85.4</v>
      </c>
      <c r="CH103" s="252"/>
      <c r="CI103" s="42">
        <v>87.3</v>
      </c>
      <c r="CJ103" s="159"/>
      <c r="CK103" s="42">
        <v>98.7</v>
      </c>
      <c r="CL103" s="159"/>
      <c r="CM103" s="159">
        <v>100.9</v>
      </c>
      <c r="CN103" s="46"/>
      <c r="CO103" s="42">
        <v>94.5</v>
      </c>
      <c r="CP103" s="159"/>
      <c r="CQ103" s="159">
        <v>99</v>
      </c>
      <c r="CR103" s="260"/>
      <c r="CS103" s="259">
        <v>124</v>
      </c>
      <c r="CT103" s="260"/>
      <c r="CU103" s="38">
        <v>3</v>
      </c>
      <c r="CV103" s="52" t="s">
        <v>107</v>
      </c>
      <c r="CW103" s="50">
        <v>29</v>
      </c>
      <c r="CX103" s="51">
        <v>1</v>
      </c>
      <c r="CY103" s="161"/>
    </row>
    <row r="104" spans="1:103" s="8" customFormat="1" ht="15" customHeight="1">
      <c r="A104" s="48">
        <v>2017</v>
      </c>
      <c r="B104" s="48" t="s">
        <v>107</v>
      </c>
      <c r="C104" s="50">
        <v>29</v>
      </c>
      <c r="D104" s="51">
        <v>2</v>
      </c>
      <c r="E104" s="4"/>
      <c r="F104" s="46"/>
      <c r="G104" s="63">
        <v>72.7</v>
      </c>
      <c r="H104" s="37"/>
      <c r="I104" s="63">
        <v>50</v>
      </c>
      <c r="J104" s="37"/>
      <c r="K104" s="63">
        <v>88.9</v>
      </c>
      <c r="L104" s="37"/>
      <c r="M104" s="35">
        <v>12679</v>
      </c>
      <c r="N104" s="53"/>
      <c r="O104" s="285">
        <v>0</v>
      </c>
      <c r="P104" s="46"/>
      <c r="Q104" s="42">
        <v>112.3</v>
      </c>
      <c r="R104" s="37"/>
      <c r="S104" s="42">
        <v>110.6</v>
      </c>
      <c r="T104" s="46"/>
      <c r="U104" s="42">
        <v>113</v>
      </c>
      <c r="V104" s="37"/>
      <c r="W104" s="42">
        <v>112.1</v>
      </c>
      <c r="X104" s="46"/>
      <c r="Y104" s="42">
        <v>98.2</v>
      </c>
      <c r="Z104" s="37"/>
      <c r="AA104" s="159">
        <v>99.6</v>
      </c>
      <c r="AB104" s="46"/>
      <c r="AC104" s="189">
        <v>70912</v>
      </c>
      <c r="AD104" s="62"/>
      <c r="AE104" s="189">
        <v>21322</v>
      </c>
      <c r="AF104" s="62"/>
      <c r="AG104" s="189">
        <v>30842</v>
      </c>
      <c r="AH104" s="62"/>
      <c r="AI104" s="35">
        <v>13959</v>
      </c>
      <c r="AJ104" s="37"/>
      <c r="AK104" s="35">
        <v>7693</v>
      </c>
      <c r="AL104" s="34"/>
      <c r="AM104" s="35">
        <v>10339</v>
      </c>
      <c r="AN104" s="34"/>
      <c r="AO104" s="35">
        <v>22324</v>
      </c>
      <c r="AP104" s="37"/>
      <c r="AQ104" s="285">
        <v>0</v>
      </c>
      <c r="AR104" s="323"/>
      <c r="AS104" s="285">
        <v>0</v>
      </c>
      <c r="AT104" s="323"/>
      <c r="AU104" s="330">
        <v>7363408</v>
      </c>
      <c r="AV104" s="44"/>
      <c r="AW104" s="330">
        <v>4908729</v>
      </c>
      <c r="AX104" s="35">
        <v>299272</v>
      </c>
      <c r="AY104" s="39">
        <v>1</v>
      </c>
      <c r="AZ104" s="37"/>
      <c r="BA104" s="154">
        <v>688</v>
      </c>
      <c r="BB104" s="41"/>
      <c r="BC104" s="155">
        <v>1158</v>
      </c>
      <c r="BD104" s="44"/>
      <c r="BE104" s="35">
        <v>63471</v>
      </c>
      <c r="BF104" s="44"/>
      <c r="BG104" s="35">
        <v>55426</v>
      </c>
      <c r="BH104" s="53"/>
      <c r="BI104" s="189">
        <v>14493</v>
      </c>
      <c r="BJ104" s="107"/>
      <c r="BK104" s="189">
        <v>2708</v>
      </c>
      <c r="BL104" s="62"/>
      <c r="BM104" s="189">
        <v>8858</v>
      </c>
      <c r="BN104" s="62"/>
      <c r="BO104" s="189">
        <v>2926</v>
      </c>
      <c r="BP104" s="107"/>
      <c r="BQ104" s="496">
        <v>8541.52</v>
      </c>
      <c r="BR104" s="44"/>
      <c r="BS104" s="189">
        <v>3666</v>
      </c>
      <c r="BT104" s="334"/>
      <c r="BU104" s="273">
        <v>97.6</v>
      </c>
      <c r="BV104" s="339"/>
      <c r="BW104" s="42">
        <v>98.1</v>
      </c>
      <c r="BX104" s="37"/>
      <c r="BY104" s="35">
        <v>260644</v>
      </c>
      <c r="BZ104" s="37"/>
      <c r="CA104" s="238">
        <v>1.45</v>
      </c>
      <c r="CB104" s="37"/>
      <c r="CC104" s="35">
        <v>465</v>
      </c>
      <c r="CD104" s="37"/>
      <c r="CE104" s="35">
        <v>1014</v>
      </c>
      <c r="CF104" s="44"/>
      <c r="CG104" s="42">
        <v>83</v>
      </c>
      <c r="CH104" s="252"/>
      <c r="CI104" s="42">
        <v>85</v>
      </c>
      <c r="CJ104" s="159"/>
      <c r="CK104" s="42">
        <v>99.3</v>
      </c>
      <c r="CL104" s="159"/>
      <c r="CM104" s="159">
        <v>101.6</v>
      </c>
      <c r="CN104" s="46"/>
      <c r="CO104" s="42">
        <v>94.4</v>
      </c>
      <c r="CP104" s="159"/>
      <c r="CQ104" s="159">
        <v>105.2</v>
      </c>
      <c r="CR104" s="260"/>
      <c r="CS104" s="259">
        <v>137.5</v>
      </c>
      <c r="CT104" s="260"/>
      <c r="CU104" s="38">
        <v>2.9</v>
      </c>
      <c r="CV104" s="52" t="s">
        <v>107</v>
      </c>
      <c r="CW104" s="50">
        <v>29</v>
      </c>
      <c r="CX104" s="51">
        <v>2</v>
      </c>
      <c r="CY104" s="161"/>
    </row>
    <row r="105" spans="1:103" s="8" customFormat="1" ht="15" customHeight="1">
      <c r="A105" s="48">
        <v>2017</v>
      </c>
      <c r="B105" s="48" t="s">
        <v>107</v>
      </c>
      <c r="C105" s="50">
        <v>29</v>
      </c>
      <c r="D105" s="51">
        <v>3</v>
      </c>
      <c r="E105" s="4"/>
      <c r="F105" s="46"/>
      <c r="G105" s="188">
        <v>63.6</v>
      </c>
      <c r="H105" s="37"/>
      <c r="I105" s="63">
        <v>60</v>
      </c>
      <c r="J105" s="37"/>
      <c r="K105" s="63">
        <v>88.9</v>
      </c>
      <c r="L105" s="37"/>
      <c r="M105" s="35">
        <v>12676</v>
      </c>
      <c r="N105" s="53"/>
      <c r="O105" s="285">
        <v>0</v>
      </c>
      <c r="P105" s="46"/>
      <c r="Q105" s="42">
        <v>112.2</v>
      </c>
      <c r="R105" s="37"/>
      <c r="S105" s="42">
        <v>125</v>
      </c>
      <c r="T105" s="46"/>
      <c r="U105" s="42">
        <v>113.6</v>
      </c>
      <c r="V105" s="37"/>
      <c r="W105" s="42">
        <v>130.1</v>
      </c>
      <c r="X105" s="46"/>
      <c r="Y105" s="42">
        <v>99.3</v>
      </c>
      <c r="Z105" s="37"/>
      <c r="AA105" s="159">
        <v>94.3</v>
      </c>
      <c r="AB105" s="46"/>
      <c r="AC105" s="189">
        <v>75887</v>
      </c>
      <c r="AD105" s="62"/>
      <c r="AE105" s="189">
        <v>21468</v>
      </c>
      <c r="AF105" s="62"/>
      <c r="AG105" s="189">
        <v>33937</v>
      </c>
      <c r="AH105" s="62"/>
      <c r="AI105" s="35">
        <v>19029</v>
      </c>
      <c r="AJ105" s="37"/>
      <c r="AK105" s="35">
        <v>14859</v>
      </c>
      <c r="AL105" s="34"/>
      <c r="AM105" s="35">
        <v>9782</v>
      </c>
      <c r="AN105" s="34"/>
      <c r="AO105" s="35">
        <v>19295</v>
      </c>
      <c r="AP105" s="37"/>
      <c r="AQ105" s="285">
        <v>0</v>
      </c>
      <c r="AR105" s="323"/>
      <c r="AS105" s="285">
        <v>0</v>
      </c>
      <c r="AT105" s="323"/>
      <c r="AU105" s="330">
        <v>7496394</v>
      </c>
      <c r="AV105" s="44"/>
      <c r="AW105" s="330">
        <v>4963745</v>
      </c>
      <c r="AX105" s="35">
        <v>338992</v>
      </c>
      <c r="AY105" s="39">
        <v>2</v>
      </c>
      <c r="AZ105" s="37"/>
      <c r="BA105" s="154">
        <v>786</v>
      </c>
      <c r="BB105" s="41"/>
      <c r="BC105" s="155">
        <v>1668</v>
      </c>
      <c r="BD105" s="44"/>
      <c r="BE105" s="35">
        <v>72280</v>
      </c>
      <c r="BF105" s="44"/>
      <c r="BG105" s="35">
        <v>66245</v>
      </c>
      <c r="BH105" s="53"/>
      <c r="BI105" s="189">
        <v>16309</v>
      </c>
      <c r="BJ105" s="107"/>
      <c r="BK105" s="189">
        <v>3548</v>
      </c>
      <c r="BL105" s="62"/>
      <c r="BM105" s="189">
        <v>9268</v>
      </c>
      <c r="BN105" s="62"/>
      <c r="BO105" s="189">
        <v>3494</v>
      </c>
      <c r="BP105" s="107"/>
      <c r="BQ105" s="495">
        <v>9698.31</v>
      </c>
      <c r="BR105" s="44"/>
      <c r="BS105" s="189">
        <v>4386</v>
      </c>
      <c r="BT105" s="334"/>
      <c r="BU105" s="273">
        <v>97.9</v>
      </c>
      <c r="BV105" s="339"/>
      <c r="BW105" s="42">
        <v>98.1</v>
      </c>
      <c r="BX105" s="37"/>
      <c r="BY105" s="35">
        <v>297942</v>
      </c>
      <c r="BZ105" s="37"/>
      <c r="CA105" s="238">
        <v>1.45</v>
      </c>
      <c r="CB105" s="37"/>
      <c r="CC105" s="35">
        <v>491</v>
      </c>
      <c r="CD105" s="37"/>
      <c r="CE105" s="35">
        <v>981</v>
      </c>
      <c r="CF105" s="44"/>
      <c r="CG105" s="42">
        <v>88</v>
      </c>
      <c r="CH105" s="252"/>
      <c r="CI105" s="42">
        <v>90</v>
      </c>
      <c r="CJ105" s="159"/>
      <c r="CK105" s="42">
        <v>100</v>
      </c>
      <c r="CL105" s="159"/>
      <c r="CM105" s="159">
        <v>102.2</v>
      </c>
      <c r="CN105" s="46"/>
      <c r="CO105" s="42">
        <v>94.2</v>
      </c>
      <c r="CP105" s="159"/>
      <c r="CQ105" s="159">
        <v>107.1</v>
      </c>
      <c r="CR105" s="260"/>
      <c r="CS105" s="259">
        <v>138.30000000000001</v>
      </c>
      <c r="CT105" s="260"/>
      <c r="CU105" s="38">
        <v>2.8</v>
      </c>
      <c r="CV105" s="52" t="s">
        <v>107</v>
      </c>
      <c r="CW105" s="50">
        <v>29</v>
      </c>
      <c r="CX105" s="51">
        <v>3</v>
      </c>
      <c r="CY105" s="161"/>
    </row>
    <row r="106" spans="1:103" s="8" customFormat="1" ht="15" customHeight="1">
      <c r="A106" s="48">
        <v>2017</v>
      </c>
      <c r="B106" s="48" t="s">
        <v>107</v>
      </c>
      <c r="C106" s="50">
        <v>29</v>
      </c>
      <c r="D106" s="51">
        <v>4</v>
      </c>
      <c r="E106" s="4"/>
      <c r="F106" s="46"/>
      <c r="G106" s="63">
        <v>50</v>
      </c>
      <c r="H106" s="37"/>
      <c r="I106" s="63">
        <v>80</v>
      </c>
      <c r="J106" s="37"/>
      <c r="K106" s="63">
        <v>66.7</v>
      </c>
      <c r="L106" s="37"/>
      <c r="M106" s="35">
        <v>12676</v>
      </c>
      <c r="N106" s="53"/>
      <c r="O106" s="285">
        <v>0</v>
      </c>
      <c r="P106" s="46"/>
      <c r="Q106" s="42">
        <v>115.1</v>
      </c>
      <c r="R106" s="37"/>
      <c r="S106" s="42">
        <v>110.3</v>
      </c>
      <c r="T106" s="46"/>
      <c r="U106" s="42">
        <v>115.5</v>
      </c>
      <c r="V106" s="37"/>
      <c r="W106" s="42">
        <v>109.5</v>
      </c>
      <c r="X106" s="46"/>
      <c r="Y106" s="42">
        <v>100.4</v>
      </c>
      <c r="Z106" s="37"/>
      <c r="AA106" s="159">
        <v>97.3</v>
      </c>
      <c r="AB106" s="46"/>
      <c r="AC106" s="189">
        <v>83979</v>
      </c>
      <c r="AD106" s="62"/>
      <c r="AE106" s="189">
        <v>23751</v>
      </c>
      <c r="AF106" s="62"/>
      <c r="AG106" s="189">
        <v>36194</v>
      </c>
      <c r="AH106" s="62"/>
      <c r="AI106" s="35">
        <v>17073</v>
      </c>
      <c r="AJ106" s="37"/>
      <c r="AK106" s="35">
        <v>20646</v>
      </c>
      <c r="AL106" s="34"/>
      <c r="AM106" s="35">
        <v>11874</v>
      </c>
      <c r="AN106" s="34"/>
      <c r="AO106" s="35">
        <v>24206</v>
      </c>
      <c r="AP106" s="37"/>
      <c r="AQ106" s="285">
        <v>0</v>
      </c>
      <c r="AR106" s="323"/>
      <c r="AS106" s="285">
        <v>0</v>
      </c>
      <c r="AT106" s="323"/>
      <c r="AU106" s="330">
        <v>7552490</v>
      </c>
      <c r="AV106" s="44"/>
      <c r="AW106" s="330">
        <v>4938368</v>
      </c>
      <c r="AX106" s="35">
        <v>278569</v>
      </c>
      <c r="AY106" s="39">
        <v>3</v>
      </c>
      <c r="AZ106" s="37"/>
      <c r="BA106" s="154">
        <v>680</v>
      </c>
      <c r="BB106" s="41"/>
      <c r="BC106" s="155">
        <v>1041</v>
      </c>
      <c r="BD106" s="44"/>
      <c r="BE106" s="35">
        <v>63302</v>
      </c>
      <c r="BF106" s="44"/>
      <c r="BG106" s="35">
        <v>58519</v>
      </c>
      <c r="BH106" s="53"/>
      <c r="BI106" s="189">
        <v>15581</v>
      </c>
      <c r="BJ106" s="107"/>
      <c r="BK106" s="189">
        <v>3327</v>
      </c>
      <c r="BL106" s="62"/>
      <c r="BM106" s="189">
        <v>9024</v>
      </c>
      <c r="BN106" s="62"/>
      <c r="BO106" s="189">
        <v>3230</v>
      </c>
      <c r="BP106" s="107"/>
      <c r="BQ106" s="496">
        <v>9513.51</v>
      </c>
      <c r="BR106" s="44"/>
      <c r="BS106" s="189">
        <v>3996</v>
      </c>
      <c r="BT106" s="334"/>
      <c r="BU106" s="273">
        <v>98.1</v>
      </c>
      <c r="BV106" s="339"/>
      <c r="BW106" s="42">
        <v>98.5</v>
      </c>
      <c r="BX106" s="37"/>
      <c r="BY106" s="35">
        <v>295929</v>
      </c>
      <c r="BZ106" s="37"/>
      <c r="CA106" s="238">
        <v>1.48</v>
      </c>
      <c r="CB106" s="37"/>
      <c r="CC106" s="35">
        <v>556</v>
      </c>
      <c r="CD106" s="37"/>
      <c r="CE106" s="35">
        <v>923</v>
      </c>
      <c r="CF106" s="44"/>
      <c r="CG106" s="42">
        <v>87</v>
      </c>
      <c r="CH106" s="252"/>
      <c r="CI106" s="42">
        <v>88.6</v>
      </c>
      <c r="CJ106" s="159"/>
      <c r="CK106" s="42">
        <v>101.3</v>
      </c>
      <c r="CL106" s="159"/>
      <c r="CM106" s="159">
        <v>103.2</v>
      </c>
      <c r="CN106" s="46"/>
      <c r="CO106" s="42">
        <v>95.5</v>
      </c>
      <c r="CP106" s="159"/>
      <c r="CQ106" s="159">
        <v>109.5</v>
      </c>
      <c r="CR106" s="260"/>
      <c r="CS106" s="259">
        <v>136.80000000000001</v>
      </c>
      <c r="CT106" s="260"/>
      <c r="CU106" s="38">
        <v>2.8</v>
      </c>
      <c r="CV106" s="52" t="s">
        <v>107</v>
      </c>
      <c r="CW106" s="50">
        <v>29</v>
      </c>
      <c r="CX106" s="51">
        <v>4</v>
      </c>
      <c r="CY106" s="161"/>
    </row>
    <row r="107" spans="1:103" s="8" customFormat="1" ht="15" customHeight="1">
      <c r="A107" s="48">
        <v>2017</v>
      </c>
      <c r="B107" s="48" t="s">
        <v>107</v>
      </c>
      <c r="C107" s="50">
        <v>29</v>
      </c>
      <c r="D107" s="51">
        <v>5</v>
      </c>
      <c r="E107" s="4"/>
      <c r="F107" s="46"/>
      <c r="G107" s="63">
        <v>72.7</v>
      </c>
      <c r="H107" s="37"/>
      <c r="I107" s="63">
        <v>50</v>
      </c>
      <c r="J107" s="37"/>
      <c r="K107" s="63">
        <v>72.2</v>
      </c>
      <c r="L107" s="37"/>
      <c r="M107" s="35">
        <v>12672</v>
      </c>
      <c r="N107" s="53"/>
      <c r="O107" s="285">
        <v>0</v>
      </c>
      <c r="P107" s="46"/>
      <c r="Q107" s="42">
        <v>113.1</v>
      </c>
      <c r="R107" s="37"/>
      <c r="S107" s="42">
        <v>106.7</v>
      </c>
      <c r="T107" s="46"/>
      <c r="U107" s="42">
        <v>113.9</v>
      </c>
      <c r="V107" s="37"/>
      <c r="W107" s="42">
        <v>105.9</v>
      </c>
      <c r="X107" s="46"/>
      <c r="Y107" s="42">
        <v>100.2</v>
      </c>
      <c r="Z107" s="37"/>
      <c r="AA107" s="159">
        <v>100.4</v>
      </c>
      <c r="AB107" s="46"/>
      <c r="AC107" s="189">
        <v>78481</v>
      </c>
      <c r="AD107" s="62"/>
      <c r="AE107" s="189">
        <v>23846</v>
      </c>
      <c r="AF107" s="62"/>
      <c r="AG107" s="189">
        <v>32956</v>
      </c>
      <c r="AH107" s="62"/>
      <c r="AI107" s="35">
        <v>15156</v>
      </c>
      <c r="AJ107" s="37"/>
      <c r="AK107" s="35">
        <v>12421</v>
      </c>
      <c r="AL107" s="34"/>
      <c r="AM107" s="35">
        <v>11219</v>
      </c>
      <c r="AN107" s="34"/>
      <c r="AO107" s="35">
        <v>21920</v>
      </c>
      <c r="AP107" s="37"/>
      <c r="AQ107" s="285">
        <v>0</v>
      </c>
      <c r="AR107" s="323"/>
      <c r="AS107" s="285">
        <v>0</v>
      </c>
      <c r="AT107" s="323"/>
      <c r="AU107" s="330">
        <v>7560553</v>
      </c>
      <c r="AV107" s="44"/>
      <c r="AW107" s="330">
        <v>4939934</v>
      </c>
      <c r="AX107" s="35">
        <v>334711</v>
      </c>
      <c r="AY107" s="39">
        <v>3</v>
      </c>
      <c r="AZ107" s="37"/>
      <c r="BA107" s="154">
        <v>802</v>
      </c>
      <c r="BB107" s="41"/>
      <c r="BC107" s="155">
        <v>1069</v>
      </c>
      <c r="BD107" s="44"/>
      <c r="BE107" s="35">
        <v>58516</v>
      </c>
      <c r="BF107" s="44"/>
      <c r="BG107" s="35">
        <v>60560</v>
      </c>
      <c r="BH107" s="53"/>
      <c r="BI107" s="189">
        <v>15881</v>
      </c>
      <c r="BJ107" s="107"/>
      <c r="BK107" s="189">
        <v>3380</v>
      </c>
      <c r="BL107" s="62"/>
      <c r="BM107" s="189">
        <v>9268</v>
      </c>
      <c r="BN107" s="62"/>
      <c r="BO107" s="189">
        <v>3233</v>
      </c>
      <c r="BP107" s="107"/>
      <c r="BQ107" s="495">
        <v>9964.6</v>
      </c>
      <c r="BR107" s="44"/>
      <c r="BS107" s="189">
        <v>4300</v>
      </c>
      <c r="BT107" s="334"/>
      <c r="BU107" s="273">
        <v>98.1</v>
      </c>
      <c r="BV107" s="339"/>
      <c r="BW107" s="42">
        <v>98.6</v>
      </c>
      <c r="BX107" s="37"/>
      <c r="BY107" s="35">
        <v>283056</v>
      </c>
      <c r="BZ107" s="37"/>
      <c r="CA107" s="238">
        <v>1.49</v>
      </c>
      <c r="CB107" s="37"/>
      <c r="CC107" s="35">
        <v>453</v>
      </c>
      <c r="CD107" s="37"/>
      <c r="CE107" s="35">
        <v>912</v>
      </c>
      <c r="CF107" s="44"/>
      <c r="CG107" s="42">
        <v>85.7</v>
      </c>
      <c r="CH107" s="252"/>
      <c r="CI107" s="42">
        <v>87.2</v>
      </c>
      <c r="CJ107" s="159"/>
      <c r="CK107" s="42">
        <v>99.6</v>
      </c>
      <c r="CL107" s="159"/>
      <c r="CM107" s="159">
        <v>101.3</v>
      </c>
      <c r="CN107" s="46"/>
      <c r="CO107" s="42">
        <v>96</v>
      </c>
      <c r="CP107" s="159"/>
      <c r="CQ107" s="159">
        <v>103.3</v>
      </c>
      <c r="CR107" s="260"/>
      <c r="CS107" s="259">
        <v>124.7</v>
      </c>
      <c r="CT107" s="260"/>
      <c r="CU107" s="38">
        <v>3</v>
      </c>
      <c r="CV107" s="52" t="s">
        <v>107</v>
      </c>
      <c r="CW107" s="50">
        <v>29</v>
      </c>
      <c r="CX107" s="51">
        <v>5</v>
      </c>
      <c r="CY107" s="161"/>
    </row>
    <row r="108" spans="1:103" s="8" customFormat="1" ht="15" customHeight="1">
      <c r="A108" s="48">
        <v>2017</v>
      </c>
      <c r="B108" s="48" t="s">
        <v>107</v>
      </c>
      <c r="C108" s="50">
        <v>29</v>
      </c>
      <c r="D108" s="51">
        <v>6</v>
      </c>
      <c r="E108" s="4"/>
      <c r="F108" s="46"/>
      <c r="G108" s="188">
        <v>45.5</v>
      </c>
      <c r="H108" s="37"/>
      <c r="I108" s="63">
        <v>90</v>
      </c>
      <c r="J108" s="37"/>
      <c r="K108" s="63">
        <v>66.7</v>
      </c>
      <c r="L108" s="37"/>
      <c r="M108" s="35">
        <v>12677</v>
      </c>
      <c r="N108" s="53"/>
      <c r="O108" s="285">
        <v>0</v>
      </c>
      <c r="P108" s="46"/>
      <c r="Q108" s="42">
        <v>114.2</v>
      </c>
      <c r="R108" s="37"/>
      <c r="S108" s="42">
        <v>118.4</v>
      </c>
      <c r="T108" s="46"/>
      <c r="U108" s="42">
        <v>115.7</v>
      </c>
      <c r="V108" s="37"/>
      <c r="W108" s="42">
        <v>118.5</v>
      </c>
      <c r="X108" s="46"/>
      <c r="Y108" s="42">
        <v>99.4</v>
      </c>
      <c r="Z108" s="37"/>
      <c r="AA108" s="159">
        <v>99.8</v>
      </c>
      <c r="AB108" s="46"/>
      <c r="AC108" s="189">
        <v>87456</v>
      </c>
      <c r="AD108" s="62"/>
      <c r="AE108" s="189">
        <v>26037</v>
      </c>
      <c r="AF108" s="62"/>
      <c r="AG108" s="189">
        <v>35967</v>
      </c>
      <c r="AH108" s="62"/>
      <c r="AI108" s="35">
        <v>24991</v>
      </c>
      <c r="AJ108" s="37"/>
      <c r="AK108" s="35">
        <v>15185</v>
      </c>
      <c r="AL108" s="34"/>
      <c r="AM108" s="35">
        <v>12357</v>
      </c>
      <c r="AN108" s="34"/>
      <c r="AO108" s="35">
        <v>25752</v>
      </c>
      <c r="AP108" s="37"/>
      <c r="AQ108" s="285">
        <v>0</v>
      </c>
      <c r="AR108" s="323"/>
      <c r="AS108" s="285">
        <v>0</v>
      </c>
      <c r="AT108" s="323"/>
      <c r="AU108" s="330">
        <v>7517201</v>
      </c>
      <c r="AV108" s="44"/>
      <c r="AW108" s="330">
        <v>4957364</v>
      </c>
      <c r="AX108" s="35">
        <v>357047</v>
      </c>
      <c r="AY108" s="39">
        <v>3</v>
      </c>
      <c r="AZ108" s="37"/>
      <c r="BA108" s="154">
        <v>706</v>
      </c>
      <c r="BB108" s="41"/>
      <c r="BC108" s="155">
        <v>15883</v>
      </c>
      <c r="BD108" s="44"/>
      <c r="BE108" s="35">
        <v>66080</v>
      </c>
      <c r="BF108" s="44"/>
      <c r="BG108" s="35">
        <v>61747</v>
      </c>
      <c r="BH108" s="53"/>
      <c r="BI108" s="189">
        <v>15694</v>
      </c>
      <c r="BJ108" s="107"/>
      <c r="BK108" s="189">
        <v>3158</v>
      </c>
      <c r="BL108" s="62"/>
      <c r="BM108" s="189">
        <v>9344</v>
      </c>
      <c r="BN108" s="62"/>
      <c r="BO108" s="189">
        <v>3192</v>
      </c>
      <c r="BP108" s="107"/>
      <c r="BQ108" s="496">
        <v>9731.1200000000008</v>
      </c>
      <c r="BR108" s="44"/>
      <c r="BS108" s="189">
        <v>3833</v>
      </c>
      <c r="BT108" s="334"/>
      <c r="BU108" s="273">
        <v>98.2</v>
      </c>
      <c r="BV108" s="339"/>
      <c r="BW108" s="42">
        <v>98.5</v>
      </c>
      <c r="BX108" s="37"/>
      <c r="BY108" s="35">
        <v>268802</v>
      </c>
      <c r="BZ108" s="37"/>
      <c r="CA108" s="238">
        <v>1.5</v>
      </c>
      <c r="CB108" s="37"/>
      <c r="CC108" s="35">
        <v>421</v>
      </c>
      <c r="CD108" s="37"/>
      <c r="CE108" s="35">
        <v>964</v>
      </c>
      <c r="CF108" s="44"/>
      <c r="CG108" s="42">
        <v>137.6</v>
      </c>
      <c r="CH108" s="252"/>
      <c r="CI108" s="42">
        <v>140.1</v>
      </c>
      <c r="CJ108" s="159"/>
      <c r="CK108" s="42">
        <v>100.4</v>
      </c>
      <c r="CL108" s="159"/>
      <c r="CM108" s="159">
        <v>102.2</v>
      </c>
      <c r="CN108" s="46"/>
      <c r="CO108" s="42">
        <v>96.4</v>
      </c>
      <c r="CP108" s="159"/>
      <c r="CQ108" s="159">
        <v>110.4</v>
      </c>
      <c r="CR108" s="260"/>
      <c r="CS108" s="259">
        <v>130.80000000000001</v>
      </c>
      <c r="CT108" s="260"/>
      <c r="CU108" s="38">
        <v>2.8</v>
      </c>
      <c r="CV108" s="52" t="s">
        <v>107</v>
      </c>
      <c r="CW108" s="50">
        <v>29</v>
      </c>
      <c r="CX108" s="51">
        <v>6</v>
      </c>
      <c r="CY108" s="161"/>
    </row>
    <row r="109" spans="1:103" s="8" customFormat="1" ht="15" customHeight="1">
      <c r="A109" s="48">
        <v>2017</v>
      </c>
      <c r="B109" s="48" t="s">
        <v>107</v>
      </c>
      <c r="C109" s="50">
        <v>29</v>
      </c>
      <c r="D109" s="51">
        <v>7</v>
      </c>
      <c r="E109" s="4"/>
      <c r="F109" s="46"/>
      <c r="G109" s="63">
        <v>63.6</v>
      </c>
      <c r="H109" s="37"/>
      <c r="I109" s="63">
        <v>40</v>
      </c>
      <c r="J109" s="37"/>
      <c r="K109" s="63">
        <v>55.6</v>
      </c>
      <c r="L109" s="37"/>
      <c r="M109" s="35">
        <v>12679</v>
      </c>
      <c r="N109" s="53"/>
      <c r="O109" s="285">
        <v>0</v>
      </c>
      <c r="P109" s="46"/>
      <c r="Q109" s="42">
        <v>113.3</v>
      </c>
      <c r="R109" s="37"/>
      <c r="S109" s="42">
        <v>114.6</v>
      </c>
      <c r="T109" s="46"/>
      <c r="U109" s="42">
        <v>114.8</v>
      </c>
      <c r="V109" s="37"/>
      <c r="W109" s="42">
        <v>114.9</v>
      </c>
      <c r="X109" s="46"/>
      <c r="Y109" s="42">
        <v>98.9</v>
      </c>
      <c r="Z109" s="37"/>
      <c r="AA109" s="159">
        <v>100.9</v>
      </c>
      <c r="AB109" s="46"/>
      <c r="AC109" s="189">
        <v>83234</v>
      </c>
      <c r="AD109" s="62"/>
      <c r="AE109" s="189">
        <v>25370</v>
      </c>
      <c r="AF109" s="62"/>
      <c r="AG109" s="189">
        <v>36365</v>
      </c>
      <c r="AH109" s="62"/>
      <c r="AI109" s="35">
        <v>25044</v>
      </c>
      <c r="AJ109" s="37"/>
      <c r="AK109" s="35">
        <v>12888</v>
      </c>
      <c r="AL109" s="34"/>
      <c r="AM109" s="35">
        <v>11571</v>
      </c>
      <c r="AN109" s="34"/>
      <c r="AO109" s="35">
        <v>22727</v>
      </c>
      <c r="AP109" s="37"/>
      <c r="AQ109" s="285">
        <v>0</v>
      </c>
      <c r="AR109" s="323"/>
      <c r="AS109" s="285">
        <v>0</v>
      </c>
      <c r="AT109" s="323"/>
      <c r="AU109" s="330">
        <v>7561479</v>
      </c>
      <c r="AV109" s="44"/>
      <c r="AW109" s="330">
        <v>4961579</v>
      </c>
      <c r="AX109" s="35">
        <v>282552</v>
      </c>
      <c r="AY109" s="39">
        <v>2</v>
      </c>
      <c r="AZ109" s="37"/>
      <c r="BA109" s="154">
        <v>714</v>
      </c>
      <c r="BB109" s="41"/>
      <c r="BC109" s="155">
        <v>1099</v>
      </c>
      <c r="BD109" s="44"/>
      <c r="BE109" s="35">
        <v>64946</v>
      </c>
      <c r="BF109" s="44"/>
      <c r="BG109" s="35">
        <v>60880</v>
      </c>
      <c r="BH109" s="53"/>
      <c r="BI109" s="189">
        <v>17179</v>
      </c>
      <c r="BJ109" s="107"/>
      <c r="BK109" s="189">
        <v>3667</v>
      </c>
      <c r="BL109" s="62"/>
      <c r="BM109" s="189">
        <v>10012</v>
      </c>
      <c r="BN109" s="62"/>
      <c r="BO109" s="189">
        <v>3500</v>
      </c>
      <c r="BP109" s="107"/>
      <c r="BQ109" s="495">
        <v>10763.380000000001</v>
      </c>
      <c r="BR109" s="44"/>
      <c r="BS109" s="189">
        <v>4589</v>
      </c>
      <c r="BT109" s="334"/>
      <c r="BU109" s="273">
        <v>98.4</v>
      </c>
      <c r="BV109" s="339"/>
      <c r="BW109" s="42">
        <v>98.3</v>
      </c>
      <c r="BX109" s="37"/>
      <c r="BY109" s="35">
        <v>279197</v>
      </c>
      <c r="BZ109" s="37"/>
      <c r="CA109" s="238">
        <v>1.51</v>
      </c>
      <c r="CB109" s="37"/>
      <c r="CC109" s="35">
        <v>381</v>
      </c>
      <c r="CD109" s="37"/>
      <c r="CE109" s="35">
        <v>922</v>
      </c>
      <c r="CF109" s="44"/>
      <c r="CG109" s="42">
        <v>117.3</v>
      </c>
      <c r="CH109" s="252"/>
      <c r="CI109" s="42">
        <v>119.7</v>
      </c>
      <c r="CJ109" s="159"/>
      <c r="CK109" s="42">
        <v>100.3</v>
      </c>
      <c r="CL109" s="159"/>
      <c r="CM109" s="159">
        <v>102.3</v>
      </c>
      <c r="CN109" s="46"/>
      <c r="CO109" s="42">
        <v>96.7</v>
      </c>
      <c r="CP109" s="159"/>
      <c r="CQ109" s="159">
        <v>107.9</v>
      </c>
      <c r="CR109" s="260"/>
      <c r="CS109" s="259">
        <v>132.30000000000001</v>
      </c>
      <c r="CT109" s="260"/>
      <c r="CU109" s="38">
        <v>2.8</v>
      </c>
      <c r="CV109" s="52" t="s">
        <v>107</v>
      </c>
      <c r="CW109" s="50">
        <v>29</v>
      </c>
      <c r="CX109" s="51">
        <v>7</v>
      </c>
      <c r="CY109" s="161"/>
    </row>
    <row r="110" spans="1:103" s="8" customFormat="1" ht="15" customHeight="1">
      <c r="A110" s="48">
        <v>2017</v>
      </c>
      <c r="B110" s="48" t="s">
        <v>107</v>
      </c>
      <c r="C110" s="50">
        <v>29</v>
      </c>
      <c r="D110" s="51">
        <v>8</v>
      </c>
      <c r="E110" s="4"/>
      <c r="F110" s="46"/>
      <c r="G110" s="63">
        <v>81.8</v>
      </c>
      <c r="H110" s="37"/>
      <c r="I110" s="63">
        <v>80</v>
      </c>
      <c r="J110" s="37"/>
      <c r="K110" s="63">
        <v>55.6</v>
      </c>
      <c r="L110" s="37"/>
      <c r="M110" s="35">
        <v>12676</v>
      </c>
      <c r="N110" s="53"/>
      <c r="O110" s="285">
        <v>0</v>
      </c>
      <c r="P110" s="46"/>
      <c r="Q110" s="42">
        <v>115</v>
      </c>
      <c r="R110" s="37"/>
      <c r="S110" s="42">
        <v>107.9</v>
      </c>
      <c r="T110" s="46"/>
      <c r="U110" s="42">
        <v>116.6</v>
      </c>
      <c r="V110" s="37"/>
      <c r="W110" s="42">
        <v>109</v>
      </c>
      <c r="X110" s="46"/>
      <c r="Y110" s="42">
        <v>99</v>
      </c>
      <c r="Z110" s="37"/>
      <c r="AA110" s="159">
        <v>101.2</v>
      </c>
      <c r="AB110" s="46"/>
      <c r="AC110" s="189">
        <v>80562</v>
      </c>
      <c r="AD110" s="62"/>
      <c r="AE110" s="189">
        <v>24379</v>
      </c>
      <c r="AF110" s="62"/>
      <c r="AG110" s="189">
        <v>34968</v>
      </c>
      <c r="AH110" s="62"/>
      <c r="AI110" s="35">
        <v>23380</v>
      </c>
      <c r="AJ110" s="37"/>
      <c r="AK110" s="35">
        <v>11494</v>
      </c>
      <c r="AL110" s="34"/>
      <c r="AM110" s="35">
        <v>11473</v>
      </c>
      <c r="AN110" s="34"/>
      <c r="AO110" s="35">
        <v>23729</v>
      </c>
      <c r="AP110" s="37"/>
      <c r="AQ110" s="285">
        <v>0</v>
      </c>
      <c r="AR110" s="323"/>
      <c r="AS110" s="285">
        <v>0</v>
      </c>
      <c r="AT110" s="323"/>
      <c r="AU110" s="330">
        <v>7567045</v>
      </c>
      <c r="AV110" s="44"/>
      <c r="AW110" s="330">
        <v>4959752</v>
      </c>
      <c r="AX110" s="35">
        <v>312759</v>
      </c>
      <c r="AY110" s="39">
        <v>3</v>
      </c>
      <c r="AZ110" s="37"/>
      <c r="BA110" s="154">
        <v>639</v>
      </c>
      <c r="BB110" s="41"/>
      <c r="BC110" s="155">
        <v>924</v>
      </c>
      <c r="BD110" s="44"/>
      <c r="BE110" s="35">
        <v>62785</v>
      </c>
      <c r="BF110" s="44"/>
      <c r="BG110" s="35">
        <v>61817</v>
      </c>
      <c r="BH110" s="53"/>
      <c r="BI110" s="189">
        <v>15655</v>
      </c>
      <c r="BJ110" s="107"/>
      <c r="BK110" s="189">
        <v>2674</v>
      </c>
      <c r="BL110" s="62"/>
      <c r="BM110" s="189">
        <v>9699</v>
      </c>
      <c r="BN110" s="62"/>
      <c r="BO110" s="189">
        <v>3282</v>
      </c>
      <c r="BP110" s="107"/>
      <c r="BQ110" s="496">
        <v>10513.2</v>
      </c>
      <c r="BR110" s="44"/>
      <c r="BS110" s="189">
        <v>5680</v>
      </c>
      <c r="BT110" s="334"/>
      <c r="BU110" s="273">
        <v>98.4</v>
      </c>
      <c r="BV110" s="339"/>
      <c r="BW110" s="42">
        <v>98.5</v>
      </c>
      <c r="BX110" s="37"/>
      <c r="BY110" s="35">
        <v>280320</v>
      </c>
      <c r="BZ110" s="37"/>
      <c r="CA110" s="238">
        <v>1.52</v>
      </c>
      <c r="CB110" s="37"/>
      <c r="CC110" s="35">
        <v>403</v>
      </c>
      <c r="CD110" s="37"/>
      <c r="CE110" s="35">
        <v>944</v>
      </c>
      <c r="CF110" s="44"/>
      <c r="CG110" s="42">
        <v>86.5</v>
      </c>
      <c r="CH110" s="252"/>
      <c r="CI110" s="42">
        <v>88</v>
      </c>
      <c r="CJ110" s="159"/>
      <c r="CK110" s="42">
        <v>99.5</v>
      </c>
      <c r="CL110" s="159"/>
      <c r="CM110" s="159">
        <v>101.2</v>
      </c>
      <c r="CN110" s="46"/>
      <c r="CO110" s="42">
        <v>96.6</v>
      </c>
      <c r="CP110" s="159"/>
      <c r="CQ110" s="159">
        <v>103.1</v>
      </c>
      <c r="CR110" s="260"/>
      <c r="CS110" s="259">
        <v>127.8</v>
      </c>
      <c r="CT110" s="260"/>
      <c r="CU110" s="38">
        <v>2.8</v>
      </c>
      <c r="CV110" s="52" t="s">
        <v>107</v>
      </c>
      <c r="CW110" s="50">
        <v>29</v>
      </c>
      <c r="CX110" s="51">
        <v>8</v>
      </c>
      <c r="CY110" s="161"/>
    </row>
    <row r="111" spans="1:103" s="8" customFormat="1" ht="15" customHeight="1">
      <c r="A111" s="48">
        <v>2017</v>
      </c>
      <c r="B111" s="48" t="s">
        <v>107</v>
      </c>
      <c r="C111" s="50">
        <v>29</v>
      </c>
      <c r="D111" s="51">
        <v>9</v>
      </c>
      <c r="E111" s="4"/>
      <c r="F111" s="46"/>
      <c r="G111" s="63">
        <v>63.6</v>
      </c>
      <c r="H111" s="37"/>
      <c r="I111" s="63">
        <v>50</v>
      </c>
      <c r="J111" s="37"/>
      <c r="K111" s="63">
        <v>77.8</v>
      </c>
      <c r="L111" s="37"/>
      <c r="M111" s="35">
        <v>12668</v>
      </c>
      <c r="N111" s="53"/>
      <c r="O111" s="285">
        <v>0</v>
      </c>
      <c r="P111" s="46"/>
      <c r="Q111" s="42">
        <v>113.8</v>
      </c>
      <c r="R111" s="37"/>
      <c r="S111" s="42">
        <v>117.7</v>
      </c>
      <c r="T111" s="46"/>
      <c r="U111" s="42">
        <v>114</v>
      </c>
      <c r="V111" s="37"/>
      <c r="W111" s="42">
        <v>119.3</v>
      </c>
      <c r="X111" s="46"/>
      <c r="Y111" s="42">
        <v>99.5</v>
      </c>
      <c r="Z111" s="37"/>
      <c r="AA111" s="159">
        <v>98.6</v>
      </c>
      <c r="AB111" s="46"/>
      <c r="AC111" s="189">
        <v>83128</v>
      </c>
      <c r="AD111" s="62"/>
      <c r="AE111" s="189">
        <v>24883</v>
      </c>
      <c r="AF111" s="62"/>
      <c r="AG111" s="189">
        <v>37521</v>
      </c>
      <c r="AH111" s="62"/>
      <c r="AI111" s="35">
        <v>29456</v>
      </c>
      <c r="AJ111" s="37"/>
      <c r="AK111" s="35">
        <v>13191</v>
      </c>
      <c r="AL111" s="34"/>
      <c r="AM111" s="35">
        <v>11651</v>
      </c>
      <c r="AN111" s="34"/>
      <c r="AO111" s="35">
        <v>24449</v>
      </c>
      <c r="AP111" s="37"/>
      <c r="AQ111" s="285">
        <v>0</v>
      </c>
      <c r="AR111" s="323"/>
      <c r="AS111" s="285">
        <v>0</v>
      </c>
      <c r="AT111" s="323"/>
      <c r="AU111" s="330">
        <v>7559493</v>
      </c>
      <c r="AV111" s="44"/>
      <c r="AW111" s="330">
        <v>5004223</v>
      </c>
      <c r="AX111" s="35">
        <v>311784</v>
      </c>
      <c r="AY111" s="39">
        <v>3</v>
      </c>
      <c r="AZ111" s="37"/>
      <c r="BA111" s="154">
        <v>679</v>
      </c>
      <c r="BB111" s="41"/>
      <c r="BC111" s="155">
        <v>1158</v>
      </c>
      <c r="BD111" s="44"/>
      <c r="BE111" s="35">
        <v>68107</v>
      </c>
      <c r="BF111" s="44"/>
      <c r="BG111" s="35">
        <v>61569</v>
      </c>
      <c r="BH111" s="53"/>
      <c r="BI111" s="189">
        <v>14968</v>
      </c>
      <c r="BJ111" s="107"/>
      <c r="BK111" s="189">
        <v>2934</v>
      </c>
      <c r="BL111" s="62"/>
      <c r="BM111" s="189">
        <v>8896</v>
      </c>
      <c r="BN111" s="62"/>
      <c r="BO111" s="189">
        <v>3138</v>
      </c>
      <c r="BP111" s="107"/>
      <c r="BQ111" s="495">
        <v>9780.58</v>
      </c>
      <c r="BR111" s="44"/>
      <c r="BS111" s="189">
        <v>4216</v>
      </c>
      <c r="BT111" s="334"/>
      <c r="BU111" s="273">
        <v>98.7</v>
      </c>
      <c r="BV111" s="339"/>
      <c r="BW111" s="42">
        <v>98.8</v>
      </c>
      <c r="BX111" s="37"/>
      <c r="BY111" s="35">
        <v>268802</v>
      </c>
      <c r="BZ111" s="37"/>
      <c r="CA111" s="238">
        <v>1.53</v>
      </c>
      <c r="CB111" s="37"/>
      <c r="CC111" s="35">
        <v>415</v>
      </c>
      <c r="CD111" s="37"/>
      <c r="CE111" s="35">
        <v>997</v>
      </c>
      <c r="CF111" s="44"/>
      <c r="CG111" s="42">
        <v>84.5</v>
      </c>
      <c r="CH111" s="252"/>
      <c r="CI111" s="42">
        <v>85.8</v>
      </c>
      <c r="CJ111" s="159"/>
      <c r="CK111" s="42">
        <v>100.1</v>
      </c>
      <c r="CL111" s="159"/>
      <c r="CM111" s="159">
        <v>101.6</v>
      </c>
      <c r="CN111" s="46"/>
      <c r="CO111" s="42">
        <v>96.7</v>
      </c>
      <c r="CP111" s="159"/>
      <c r="CQ111" s="159">
        <v>106.4</v>
      </c>
      <c r="CR111" s="260"/>
      <c r="CS111" s="259">
        <v>134.5</v>
      </c>
      <c r="CT111" s="260"/>
      <c r="CU111" s="38">
        <v>2.8</v>
      </c>
      <c r="CV111" s="52" t="s">
        <v>107</v>
      </c>
      <c r="CW111" s="50">
        <v>29</v>
      </c>
      <c r="CX111" s="51">
        <v>9</v>
      </c>
      <c r="CY111" s="161"/>
    </row>
    <row r="112" spans="1:103" s="8" customFormat="1" ht="15" customHeight="1">
      <c r="A112" s="48">
        <v>2017</v>
      </c>
      <c r="B112" s="48" t="s">
        <v>107</v>
      </c>
      <c r="C112" s="50">
        <v>29</v>
      </c>
      <c r="D112" s="51">
        <v>10</v>
      </c>
      <c r="E112" s="4"/>
      <c r="F112" s="46"/>
      <c r="G112" s="188">
        <v>63.6</v>
      </c>
      <c r="H112" s="37"/>
      <c r="I112" s="63">
        <v>70</v>
      </c>
      <c r="J112" s="37"/>
      <c r="K112" s="63">
        <v>94.4</v>
      </c>
      <c r="L112" s="37"/>
      <c r="M112" s="35">
        <v>12692</v>
      </c>
      <c r="N112" s="53"/>
      <c r="O112" s="285">
        <v>0</v>
      </c>
      <c r="P112" s="46"/>
      <c r="Q112" s="42">
        <v>114.2</v>
      </c>
      <c r="R112" s="37"/>
      <c r="S112" s="42">
        <v>116.1</v>
      </c>
      <c r="T112" s="46"/>
      <c r="U112" s="42">
        <v>113</v>
      </c>
      <c r="V112" s="37"/>
      <c r="W112" s="42">
        <v>114</v>
      </c>
      <c r="X112" s="46"/>
      <c r="Y112" s="42">
        <v>102.4</v>
      </c>
      <c r="Z112" s="37"/>
      <c r="AA112" s="159">
        <v>103.3</v>
      </c>
      <c r="AB112" s="46"/>
      <c r="AC112" s="189">
        <v>83057</v>
      </c>
      <c r="AD112" s="62"/>
      <c r="AE112" s="189">
        <v>24807</v>
      </c>
      <c r="AF112" s="62"/>
      <c r="AG112" s="189">
        <v>38017</v>
      </c>
      <c r="AH112" s="62"/>
      <c r="AI112" s="35">
        <v>26712</v>
      </c>
      <c r="AJ112" s="37"/>
      <c r="AK112" s="35">
        <v>11712</v>
      </c>
      <c r="AL112" s="34"/>
      <c r="AM112" s="35">
        <v>11600</v>
      </c>
      <c r="AN112" s="34"/>
      <c r="AO112" s="35">
        <v>24091</v>
      </c>
      <c r="AP112" s="37"/>
      <c r="AQ112" s="285">
        <v>0</v>
      </c>
      <c r="AR112" s="323"/>
      <c r="AS112" s="285">
        <v>0</v>
      </c>
      <c r="AT112" s="323"/>
      <c r="AU112" s="330">
        <v>7627068</v>
      </c>
      <c r="AV112" s="44"/>
      <c r="AW112" s="330">
        <v>4983365</v>
      </c>
      <c r="AX112" s="35">
        <v>315969</v>
      </c>
      <c r="AY112" s="39">
        <v>2</v>
      </c>
      <c r="AZ112" s="37"/>
      <c r="BA112" s="154">
        <v>733</v>
      </c>
      <c r="BB112" s="41"/>
      <c r="BC112" s="155">
        <v>959</v>
      </c>
      <c r="BD112" s="44"/>
      <c r="BE112" s="35">
        <v>66929</v>
      </c>
      <c r="BF112" s="44"/>
      <c r="BG112" s="35">
        <v>64143</v>
      </c>
      <c r="BH112" s="53"/>
      <c r="BI112" s="189">
        <v>15888</v>
      </c>
      <c r="BJ112" s="107"/>
      <c r="BK112" s="189">
        <v>3459</v>
      </c>
      <c r="BL112" s="62"/>
      <c r="BM112" s="189">
        <v>9196</v>
      </c>
      <c r="BN112" s="62"/>
      <c r="BO112" s="189">
        <v>3233</v>
      </c>
      <c r="BP112" s="107"/>
      <c r="BQ112" s="496">
        <v>9981.7800000000007</v>
      </c>
      <c r="BR112" s="44"/>
      <c r="BS112" s="189">
        <v>4382</v>
      </c>
      <c r="BT112" s="334"/>
      <c r="BU112" s="273">
        <v>99.1</v>
      </c>
      <c r="BV112" s="339"/>
      <c r="BW112" s="42">
        <v>98.8</v>
      </c>
      <c r="BX112" s="37"/>
      <c r="BY112" s="35">
        <v>282872</v>
      </c>
      <c r="BZ112" s="37"/>
      <c r="CA112" s="238">
        <v>1.55</v>
      </c>
      <c r="CB112" s="37"/>
      <c r="CC112" s="35">
        <v>410</v>
      </c>
      <c r="CD112" s="37"/>
      <c r="CE112" s="35">
        <v>1024</v>
      </c>
      <c r="CF112" s="44"/>
      <c r="CG112" s="42">
        <v>84.6</v>
      </c>
      <c r="CH112" s="252"/>
      <c r="CI112" s="42">
        <v>85.8</v>
      </c>
      <c r="CJ112" s="159"/>
      <c r="CK112" s="42">
        <v>100.2</v>
      </c>
      <c r="CL112" s="159"/>
      <c r="CM112" s="159">
        <v>101.6</v>
      </c>
      <c r="CN112" s="46"/>
      <c r="CO112" s="42">
        <v>96.9</v>
      </c>
      <c r="CP112" s="159"/>
      <c r="CQ112" s="159">
        <v>107</v>
      </c>
      <c r="CR112" s="260"/>
      <c r="CS112" s="259">
        <v>137.5</v>
      </c>
      <c r="CT112" s="260"/>
      <c r="CU112" s="38">
        <v>2.7</v>
      </c>
      <c r="CV112" s="52" t="s">
        <v>107</v>
      </c>
      <c r="CW112" s="50">
        <v>29</v>
      </c>
      <c r="CX112" s="51">
        <v>10</v>
      </c>
      <c r="CY112" s="161"/>
    </row>
    <row r="113" spans="1:103" s="8" customFormat="1" ht="15" customHeight="1">
      <c r="A113" s="48">
        <v>2017</v>
      </c>
      <c r="B113" s="48" t="s">
        <v>107</v>
      </c>
      <c r="C113" s="50">
        <v>29</v>
      </c>
      <c r="D113" s="51">
        <v>11</v>
      </c>
      <c r="E113" s="4"/>
      <c r="F113" s="46"/>
      <c r="G113" s="188">
        <v>68.2</v>
      </c>
      <c r="H113" s="37"/>
      <c r="I113" s="63">
        <v>80</v>
      </c>
      <c r="J113" s="37"/>
      <c r="K113" s="63">
        <v>100</v>
      </c>
      <c r="L113" s="37"/>
      <c r="M113" s="35">
        <v>12671</v>
      </c>
      <c r="N113" s="53"/>
      <c r="O113" s="285">
        <v>0</v>
      </c>
      <c r="P113" s="46"/>
      <c r="Q113" s="42">
        <v>115.2</v>
      </c>
      <c r="R113" s="37"/>
      <c r="S113" s="42">
        <v>117.8</v>
      </c>
      <c r="T113" s="46"/>
      <c r="U113" s="42">
        <v>116.4</v>
      </c>
      <c r="V113" s="37"/>
      <c r="W113" s="42">
        <v>118.4</v>
      </c>
      <c r="X113" s="46"/>
      <c r="Y113" s="42">
        <v>101.2</v>
      </c>
      <c r="Z113" s="37"/>
      <c r="AA113" s="159">
        <v>103.3</v>
      </c>
      <c r="AB113" s="46"/>
      <c r="AC113" s="189">
        <v>84703</v>
      </c>
      <c r="AD113" s="62"/>
      <c r="AE113" s="189">
        <v>24904</v>
      </c>
      <c r="AF113" s="62"/>
      <c r="AG113" s="189">
        <v>37508</v>
      </c>
      <c r="AH113" s="62"/>
      <c r="AI113" s="35">
        <v>22060</v>
      </c>
      <c r="AJ113" s="37"/>
      <c r="AK113" s="35">
        <v>8633</v>
      </c>
      <c r="AL113" s="34"/>
      <c r="AM113" s="35">
        <v>11591</v>
      </c>
      <c r="AN113" s="34"/>
      <c r="AO113" s="35">
        <v>23470</v>
      </c>
      <c r="AP113" s="37"/>
      <c r="AQ113" s="285">
        <v>0</v>
      </c>
      <c r="AR113" s="323"/>
      <c r="AS113" s="285">
        <v>0</v>
      </c>
      <c r="AT113" s="323"/>
      <c r="AU113" s="330">
        <v>7671250</v>
      </c>
      <c r="AV113" s="44"/>
      <c r="AW113" s="330">
        <v>4998278</v>
      </c>
      <c r="AX113" s="35">
        <v>292805</v>
      </c>
      <c r="AY113" s="39">
        <v>2</v>
      </c>
      <c r="AZ113" s="37"/>
      <c r="BA113" s="154">
        <v>677</v>
      </c>
      <c r="BB113" s="41"/>
      <c r="BC113" s="155">
        <v>1457</v>
      </c>
      <c r="BD113" s="44"/>
      <c r="BE113" s="35">
        <v>69200</v>
      </c>
      <c r="BF113" s="44"/>
      <c r="BG113" s="35">
        <v>68148</v>
      </c>
      <c r="BH113" s="53"/>
      <c r="BI113" s="189">
        <v>16713</v>
      </c>
      <c r="BJ113" s="107"/>
      <c r="BK113" s="189">
        <v>3642</v>
      </c>
      <c r="BL113" s="62"/>
      <c r="BM113" s="189">
        <v>9624</v>
      </c>
      <c r="BN113" s="62"/>
      <c r="BO113" s="189">
        <v>3447</v>
      </c>
      <c r="BP113" s="107"/>
      <c r="BQ113" s="495">
        <v>9523.8000000000011</v>
      </c>
      <c r="BR113" s="44"/>
      <c r="BS113" s="189">
        <v>4211</v>
      </c>
      <c r="BT113" s="334"/>
      <c r="BU113" s="273">
        <v>99.5</v>
      </c>
      <c r="BV113" s="339"/>
      <c r="BW113" s="42">
        <v>99.1</v>
      </c>
      <c r="BX113" s="37"/>
      <c r="BY113" s="35">
        <v>277361</v>
      </c>
      <c r="BZ113" s="37"/>
      <c r="CA113" s="238">
        <v>1.56</v>
      </c>
      <c r="CB113" s="37"/>
      <c r="CC113" s="35">
        <v>366</v>
      </c>
      <c r="CD113" s="37"/>
      <c r="CE113" s="35">
        <v>942</v>
      </c>
      <c r="CF113" s="44"/>
      <c r="CG113" s="42">
        <v>88.1</v>
      </c>
      <c r="CH113" s="252"/>
      <c r="CI113" s="42">
        <v>89</v>
      </c>
      <c r="CJ113" s="159"/>
      <c r="CK113" s="42">
        <v>100.3</v>
      </c>
      <c r="CL113" s="159"/>
      <c r="CM113" s="159">
        <v>101.3</v>
      </c>
      <c r="CN113" s="46"/>
      <c r="CO113" s="42">
        <v>97.2</v>
      </c>
      <c r="CP113" s="159"/>
      <c r="CQ113" s="159">
        <v>107.8</v>
      </c>
      <c r="CR113" s="260"/>
      <c r="CS113" s="259">
        <v>141.19999999999999</v>
      </c>
      <c r="CT113" s="260"/>
      <c r="CU113" s="38">
        <v>2.7</v>
      </c>
      <c r="CV113" s="52" t="s">
        <v>107</v>
      </c>
      <c r="CW113" s="50">
        <v>29</v>
      </c>
      <c r="CX113" s="51">
        <v>11</v>
      </c>
      <c r="CY113" s="161"/>
    </row>
    <row r="114" spans="1:103" s="8" customFormat="1" ht="15" customHeight="1">
      <c r="A114" s="48">
        <v>2017</v>
      </c>
      <c r="B114" s="48" t="s">
        <v>107</v>
      </c>
      <c r="C114" s="50">
        <v>29</v>
      </c>
      <c r="D114" s="51">
        <v>12</v>
      </c>
      <c r="E114" s="4"/>
      <c r="F114" s="46"/>
      <c r="G114" s="188">
        <v>45.5</v>
      </c>
      <c r="H114" s="37"/>
      <c r="I114" s="63">
        <v>90</v>
      </c>
      <c r="J114" s="37"/>
      <c r="K114" s="63">
        <v>88.9</v>
      </c>
      <c r="L114" s="37"/>
      <c r="M114" s="35">
        <v>12670</v>
      </c>
      <c r="N114" s="53"/>
      <c r="O114" s="285">
        <v>0</v>
      </c>
      <c r="P114" s="46"/>
      <c r="Q114" s="42">
        <v>116.9</v>
      </c>
      <c r="R114" s="37"/>
      <c r="S114" s="42">
        <v>117.9</v>
      </c>
      <c r="T114" s="46"/>
      <c r="U114" s="42">
        <v>118.5</v>
      </c>
      <c r="V114" s="37"/>
      <c r="W114" s="42">
        <v>121.3</v>
      </c>
      <c r="X114" s="46"/>
      <c r="Y114" s="42">
        <v>101.5</v>
      </c>
      <c r="Z114" s="37"/>
      <c r="AA114" s="159">
        <v>99.2</v>
      </c>
      <c r="AB114" s="46"/>
      <c r="AC114" s="189">
        <v>76751</v>
      </c>
      <c r="AD114" s="62"/>
      <c r="AE114" s="189">
        <v>23288</v>
      </c>
      <c r="AF114" s="62"/>
      <c r="AG114" s="189">
        <v>33438</v>
      </c>
      <c r="AH114" s="62"/>
      <c r="AI114" s="35">
        <v>19582</v>
      </c>
      <c r="AJ114" s="37"/>
      <c r="AK114" s="35">
        <v>7973</v>
      </c>
      <c r="AL114" s="34"/>
      <c r="AM114" s="35">
        <v>10151</v>
      </c>
      <c r="AN114" s="34"/>
      <c r="AO114" s="35">
        <v>19855</v>
      </c>
      <c r="AP114" s="37"/>
      <c r="AQ114" s="285">
        <v>0</v>
      </c>
      <c r="AR114" s="323"/>
      <c r="AS114" s="285">
        <v>0</v>
      </c>
      <c r="AT114" s="323"/>
      <c r="AU114" s="330">
        <v>7639463</v>
      </c>
      <c r="AV114" s="44"/>
      <c r="AW114" s="330">
        <v>5052386</v>
      </c>
      <c r="AX114" s="35">
        <v>299857</v>
      </c>
      <c r="AY114" s="39">
        <v>2</v>
      </c>
      <c r="AZ114" s="37"/>
      <c r="BA114" s="154">
        <v>696</v>
      </c>
      <c r="BB114" s="41"/>
      <c r="BC114" s="155">
        <v>3976</v>
      </c>
      <c r="BD114" s="44"/>
      <c r="BE114" s="35">
        <v>73039</v>
      </c>
      <c r="BF114" s="44"/>
      <c r="BG114" s="35">
        <v>69477</v>
      </c>
      <c r="BH114" s="53"/>
      <c r="BI114" s="189">
        <v>20921</v>
      </c>
      <c r="BJ114" s="107"/>
      <c r="BK114" s="189">
        <v>4054</v>
      </c>
      <c r="BL114" s="62"/>
      <c r="BM114" s="189">
        <v>12419</v>
      </c>
      <c r="BN114" s="62"/>
      <c r="BO114" s="189">
        <v>4448</v>
      </c>
      <c r="BP114" s="107"/>
      <c r="BQ114" s="496">
        <v>10279.02</v>
      </c>
      <c r="BR114" s="44"/>
      <c r="BS114" s="189">
        <v>4021</v>
      </c>
      <c r="BT114" s="334"/>
      <c r="BU114" s="273">
        <v>99.7</v>
      </c>
      <c r="BV114" s="339"/>
      <c r="BW114" s="42">
        <v>99.4</v>
      </c>
      <c r="BX114" s="37"/>
      <c r="BY114" s="35">
        <v>322157</v>
      </c>
      <c r="BZ114" s="37"/>
      <c r="CA114" s="238">
        <v>1.58</v>
      </c>
      <c r="CB114" s="37"/>
      <c r="CC114" s="35">
        <v>325</v>
      </c>
      <c r="CD114" s="37"/>
      <c r="CE114" s="35">
        <v>922</v>
      </c>
      <c r="CF114" s="44"/>
      <c r="CG114" s="42">
        <v>175.1</v>
      </c>
      <c r="CH114" s="252"/>
      <c r="CI114" s="42">
        <v>176.3</v>
      </c>
      <c r="CJ114" s="159"/>
      <c r="CK114" s="42">
        <v>100.5</v>
      </c>
      <c r="CL114" s="159"/>
      <c r="CM114" s="159">
        <v>101.2</v>
      </c>
      <c r="CN114" s="46"/>
      <c r="CO114" s="42">
        <v>97.2</v>
      </c>
      <c r="CP114" s="159"/>
      <c r="CQ114" s="159">
        <v>106.7</v>
      </c>
      <c r="CR114" s="260"/>
      <c r="CS114" s="259">
        <v>141.19999999999999</v>
      </c>
      <c r="CT114" s="260"/>
      <c r="CU114" s="38">
        <v>2.7</v>
      </c>
      <c r="CV114" s="52" t="s">
        <v>107</v>
      </c>
      <c r="CW114" s="50">
        <v>29</v>
      </c>
      <c r="CX114" s="51">
        <v>12</v>
      </c>
      <c r="CY114" s="161"/>
    </row>
    <row r="115" spans="1:103" ht="20.100000000000001" customHeight="1">
      <c r="A115" s="48">
        <v>2018</v>
      </c>
      <c r="B115" s="48" t="s">
        <v>107</v>
      </c>
      <c r="C115" s="50">
        <v>30</v>
      </c>
      <c r="D115" s="51">
        <v>1</v>
      </c>
      <c r="E115" s="4"/>
      <c r="F115" s="46"/>
      <c r="G115" s="63">
        <v>54.5</v>
      </c>
      <c r="H115" s="37"/>
      <c r="I115" s="63">
        <v>60</v>
      </c>
      <c r="J115" s="37"/>
      <c r="K115" s="63">
        <v>61.1</v>
      </c>
      <c r="L115" s="37"/>
      <c r="M115" s="35">
        <v>12659</v>
      </c>
      <c r="N115" s="53"/>
      <c r="O115" s="285">
        <v>0</v>
      </c>
      <c r="P115" s="46"/>
      <c r="Q115" s="42">
        <v>112.3</v>
      </c>
      <c r="R115" s="37"/>
      <c r="S115" s="42">
        <v>105.6</v>
      </c>
      <c r="T115" s="46"/>
      <c r="U115" s="42">
        <v>113.6</v>
      </c>
      <c r="V115" s="37"/>
      <c r="W115" s="42">
        <v>106.2</v>
      </c>
      <c r="X115" s="46"/>
      <c r="Y115" s="42">
        <v>101.2</v>
      </c>
      <c r="Z115" s="37"/>
      <c r="AA115" s="159">
        <v>102.6</v>
      </c>
      <c r="AB115" s="46"/>
      <c r="AC115" s="189">
        <v>66358</v>
      </c>
      <c r="AD115" s="62"/>
      <c r="AE115" s="189">
        <v>20257</v>
      </c>
      <c r="AF115" s="62"/>
      <c r="AG115" s="189">
        <v>28251</v>
      </c>
      <c r="AH115" s="62"/>
      <c r="AI115" s="35">
        <v>12243</v>
      </c>
      <c r="AJ115" s="37"/>
      <c r="AK115" s="35">
        <v>6101</v>
      </c>
      <c r="AL115" s="34"/>
      <c r="AM115" s="35">
        <v>9468</v>
      </c>
      <c r="AN115" s="34"/>
      <c r="AO115" s="35">
        <v>19452</v>
      </c>
      <c r="AP115" s="37"/>
      <c r="AQ115" s="285">
        <v>0</v>
      </c>
      <c r="AR115" s="323"/>
      <c r="AS115" s="285">
        <v>0</v>
      </c>
      <c r="AT115" s="323"/>
      <c r="AU115" s="330">
        <v>7658065</v>
      </c>
      <c r="AV115" s="44"/>
      <c r="AW115" s="330">
        <v>5042236</v>
      </c>
      <c r="AX115" s="35">
        <v>268650</v>
      </c>
      <c r="AY115" s="39">
        <v>3</v>
      </c>
      <c r="AZ115" s="37"/>
      <c r="BA115" s="154">
        <v>635</v>
      </c>
      <c r="BB115" s="41"/>
      <c r="BC115" s="155">
        <v>1046</v>
      </c>
      <c r="BD115" s="44"/>
      <c r="BE115" s="35">
        <v>60860</v>
      </c>
      <c r="BF115" s="44"/>
      <c r="BG115" s="35">
        <v>70498</v>
      </c>
      <c r="BH115" s="53"/>
      <c r="BI115" s="189">
        <v>16826</v>
      </c>
      <c r="BJ115" s="107"/>
      <c r="BK115" s="189">
        <v>3835</v>
      </c>
      <c r="BL115" s="62"/>
      <c r="BM115" s="189">
        <v>9634</v>
      </c>
      <c r="BN115" s="62"/>
      <c r="BO115" s="189">
        <v>3357</v>
      </c>
      <c r="BP115" s="107"/>
      <c r="BQ115" s="495">
        <v>9323.44</v>
      </c>
      <c r="BR115" s="44"/>
      <c r="BS115" s="189">
        <v>3796</v>
      </c>
      <c r="BT115" s="334"/>
      <c r="BU115" s="273">
        <v>100</v>
      </c>
      <c r="BV115" s="339"/>
      <c r="BW115" s="42">
        <v>99.5</v>
      </c>
      <c r="BX115" s="37"/>
      <c r="BY115" s="35">
        <v>289703</v>
      </c>
      <c r="BZ115" s="37"/>
      <c r="CA115" s="238">
        <v>1.6</v>
      </c>
      <c r="CB115" s="37"/>
      <c r="CC115" s="35">
        <v>441</v>
      </c>
      <c r="CD115" s="37"/>
      <c r="CE115" s="35">
        <v>1030</v>
      </c>
      <c r="CF115" s="44"/>
      <c r="CG115" s="42">
        <v>86.1</v>
      </c>
      <c r="CH115" s="252"/>
      <c r="CI115" s="42">
        <v>86.5</v>
      </c>
      <c r="CJ115" s="159"/>
      <c r="CK115" s="42">
        <v>99.5</v>
      </c>
      <c r="CL115" s="159"/>
      <c r="CM115" s="159">
        <v>100</v>
      </c>
      <c r="CN115" s="46"/>
      <c r="CO115" s="42">
        <v>98</v>
      </c>
      <c r="CP115" s="159"/>
      <c r="CQ115" s="159">
        <v>99</v>
      </c>
      <c r="CR115" s="260"/>
      <c r="CS115" s="259">
        <v>126.3</v>
      </c>
      <c r="CT115" s="260"/>
      <c r="CU115" s="38">
        <v>2.4</v>
      </c>
      <c r="CV115" s="52" t="s">
        <v>107</v>
      </c>
      <c r="CW115" s="50">
        <v>30</v>
      </c>
      <c r="CX115" s="51">
        <v>1</v>
      </c>
      <c r="CY115" s="161"/>
    </row>
    <row r="116" spans="1:103" s="8" customFormat="1" ht="15" customHeight="1">
      <c r="A116" s="48">
        <v>2018</v>
      </c>
      <c r="B116" s="48" t="s">
        <v>107</v>
      </c>
      <c r="C116" s="50">
        <v>30</v>
      </c>
      <c r="D116" s="51">
        <v>2</v>
      </c>
      <c r="E116" s="4"/>
      <c r="F116" s="46"/>
      <c r="G116" s="63">
        <v>36.4</v>
      </c>
      <c r="H116" s="37"/>
      <c r="I116" s="63">
        <v>20</v>
      </c>
      <c r="J116" s="37"/>
      <c r="K116" s="63">
        <v>66.7</v>
      </c>
      <c r="L116" s="37"/>
      <c r="M116" s="35">
        <v>12660</v>
      </c>
      <c r="N116" s="53"/>
      <c r="O116" s="285">
        <v>0</v>
      </c>
      <c r="P116" s="46"/>
      <c r="Q116" s="42">
        <v>114.6</v>
      </c>
      <c r="R116" s="37"/>
      <c r="S116" s="42">
        <v>111</v>
      </c>
      <c r="T116" s="46"/>
      <c r="U116" s="42">
        <v>114.8</v>
      </c>
      <c r="V116" s="37"/>
      <c r="W116" s="42">
        <v>111.3</v>
      </c>
      <c r="X116" s="46"/>
      <c r="Y116" s="42">
        <v>102</v>
      </c>
      <c r="Z116" s="37"/>
      <c r="AA116" s="159">
        <v>103</v>
      </c>
      <c r="AB116" s="46"/>
      <c r="AC116" s="189">
        <v>69071</v>
      </c>
      <c r="AD116" s="62"/>
      <c r="AE116" s="189">
        <v>20013</v>
      </c>
      <c r="AF116" s="62"/>
      <c r="AG116" s="189">
        <v>29420</v>
      </c>
      <c r="AH116" s="62"/>
      <c r="AI116" s="35">
        <v>11018</v>
      </c>
      <c r="AJ116" s="37"/>
      <c r="AK116" s="35">
        <v>6139</v>
      </c>
      <c r="AL116" s="34"/>
      <c r="AM116" s="35">
        <v>10083</v>
      </c>
      <c r="AN116" s="34"/>
      <c r="AO116" s="35">
        <v>21050</v>
      </c>
      <c r="AP116" s="37"/>
      <c r="AQ116" s="285">
        <v>0</v>
      </c>
      <c r="AR116" s="323"/>
      <c r="AS116" s="285">
        <v>0</v>
      </c>
      <c r="AT116" s="323"/>
      <c r="AU116" s="330">
        <v>7673213</v>
      </c>
      <c r="AV116" s="44"/>
      <c r="AW116" s="330">
        <v>5038400</v>
      </c>
      <c r="AX116" s="35">
        <v>267986</v>
      </c>
      <c r="AY116" s="39">
        <v>2</v>
      </c>
      <c r="AZ116" s="37"/>
      <c r="BA116" s="154">
        <v>617</v>
      </c>
      <c r="BB116" s="41"/>
      <c r="BC116" s="155">
        <v>900</v>
      </c>
      <c r="BD116" s="44"/>
      <c r="BE116" s="35">
        <v>64628</v>
      </c>
      <c r="BF116" s="44"/>
      <c r="BG116" s="35">
        <v>64767</v>
      </c>
      <c r="BH116" s="53"/>
      <c r="BI116" s="189">
        <v>14565</v>
      </c>
      <c r="BJ116" s="107"/>
      <c r="BK116" s="189">
        <v>2615</v>
      </c>
      <c r="BL116" s="62"/>
      <c r="BM116" s="189">
        <v>9002</v>
      </c>
      <c r="BN116" s="62"/>
      <c r="BO116" s="189">
        <v>2948</v>
      </c>
      <c r="BP116" s="107"/>
      <c r="BQ116" s="496">
        <v>8675.34</v>
      </c>
      <c r="BR116" s="44"/>
      <c r="BS116" s="189">
        <v>3890</v>
      </c>
      <c r="BT116" s="334"/>
      <c r="BU116" s="273">
        <v>100</v>
      </c>
      <c r="BV116" s="339"/>
      <c r="BW116" s="42">
        <v>99.5</v>
      </c>
      <c r="BX116" s="37"/>
      <c r="BY116" s="35">
        <v>265614</v>
      </c>
      <c r="BZ116" s="37"/>
      <c r="CA116" s="238">
        <v>1.59</v>
      </c>
      <c r="CB116" s="37"/>
      <c r="CC116" s="35">
        <v>432</v>
      </c>
      <c r="CD116" s="37"/>
      <c r="CE116" s="35">
        <v>1016</v>
      </c>
      <c r="CF116" s="44"/>
      <c r="CG116" s="42">
        <v>83.7</v>
      </c>
      <c r="CH116" s="252"/>
      <c r="CI116" s="42">
        <v>84.2</v>
      </c>
      <c r="CJ116" s="159"/>
      <c r="CK116" s="42">
        <v>99.7</v>
      </c>
      <c r="CL116" s="159"/>
      <c r="CM116" s="159">
        <v>100.3</v>
      </c>
      <c r="CN116" s="46"/>
      <c r="CO116" s="42">
        <v>97.9</v>
      </c>
      <c r="CP116" s="159"/>
      <c r="CQ116" s="159">
        <v>102.8</v>
      </c>
      <c r="CR116" s="260"/>
      <c r="CS116" s="259">
        <v>139</v>
      </c>
      <c r="CT116" s="260"/>
      <c r="CU116" s="38">
        <v>2.5</v>
      </c>
      <c r="CV116" s="52" t="s">
        <v>107</v>
      </c>
      <c r="CW116" s="50">
        <v>30</v>
      </c>
      <c r="CX116" s="51">
        <v>2</v>
      </c>
      <c r="CY116" s="161"/>
    </row>
    <row r="117" spans="1:103" s="8" customFormat="1" ht="15" customHeight="1">
      <c r="A117" s="48">
        <v>2018</v>
      </c>
      <c r="B117" s="48" t="s">
        <v>107</v>
      </c>
      <c r="C117" s="50">
        <v>30</v>
      </c>
      <c r="D117" s="51">
        <v>3</v>
      </c>
      <c r="E117" s="4"/>
      <c r="F117" s="46"/>
      <c r="G117" s="63">
        <v>18.2</v>
      </c>
      <c r="H117" s="37"/>
      <c r="I117" s="63">
        <v>30</v>
      </c>
      <c r="J117" s="37"/>
      <c r="K117" s="63">
        <v>61.1</v>
      </c>
      <c r="L117" s="37"/>
      <c r="M117" s="35">
        <v>12649</v>
      </c>
      <c r="N117" s="53"/>
      <c r="O117" s="285">
        <v>0</v>
      </c>
      <c r="P117" s="46"/>
      <c r="Q117" s="42">
        <v>116.3</v>
      </c>
      <c r="R117" s="37"/>
      <c r="S117" s="42">
        <v>128.1</v>
      </c>
      <c r="T117" s="46"/>
      <c r="U117" s="42">
        <v>116.5</v>
      </c>
      <c r="V117" s="37"/>
      <c r="W117" s="42">
        <v>130.4</v>
      </c>
      <c r="X117" s="46"/>
      <c r="Y117" s="42">
        <v>103.5</v>
      </c>
      <c r="Z117" s="37"/>
      <c r="AA117" s="159">
        <v>99.6</v>
      </c>
      <c r="AB117" s="46"/>
      <c r="AC117" s="189">
        <v>69616</v>
      </c>
      <c r="AD117" s="62"/>
      <c r="AE117" s="189">
        <v>20576</v>
      </c>
      <c r="AF117" s="62"/>
      <c r="AG117" s="189">
        <v>29750</v>
      </c>
      <c r="AH117" s="62"/>
      <c r="AI117" s="35">
        <v>16314</v>
      </c>
      <c r="AJ117" s="37"/>
      <c r="AK117" s="35">
        <v>12697</v>
      </c>
      <c r="AL117" s="34"/>
      <c r="AM117" s="35">
        <v>9990</v>
      </c>
      <c r="AN117" s="34"/>
      <c r="AO117" s="35">
        <v>20524</v>
      </c>
      <c r="AP117" s="37"/>
      <c r="AQ117" s="285">
        <v>0</v>
      </c>
      <c r="AR117" s="323"/>
      <c r="AS117" s="285">
        <v>0</v>
      </c>
      <c r="AT117" s="323"/>
      <c r="AU117" s="330">
        <v>7791243</v>
      </c>
      <c r="AV117" s="44"/>
      <c r="AW117" s="330">
        <v>5091585</v>
      </c>
      <c r="AX117" s="35">
        <v>301746</v>
      </c>
      <c r="AY117" s="39">
        <v>2</v>
      </c>
      <c r="AZ117" s="37"/>
      <c r="BA117" s="154">
        <v>789</v>
      </c>
      <c r="BB117" s="41"/>
      <c r="BC117" s="155">
        <v>1327</v>
      </c>
      <c r="BD117" s="44"/>
      <c r="BE117" s="35">
        <v>73821</v>
      </c>
      <c r="BF117" s="44"/>
      <c r="BG117" s="35">
        <v>65979</v>
      </c>
      <c r="BH117" s="53"/>
      <c r="BI117" s="189">
        <v>16381</v>
      </c>
      <c r="BJ117" s="107"/>
      <c r="BK117" s="189">
        <v>3535</v>
      </c>
      <c r="BL117" s="62"/>
      <c r="BM117" s="189">
        <v>9342</v>
      </c>
      <c r="BN117" s="62"/>
      <c r="BO117" s="189">
        <v>3503</v>
      </c>
      <c r="BP117" s="107"/>
      <c r="BQ117" s="495">
        <v>9969.25</v>
      </c>
      <c r="BR117" s="44"/>
      <c r="BS117" s="189">
        <v>4564</v>
      </c>
      <c r="BT117" s="334"/>
      <c r="BU117" s="273">
        <v>99.9</v>
      </c>
      <c r="BV117" s="339"/>
      <c r="BW117" s="42">
        <v>99.2</v>
      </c>
      <c r="BX117" s="37"/>
      <c r="BY117" s="35">
        <v>301230</v>
      </c>
      <c r="BZ117" s="37"/>
      <c r="CA117" s="238">
        <v>1.59</v>
      </c>
      <c r="CB117" s="37"/>
      <c r="CC117" s="35">
        <v>459</v>
      </c>
      <c r="CD117" s="37"/>
      <c r="CE117" s="35">
        <v>1011</v>
      </c>
      <c r="CF117" s="44"/>
      <c r="CG117" s="42">
        <v>89.6</v>
      </c>
      <c r="CH117" s="252"/>
      <c r="CI117" s="42">
        <v>90.4</v>
      </c>
      <c r="CJ117" s="159"/>
      <c r="CK117" s="42">
        <v>101</v>
      </c>
      <c r="CL117" s="159"/>
      <c r="CM117" s="159">
        <v>101.9</v>
      </c>
      <c r="CN117" s="46"/>
      <c r="CO117" s="42">
        <v>97.2</v>
      </c>
      <c r="CP117" s="159"/>
      <c r="CQ117" s="159">
        <v>105.6</v>
      </c>
      <c r="CR117" s="260"/>
      <c r="CS117" s="259">
        <v>142</v>
      </c>
      <c r="CT117" s="260"/>
      <c r="CU117" s="38">
        <v>2.5</v>
      </c>
      <c r="CV117" s="52" t="s">
        <v>107</v>
      </c>
      <c r="CW117" s="50">
        <v>30</v>
      </c>
      <c r="CX117" s="51">
        <v>3</v>
      </c>
      <c r="CY117" s="161"/>
    </row>
    <row r="118" spans="1:103" s="8" customFormat="1" ht="15" customHeight="1">
      <c r="A118" s="48">
        <v>2018</v>
      </c>
      <c r="B118" s="48" t="s">
        <v>107</v>
      </c>
      <c r="C118" s="50">
        <v>30</v>
      </c>
      <c r="D118" s="51">
        <v>4</v>
      </c>
      <c r="E118" s="4"/>
      <c r="F118" s="46"/>
      <c r="G118" s="63">
        <v>45.5</v>
      </c>
      <c r="H118" s="37"/>
      <c r="I118" s="63">
        <v>65</v>
      </c>
      <c r="J118" s="37"/>
      <c r="K118" s="63">
        <v>55.6</v>
      </c>
      <c r="L118" s="37"/>
      <c r="M118" s="35">
        <v>12650</v>
      </c>
      <c r="N118" s="53"/>
      <c r="O118" s="285">
        <v>0</v>
      </c>
      <c r="P118" s="46"/>
      <c r="Q118" s="42">
        <v>114.5</v>
      </c>
      <c r="R118" s="37"/>
      <c r="S118" s="42">
        <v>111.8</v>
      </c>
      <c r="T118" s="46"/>
      <c r="U118" s="42">
        <v>116.2</v>
      </c>
      <c r="V118" s="37"/>
      <c r="W118" s="42">
        <v>111.7</v>
      </c>
      <c r="X118" s="46"/>
      <c r="Y118" s="42">
        <v>102.8</v>
      </c>
      <c r="Z118" s="37"/>
      <c r="AA118" s="159">
        <v>100.9</v>
      </c>
      <c r="AB118" s="46"/>
      <c r="AC118" s="189">
        <v>84226</v>
      </c>
      <c r="AD118" s="62"/>
      <c r="AE118" s="189">
        <v>23289</v>
      </c>
      <c r="AF118" s="62"/>
      <c r="AG118" s="189">
        <v>35447</v>
      </c>
      <c r="AH118" s="62"/>
      <c r="AI118" s="35">
        <v>18142</v>
      </c>
      <c r="AJ118" s="37"/>
      <c r="AK118" s="35">
        <v>21777</v>
      </c>
      <c r="AL118" s="34"/>
      <c r="AM118" s="35">
        <v>11733</v>
      </c>
      <c r="AN118" s="34"/>
      <c r="AO118" s="35">
        <v>23351</v>
      </c>
      <c r="AP118" s="37"/>
      <c r="AQ118" s="285">
        <v>0</v>
      </c>
      <c r="AR118" s="323"/>
      <c r="AS118" s="285">
        <v>0</v>
      </c>
      <c r="AT118" s="323"/>
      <c r="AU118" s="330">
        <v>7862854</v>
      </c>
      <c r="AV118" s="44"/>
      <c r="AW118" s="330">
        <v>5082855</v>
      </c>
      <c r="AX118" s="35">
        <v>348200</v>
      </c>
      <c r="AY118" s="39">
        <v>3</v>
      </c>
      <c r="AZ118" s="37"/>
      <c r="BA118" s="154">
        <v>650</v>
      </c>
      <c r="BB118" s="41"/>
      <c r="BC118" s="155">
        <v>955</v>
      </c>
      <c r="BD118" s="44"/>
      <c r="BE118" s="35">
        <v>68223</v>
      </c>
      <c r="BF118" s="44"/>
      <c r="BG118" s="35">
        <v>62013</v>
      </c>
      <c r="BH118" s="53"/>
      <c r="BI118" s="189">
        <v>15565</v>
      </c>
      <c r="BJ118" s="107"/>
      <c r="BK118" s="189">
        <v>3278</v>
      </c>
      <c r="BL118" s="62"/>
      <c r="BM118" s="189">
        <v>8988</v>
      </c>
      <c r="BN118" s="62"/>
      <c r="BO118" s="189">
        <v>3299</v>
      </c>
      <c r="BP118" s="107"/>
      <c r="BQ118" s="496">
        <v>9720.8700000000008</v>
      </c>
      <c r="BR118" s="44"/>
      <c r="BS118" s="189">
        <v>4251</v>
      </c>
      <c r="BT118" s="334"/>
      <c r="BU118" s="273">
        <v>100.3</v>
      </c>
      <c r="BV118" s="339"/>
      <c r="BW118" s="42">
        <v>99.1</v>
      </c>
      <c r="BX118" s="37"/>
      <c r="BY118" s="35">
        <v>294439</v>
      </c>
      <c r="BZ118" s="37"/>
      <c r="CA118" s="238">
        <v>1.59</v>
      </c>
      <c r="CB118" s="37"/>
      <c r="CC118" s="35">
        <v>545</v>
      </c>
      <c r="CD118" s="37"/>
      <c r="CE118" s="35">
        <v>966</v>
      </c>
      <c r="CF118" s="44"/>
      <c r="CG118" s="42">
        <v>87.2</v>
      </c>
      <c r="CH118" s="252"/>
      <c r="CI118" s="42">
        <v>88.1</v>
      </c>
      <c r="CJ118" s="159"/>
      <c r="CK118" s="42">
        <v>102</v>
      </c>
      <c r="CL118" s="159"/>
      <c r="CM118" s="159">
        <v>103</v>
      </c>
      <c r="CN118" s="46"/>
      <c r="CO118" s="42">
        <v>98.4</v>
      </c>
      <c r="CP118" s="159"/>
      <c r="CQ118" s="159">
        <v>108.1</v>
      </c>
      <c r="CR118" s="260"/>
      <c r="CS118" s="259">
        <v>138.30000000000001</v>
      </c>
      <c r="CT118" s="260"/>
      <c r="CU118" s="38">
        <v>2.5</v>
      </c>
      <c r="CV118" s="52" t="s">
        <v>107</v>
      </c>
      <c r="CW118" s="50">
        <v>30</v>
      </c>
      <c r="CX118" s="51">
        <v>4</v>
      </c>
      <c r="CY118" s="161"/>
    </row>
    <row r="119" spans="1:103" s="8" customFormat="1" ht="15" customHeight="1">
      <c r="A119" s="48">
        <v>2018</v>
      </c>
      <c r="B119" s="48" t="s">
        <v>107</v>
      </c>
      <c r="C119" s="50">
        <v>30</v>
      </c>
      <c r="D119" s="51">
        <v>5</v>
      </c>
      <c r="E119" s="4"/>
      <c r="F119" s="46"/>
      <c r="G119" s="63">
        <v>72.7</v>
      </c>
      <c r="H119" s="37"/>
      <c r="I119" s="63">
        <v>80</v>
      </c>
      <c r="J119" s="37"/>
      <c r="K119" s="63">
        <v>61.1</v>
      </c>
      <c r="L119" s="37"/>
      <c r="M119" s="35">
        <v>12647</v>
      </c>
      <c r="N119" s="53"/>
      <c r="O119" s="285">
        <v>0</v>
      </c>
      <c r="P119" s="46"/>
      <c r="Q119" s="42">
        <v>115.1</v>
      </c>
      <c r="R119" s="37"/>
      <c r="S119" s="42">
        <v>109.9</v>
      </c>
      <c r="T119" s="46"/>
      <c r="U119" s="42">
        <v>115.7</v>
      </c>
      <c r="V119" s="37"/>
      <c r="W119" s="42">
        <v>108.3</v>
      </c>
      <c r="X119" s="46"/>
      <c r="Y119" s="42">
        <v>103.1</v>
      </c>
      <c r="Z119" s="37"/>
      <c r="AA119" s="159">
        <v>104.4</v>
      </c>
      <c r="AB119" s="46"/>
      <c r="AC119" s="189">
        <v>79539</v>
      </c>
      <c r="AD119" s="62"/>
      <c r="AE119" s="189">
        <v>23321</v>
      </c>
      <c r="AF119" s="62"/>
      <c r="AG119" s="189">
        <v>31083</v>
      </c>
      <c r="AH119" s="62"/>
      <c r="AI119" s="35">
        <v>16396</v>
      </c>
      <c r="AJ119" s="37"/>
      <c r="AK119" s="35">
        <v>12857</v>
      </c>
      <c r="AL119" s="34"/>
      <c r="AM119" s="35">
        <v>10912</v>
      </c>
      <c r="AN119" s="34"/>
      <c r="AO119" s="35">
        <v>22068</v>
      </c>
      <c r="AP119" s="37"/>
      <c r="AQ119" s="285">
        <v>0</v>
      </c>
      <c r="AR119" s="323"/>
      <c r="AS119" s="285">
        <v>0</v>
      </c>
      <c r="AT119" s="323"/>
      <c r="AU119" s="330">
        <v>7871361</v>
      </c>
      <c r="AV119" s="44"/>
      <c r="AW119" s="330">
        <v>5066127</v>
      </c>
      <c r="AX119" s="35">
        <v>258314</v>
      </c>
      <c r="AY119" s="39">
        <v>1</v>
      </c>
      <c r="AZ119" s="37"/>
      <c r="BA119" s="154">
        <v>767</v>
      </c>
      <c r="BB119" s="41"/>
      <c r="BC119" s="155">
        <v>1044</v>
      </c>
      <c r="BD119" s="44"/>
      <c r="BE119" s="35">
        <v>63269</v>
      </c>
      <c r="BF119" s="44"/>
      <c r="BG119" s="35">
        <v>69042</v>
      </c>
      <c r="BH119" s="53"/>
      <c r="BI119" s="189">
        <v>15664</v>
      </c>
      <c r="BJ119" s="107"/>
      <c r="BK119" s="189">
        <v>3174</v>
      </c>
      <c r="BL119" s="62"/>
      <c r="BM119" s="189">
        <v>9242</v>
      </c>
      <c r="BN119" s="62"/>
      <c r="BO119" s="189">
        <v>3248</v>
      </c>
      <c r="BP119" s="107"/>
      <c r="BQ119" s="495">
        <v>9979.01</v>
      </c>
      <c r="BR119" s="44"/>
      <c r="BS119" s="189">
        <v>4445</v>
      </c>
      <c r="BT119" s="334"/>
      <c r="BU119" s="273">
        <v>100.8</v>
      </c>
      <c r="BV119" s="339"/>
      <c r="BW119" s="42">
        <v>99.3</v>
      </c>
      <c r="BX119" s="37"/>
      <c r="BY119" s="35">
        <v>281307</v>
      </c>
      <c r="BZ119" s="37"/>
      <c r="CA119" s="238">
        <v>1.6</v>
      </c>
      <c r="CB119" s="37"/>
      <c r="CC119" s="35">
        <v>447</v>
      </c>
      <c r="CD119" s="37"/>
      <c r="CE119" s="35">
        <v>962</v>
      </c>
      <c r="CF119" s="44"/>
      <c r="CG119" s="42">
        <v>86.9</v>
      </c>
      <c r="CH119" s="252"/>
      <c r="CI119" s="42">
        <v>87.7</v>
      </c>
      <c r="CJ119" s="159"/>
      <c r="CK119" s="42">
        <v>100.7</v>
      </c>
      <c r="CL119" s="159"/>
      <c r="CM119" s="159">
        <v>101.6</v>
      </c>
      <c r="CN119" s="46"/>
      <c r="CO119" s="42">
        <v>98.8</v>
      </c>
      <c r="CP119" s="159"/>
      <c r="CQ119" s="159">
        <v>104.1</v>
      </c>
      <c r="CR119" s="260"/>
      <c r="CS119" s="259">
        <v>126.3</v>
      </c>
      <c r="CT119" s="260"/>
      <c r="CU119" s="38">
        <v>2.2000000000000002</v>
      </c>
      <c r="CV119" s="52" t="s">
        <v>107</v>
      </c>
      <c r="CW119" s="50">
        <v>30</v>
      </c>
      <c r="CX119" s="51">
        <v>5</v>
      </c>
      <c r="CY119" s="161"/>
    </row>
    <row r="120" spans="1:103" s="8" customFormat="1" ht="15" customHeight="1">
      <c r="A120" s="48">
        <v>2018</v>
      </c>
      <c r="B120" s="48" t="s">
        <v>107</v>
      </c>
      <c r="C120" s="50">
        <v>30</v>
      </c>
      <c r="D120" s="51">
        <v>6</v>
      </c>
      <c r="E120" s="4"/>
      <c r="F120" s="46"/>
      <c r="G120" s="63">
        <v>59.1</v>
      </c>
      <c r="H120" s="37"/>
      <c r="I120" s="63">
        <v>60</v>
      </c>
      <c r="J120" s="37"/>
      <c r="K120" s="63">
        <v>44.4</v>
      </c>
      <c r="L120" s="37"/>
      <c r="M120" s="35">
        <v>12651</v>
      </c>
      <c r="N120" s="53"/>
      <c r="O120" s="285">
        <v>0</v>
      </c>
      <c r="P120" s="46"/>
      <c r="Q120" s="42">
        <v>114.3</v>
      </c>
      <c r="R120" s="37"/>
      <c r="S120" s="42">
        <v>115.5</v>
      </c>
      <c r="T120" s="46"/>
      <c r="U120" s="42">
        <v>115.6</v>
      </c>
      <c r="V120" s="37"/>
      <c r="W120" s="42">
        <v>116.7</v>
      </c>
      <c r="X120" s="46"/>
      <c r="Y120" s="42">
        <v>102.2</v>
      </c>
      <c r="Z120" s="37"/>
      <c r="AA120" s="159">
        <v>103</v>
      </c>
      <c r="AB120" s="46"/>
      <c r="AC120" s="189">
        <v>81275</v>
      </c>
      <c r="AD120" s="62"/>
      <c r="AE120" s="189">
        <v>25148</v>
      </c>
      <c r="AF120" s="62"/>
      <c r="AG120" s="189">
        <v>34884</v>
      </c>
      <c r="AH120" s="62"/>
      <c r="AI120" s="35">
        <v>24257</v>
      </c>
      <c r="AJ120" s="37"/>
      <c r="AK120" s="35">
        <v>14339</v>
      </c>
      <c r="AL120" s="34"/>
      <c r="AM120" s="35">
        <v>11350</v>
      </c>
      <c r="AN120" s="34"/>
      <c r="AO120" s="35">
        <v>22951</v>
      </c>
      <c r="AP120" s="37"/>
      <c r="AQ120" s="285">
        <v>0</v>
      </c>
      <c r="AR120" s="323"/>
      <c r="AS120" s="285">
        <v>0</v>
      </c>
      <c r="AT120" s="323"/>
      <c r="AU120" s="330">
        <v>7824848</v>
      </c>
      <c r="AV120" s="44"/>
      <c r="AW120" s="330">
        <v>5101498</v>
      </c>
      <c r="AX120" s="35">
        <v>249667</v>
      </c>
      <c r="AY120" s="39">
        <v>2</v>
      </c>
      <c r="AZ120" s="37"/>
      <c r="BA120" s="154">
        <v>690</v>
      </c>
      <c r="BB120" s="41"/>
      <c r="BC120" s="155">
        <v>2195</v>
      </c>
      <c r="BD120" s="44"/>
      <c r="BE120" s="35">
        <v>70538</v>
      </c>
      <c r="BF120" s="44"/>
      <c r="BG120" s="35">
        <v>63261</v>
      </c>
      <c r="BH120" s="53"/>
      <c r="BI120" s="189">
        <v>16030</v>
      </c>
      <c r="BJ120" s="107"/>
      <c r="BK120" s="189">
        <v>3226</v>
      </c>
      <c r="BL120" s="62"/>
      <c r="BM120" s="189">
        <v>9502</v>
      </c>
      <c r="BN120" s="62"/>
      <c r="BO120" s="189">
        <v>3303</v>
      </c>
      <c r="BP120" s="107"/>
      <c r="BQ120" s="496">
        <v>9978.2100000000009</v>
      </c>
      <c r="BR120" s="44"/>
      <c r="BS120" s="189">
        <v>4141</v>
      </c>
      <c r="BT120" s="334"/>
      <c r="BU120" s="273">
        <v>101.1</v>
      </c>
      <c r="BV120" s="339"/>
      <c r="BW120" s="42">
        <v>99.2</v>
      </c>
      <c r="BX120" s="37"/>
      <c r="BY120" s="35">
        <v>267641</v>
      </c>
      <c r="BZ120" s="37"/>
      <c r="CA120" s="238">
        <v>1.62</v>
      </c>
      <c r="CB120" s="37"/>
      <c r="CC120" s="35">
        <v>382</v>
      </c>
      <c r="CD120" s="37"/>
      <c r="CE120" s="35">
        <v>966</v>
      </c>
      <c r="CF120" s="44"/>
      <c r="CG120" s="42">
        <v>141.4</v>
      </c>
      <c r="CH120" s="252"/>
      <c r="CI120" s="42">
        <v>142.80000000000001</v>
      </c>
      <c r="CJ120" s="159"/>
      <c r="CK120" s="42">
        <v>101.4</v>
      </c>
      <c r="CL120" s="159"/>
      <c r="CM120" s="159">
        <v>102.4</v>
      </c>
      <c r="CN120" s="46"/>
      <c r="CO120" s="42">
        <v>98.9</v>
      </c>
      <c r="CP120" s="159"/>
      <c r="CQ120" s="159">
        <v>109.3</v>
      </c>
      <c r="CR120" s="260"/>
      <c r="CS120" s="259">
        <v>132.30000000000001</v>
      </c>
      <c r="CT120" s="260"/>
      <c r="CU120" s="38">
        <v>2.4</v>
      </c>
      <c r="CV120" s="52" t="s">
        <v>107</v>
      </c>
      <c r="CW120" s="50">
        <v>30</v>
      </c>
      <c r="CX120" s="51">
        <v>6</v>
      </c>
      <c r="CY120" s="161"/>
    </row>
    <row r="121" spans="1:103" s="8" customFormat="1" ht="15" customHeight="1">
      <c r="A121" s="48">
        <v>2018</v>
      </c>
      <c r="B121" s="48" t="s">
        <v>107</v>
      </c>
      <c r="C121" s="50">
        <v>30</v>
      </c>
      <c r="D121" s="51">
        <v>7</v>
      </c>
      <c r="E121" s="4"/>
      <c r="F121" s="46"/>
      <c r="G121" s="63">
        <v>0</v>
      </c>
      <c r="H121" s="37"/>
      <c r="I121" s="63">
        <v>25</v>
      </c>
      <c r="J121" s="37"/>
      <c r="K121" s="63">
        <v>33.299999999999997</v>
      </c>
      <c r="L121" s="37"/>
      <c r="M121" s="35">
        <v>12653</v>
      </c>
      <c r="N121" s="53"/>
      <c r="O121" s="285">
        <v>0</v>
      </c>
      <c r="P121" s="46"/>
      <c r="Q121" s="42">
        <v>113.8</v>
      </c>
      <c r="R121" s="37"/>
      <c r="S121" s="42">
        <v>117</v>
      </c>
      <c r="T121" s="46"/>
      <c r="U121" s="42">
        <v>113.1</v>
      </c>
      <c r="V121" s="37"/>
      <c r="W121" s="42">
        <v>115.8</v>
      </c>
      <c r="X121" s="46"/>
      <c r="Y121" s="42">
        <v>103.1</v>
      </c>
      <c r="Z121" s="37"/>
      <c r="AA121" s="159">
        <v>105.3</v>
      </c>
      <c r="AB121" s="46"/>
      <c r="AC121" s="189">
        <v>82615</v>
      </c>
      <c r="AD121" s="62"/>
      <c r="AE121" s="189">
        <v>25447</v>
      </c>
      <c r="AF121" s="62"/>
      <c r="AG121" s="189">
        <v>35847</v>
      </c>
      <c r="AH121" s="62"/>
      <c r="AI121" s="35">
        <v>26293</v>
      </c>
      <c r="AJ121" s="37"/>
      <c r="AK121" s="35">
        <v>12520</v>
      </c>
      <c r="AL121" s="34"/>
      <c r="AM121" s="35">
        <v>11869</v>
      </c>
      <c r="AN121" s="34"/>
      <c r="AO121" s="35">
        <v>25155</v>
      </c>
      <c r="AP121" s="37"/>
      <c r="AQ121" s="285">
        <v>0</v>
      </c>
      <c r="AR121" s="323"/>
      <c r="AS121" s="285">
        <v>0</v>
      </c>
      <c r="AT121" s="323"/>
      <c r="AU121" s="330">
        <v>7758115</v>
      </c>
      <c r="AV121" s="44"/>
      <c r="AW121" s="330">
        <v>5095697</v>
      </c>
      <c r="AX121" s="35">
        <v>168319</v>
      </c>
      <c r="AY121" s="39">
        <v>2</v>
      </c>
      <c r="AZ121" s="37"/>
      <c r="BA121" s="154">
        <v>702</v>
      </c>
      <c r="BB121" s="41"/>
      <c r="BC121" s="155">
        <v>1127</v>
      </c>
      <c r="BD121" s="44"/>
      <c r="BE121" s="35">
        <v>67479</v>
      </c>
      <c r="BF121" s="44"/>
      <c r="BG121" s="35">
        <v>69753</v>
      </c>
      <c r="BH121" s="53"/>
      <c r="BI121" s="189">
        <v>17002</v>
      </c>
      <c r="BJ121" s="107"/>
      <c r="BK121" s="189">
        <v>3344</v>
      </c>
      <c r="BL121" s="62"/>
      <c r="BM121" s="189">
        <v>10215</v>
      </c>
      <c r="BN121" s="62"/>
      <c r="BO121" s="189">
        <v>3442</v>
      </c>
      <c r="BP121" s="107"/>
      <c r="BQ121" s="495">
        <v>10899.89</v>
      </c>
      <c r="BR121" s="44"/>
      <c r="BS121" s="189">
        <v>4714</v>
      </c>
      <c r="BT121" s="334"/>
      <c r="BU121" s="273">
        <v>101.5</v>
      </c>
      <c r="BV121" s="339"/>
      <c r="BW121" s="42">
        <v>99.2</v>
      </c>
      <c r="BX121" s="37"/>
      <c r="BY121" s="35">
        <v>283387</v>
      </c>
      <c r="BZ121" s="37"/>
      <c r="CA121" s="238">
        <v>1.63</v>
      </c>
      <c r="CB121" s="37"/>
      <c r="CC121" s="35">
        <v>372</v>
      </c>
      <c r="CD121" s="37"/>
      <c r="CE121" s="35">
        <v>957</v>
      </c>
      <c r="CF121" s="44"/>
      <c r="CG121" s="42">
        <v>118.8</v>
      </c>
      <c r="CH121" s="252"/>
      <c r="CI121" s="42">
        <v>119.9</v>
      </c>
      <c r="CJ121" s="159"/>
      <c r="CK121" s="42">
        <v>101.1</v>
      </c>
      <c r="CL121" s="159"/>
      <c r="CM121" s="159">
        <v>102</v>
      </c>
      <c r="CN121" s="46"/>
      <c r="CO121" s="42">
        <v>99.1</v>
      </c>
      <c r="CP121" s="159"/>
      <c r="CQ121" s="159">
        <v>107.5</v>
      </c>
      <c r="CR121" s="260"/>
      <c r="CS121" s="259">
        <v>133.80000000000001</v>
      </c>
      <c r="CT121" s="260"/>
      <c r="CU121" s="38">
        <v>2.5</v>
      </c>
      <c r="CV121" s="52" t="s">
        <v>107</v>
      </c>
      <c r="CW121" s="50">
        <v>30</v>
      </c>
      <c r="CX121" s="51">
        <v>7</v>
      </c>
      <c r="CY121" s="161"/>
    </row>
    <row r="122" spans="1:103" s="8" customFormat="1" ht="15" customHeight="1">
      <c r="A122" s="48">
        <v>2018</v>
      </c>
      <c r="B122" s="48" t="s">
        <v>107</v>
      </c>
      <c r="C122" s="50">
        <v>30</v>
      </c>
      <c r="D122" s="190">
        <v>8</v>
      </c>
      <c r="E122" s="4"/>
      <c r="F122" s="46"/>
      <c r="G122" s="63">
        <v>18.2</v>
      </c>
      <c r="H122" s="37"/>
      <c r="I122" s="63">
        <v>30</v>
      </c>
      <c r="J122" s="37"/>
      <c r="K122" s="63">
        <v>33.299999999999997</v>
      </c>
      <c r="L122" s="37"/>
      <c r="M122" s="35">
        <v>12650</v>
      </c>
      <c r="N122" s="53"/>
      <c r="O122" s="285">
        <v>0</v>
      </c>
      <c r="P122" s="46"/>
      <c r="Q122" s="42">
        <v>114.5</v>
      </c>
      <c r="R122" s="37"/>
      <c r="S122" s="42">
        <v>108</v>
      </c>
      <c r="T122" s="46"/>
      <c r="U122" s="42">
        <v>114.7</v>
      </c>
      <c r="V122" s="37"/>
      <c r="W122" s="42">
        <v>109</v>
      </c>
      <c r="X122" s="46"/>
      <c r="Y122" s="42">
        <v>102.8</v>
      </c>
      <c r="Z122" s="37"/>
      <c r="AA122" s="159">
        <v>104.5</v>
      </c>
      <c r="AB122" s="46"/>
      <c r="AC122" s="189">
        <v>81860</v>
      </c>
      <c r="AD122" s="62"/>
      <c r="AE122" s="189">
        <v>24420</v>
      </c>
      <c r="AF122" s="62"/>
      <c r="AG122" s="189">
        <v>35457</v>
      </c>
      <c r="AH122" s="62"/>
      <c r="AI122" s="35">
        <v>23794</v>
      </c>
      <c r="AJ122" s="37"/>
      <c r="AK122" s="35">
        <v>11241</v>
      </c>
      <c r="AL122" s="34"/>
      <c r="AM122" s="35">
        <v>10906</v>
      </c>
      <c r="AN122" s="34"/>
      <c r="AO122" s="35">
        <v>21546</v>
      </c>
      <c r="AP122" s="37"/>
      <c r="AQ122" s="285">
        <v>0</v>
      </c>
      <c r="AR122" s="323"/>
      <c r="AS122" s="285">
        <v>0</v>
      </c>
      <c r="AT122" s="323"/>
      <c r="AU122" s="330">
        <v>7744938</v>
      </c>
      <c r="AV122" s="44"/>
      <c r="AW122" s="330">
        <v>5085155</v>
      </c>
      <c r="AX122" s="35">
        <v>151840</v>
      </c>
      <c r="AY122" s="39">
        <v>2</v>
      </c>
      <c r="AZ122" s="37"/>
      <c r="BA122" s="154">
        <v>694</v>
      </c>
      <c r="BB122" s="41"/>
      <c r="BC122" s="155">
        <v>1213</v>
      </c>
      <c r="BD122" s="44"/>
      <c r="BE122" s="35">
        <v>66878</v>
      </c>
      <c r="BF122" s="44"/>
      <c r="BG122" s="35">
        <v>71359</v>
      </c>
      <c r="BH122" s="53"/>
      <c r="BI122" s="189">
        <v>15751</v>
      </c>
      <c r="BJ122" s="107"/>
      <c r="BK122" s="189">
        <v>2588</v>
      </c>
      <c r="BL122" s="62"/>
      <c r="BM122" s="189">
        <v>9897</v>
      </c>
      <c r="BN122" s="62"/>
      <c r="BO122" s="189">
        <v>3267</v>
      </c>
      <c r="BP122" s="107"/>
      <c r="BQ122" s="496">
        <v>10745.07</v>
      </c>
      <c r="BR122" s="44"/>
      <c r="BS122" s="189">
        <v>5972</v>
      </c>
      <c r="BT122" s="334"/>
      <c r="BU122" s="273">
        <v>101.5</v>
      </c>
      <c r="BV122" s="339"/>
      <c r="BW122" s="42">
        <v>99.8</v>
      </c>
      <c r="BX122" s="37"/>
      <c r="BY122" s="35">
        <v>292481</v>
      </c>
      <c r="BZ122" s="37"/>
      <c r="CA122" s="238">
        <v>1.63</v>
      </c>
      <c r="CB122" s="37"/>
      <c r="CC122" s="35">
        <v>384</v>
      </c>
      <c r="CD122" s="37"/>
      <c r="CE122" s="35">
        <v>976</v>
      </c>
      <c r="CF122" s="44"/>
      <c r="CG122" s="42">
        <v>87</v>
      </c>
      <c r="CH122" s="252"/>
      <c r="CI122" s="42">
        <v>87.2</v>
      </c>
      <c r="CJ122" s="159"/>
      <c r="CK122" s="42">
        <v>100.5</v>
      </c>
      <c r="CL122" s="159"/>
      <c r="CM122" s="159">
        <v>100.7</v>
      </c>
      <c r="CN122" s="46"/>
      <c r="CO122" s="42">
        <v>99</v>
      </c>
      <c r="CP122" s="159"/>
      <c r="CQ122" s="159">
        <v>103.6</v>
      </c>
      <c r="CR122" s="260"/>
      <c r="CS122" s="259">
        <v>125.6</v>
      </c>
      <c r="CT122" s="260"/>
      <c r="CU122" s="38">
        <v>2.5</v>
      </c>
      <c r="CV122" s="52" t="s">
        <v>107</v>
      </c>
      <c r="CW122" s="50">
        <v>30</v>
      </c>
      <c r="CX122" s="190">
        <v>8</v>
      </c>
      <c r="CY122" s="161"/>
    </row>
    <row r="123" spans="1:103" s="8" customFormat="1" ht="15" customHeight="1">
      <c r="A123" s="48">
        <v>2018</v>
      </c>
      <c r="B123" s="48" t="s">
        <v>107</v>
      </c>
      <c r="C123" s="50">
        <v>30</v>
      </c>
      <c r="D123" s="51">
        <v>9</v>
      </c>
      <c r="E123" s="4"/>
      <c r="F123" s="46"/>
      <c r="G123" s="188">
        <v>27.3</v>
      </c>
      <c r="H123" s="37"/>
      <c r="I123" s="63">
        <v>20</v>
      </c>
      <c r="J123" s="37"/>
      <c r="K123" s="63">
        <v>50</v>
      </c>
      <c r="L123" s="37"/>
      <c r="M123" s="35">
        <v>12642</v>
      </c>
      <c r="N123" s="53"/>
      <c r="O123" s="285">
        <v>0</v>
      </c>
      <c r="P123" s="46"/>
      <c r="Q123" s="42">
        <v>113.2</v>
      </c>
      <c r="R123" s="37"/>
      <c r="S123" s="42">
        <v>113.8</v>
      </c>
      <c r="T123" s="46"/>
      <c r="U123" s="42">
        <v>112.9</v>
      </c>
      <c r="V123" s="37"/>
      <c r="W123" s="42">
        <v>114.5</v>
      </c>
      <c r="X123" s="46"/>
      <c r="Y123" s="42">
        <v>103.1</v>
      </c>
      <c r="Z123" s="37"/>
      <c r="AA123" s="159">
        <v>101.8</v>
      </c>
      <c r="AB123" s="46"/>
      <c r="AC123" s="189">
        <v>81903</v>
      </c>
      <c r="AD123" s="62"/>
      <c r="AE123" s="189">
        <v>24873</v>
      </c>
      <c r="AF123" s="62"/>
      <c r="AG123" s="189">
        <v>35350</v>
      </c>
      <c r="AH123" s="62"/>
      <c r="AI123" s="35">
        <v>26204</v>
      </c>
      <c r="AJ123" s="37"/>
      <c r="AK123" s="35">
        <v>12186</v>
      </c>
      <c r="AL123" s="34"/>
      <c r="AM123" s="35">
        <v>11160</v>
      </c>
      <c r="AN123" s="34"/>
      <c r="AO123" s="35">
        <v>22235</v>
      </c>
      <c r="AP123" s="37"/>
      <c r="AQ123" s="285">
        <v>0</v>
      </c>
      <c r="AR123" s="323"/>
      <c r="AS123" s="285">
        <v>0</v>
      </c>
      <c r="AT123" s="323"/>
      <c r="AU123" s="330">
        <v>7774994</v>
      </c>
      <c r="AV123" s="44"/>
      <c r="AW123" s="330">
        <v>5121710</v>
      </c>
      <c r="AX123" s="35">
        <v>138535</v>
      </c>
      <c r="AY123" s="39">
        <v>7</v>
      </c>
      <c r="AZ123" s="37"/>
      <c r="BA123" s="154">
        <v>621</v>
      </c>
      <c r="BB123" s="41"/>
      <c r="BC123" s="155">
        <v>1842</v>
      </c>
      <c r="BD123" s="44"/>
      <c r="BE123" s="35">
        <v>67168</v>
      </c>
      <c r="BF123" s="44"/>
      <c r="BG123" s="35">
        <v>65927</v>
      </c>
      <c r="BH123" s="53"/>
      <c r="BI123" s="189">
        <v>15135</v>
      </c>
      <c r="BJ123" s="107"/>
      <c r="BK123" s="189">
        <v>2793</v>
      </c>
      <c r="BL123" s="62"/>
      <c r="BM123" s="189">
        <v>9235</v>
      </c>
      <c r="BN123" s="62"/>
      <c r="BO123" s="189">
        <v>3107</v>
      </c>
      <c r="BP123" s="107"/>
      <c r="BQ123" s="495">
        <v>10221.66</v>
      </c>
      <c r="BR123" s="44"/>
      <c r="BS123" s="189">
        <v>4444</v>
      </c>
      <c r="BT123" s="334"/>
      <c r="BU123" s="273">
        <v>101.7</v>
      </c>
      <c r="BV123" s="339"/>
      <c r="BW123" s="42">
        <v>99.9</v>
      </c>
      <c r="BX123" s="37"/>
      <c r="BY123" s="35">
        <v>271273</v>
      </c>
      <c r="BZ123" s="37"/>
      <c r="CA123" s="238">
        <v>1.64</v>
      </c>
      <c r="CB123" s="37"/>
      <c r="CC123" s="35">
        <v>353</v>
      </c>
      <c r="CD123" s="37"/>
      <c r="CE123" s="35">
        <v>931</v>
      </c>
      <c r="CF123" s="44"/>
      <c r="CG123" s="42">
        <v>85</v>
      </c>
      <c r="CH123" s="252"/>
      <c r="CI123" s="42">
        <v>85.1</v>
      </c>
      <c r="CJ123" s="159"/>
      <c r="CK123" s="42">
        <v>100.5</v>
      </c>
      <c r="CL123" s="159"/>
      <c r="CM123" s="159">
        <v>100.6</v>
      </c>
      <c r="CN123" s="46"/>
      <c r="CO123" s="42">
        <v>98.9</v>
      </c>
      <c r="CP123" s="159"/>
      <c r="CQ123" s="159">
        <v>102.9</v>
      </c>
      <c r="CR123" s="260"/>
      <c r="CS123" s="259">
        <v>133</v>
      </c>
      <c r="CT123" s="260"/>
      <c r="CU123" s="38">
        <v>2.2999999999999998</v>
      </c>
      <c r="CV123" s="52" t="s">
        <v>107</v>
      </c>
      <c r="CW123" s="50">
        <v>30</v>
      </c>
      <c r="CX123" s="51">
        <v>9</v>
      </c>
      <c r="CY123" s="161"/>
    </row>
    <row r="124" spans="1:103" s="8" customFormat="1" ht="15" customHeight="1">
      <c r="A124" s="48">
        <v>2018</v>
      </c>
      <c r="B124" s="48" t="s">
        <v>107</v>
      </c>
      <c r="C124" s="50">
        <v>30</v>
      </c>
      <c r="D124" s="51">
        <v>10</v>
      </c>
      <c r="E124" s="4"/>
      <c r="F124" s="46"/>
      <c r="G124" s="188">
        <v>36.4</v>
      </c>
      <c r="H124" s="37"/>
      <c r="I124" s="63">
        <v>85</v>
      </c>
      <c r="J124" s="37"/>
      <c r="K124" s="63">
        <v>55.6</v>
      </c>
      <c r="L124" s="37"/>
      <c r="M124" s="35">
        <v>12675</v>
      </c>
      <c r="N124" s="53"/>
      <c r="O124" s="285">
        <v>0</v>
      </c>
      <c r="P124" s="46"/>
      <c r="Q124" s="42">
        <v>116.1</v>
      </c>
      <c r="R124" s="37"/>
      <c r="S124" s="42">
        <v>120.2</v>
      </c>
      <c r="T124" s="46"/>
      <c r="U124" s="42">
        <v>115.7</v>
      </c>
      <c r="V124" s="37"/>
      <c r="W124" s="42">
        <v>119.8</v>
      </c>
      <c r="X124" s="46"/>
      <c r="Y124" s="42">
        <v>102.6</v>
      </c>
      <c r="Z124" s="37"/>
      <c r="AA124" s="159">
        <v>102.4</v>
      </c>
      <c r="AB124" s="46"/>
      <c r="AC124" s="189">
        <v>83330</v>
      </c>
      <c r="AD124" s="62"/>
      <c r="AE124" s="189">
        <v>25949</v>
      </c>
      <c r="AF124" s="62"/>
      <c r="AG124" s="189">
        <v>35225</v>
      </c>
      <c r="AH124" s="62"/>
      <c r="AI124" s="35">
        <v>27431</v>
      </c>
      <c r="AJ124" s="37"/>
      <c r="AK124" s="35">
        <v>12823</v>
      </c>
      <c r="AL124" s="34"/>
      <c r="AM124" s="35">
        <v>11604</v>
      </c>
      <c r="AN124" s="34"/>
      <c r="AO124" s="35">
        <v>23617</v>
      </c>
      <c r="AP124" s="37"/>
      <c r="AQ124" s="285">
        <v>0</v>
      </c>
      <c r="AR124" s="323"/>
      <c r="AS124" s="285">
        <v>0</v>
      </c>
      <c r="AT124" s="323"/>
      <c r="AU124" s="330">
        <v>7767848</v>
      </c>
      <c r="AV124" s="44"/>
      <c r="AW124" s="330">
        <v>5095142</v>
      </c>
      <c r="AX124" s="35">
        <v>151049</v>
      </c>
      <c r="AY124" s="39">
        <v>4</v>
      </c>
      <c r="AZ124" s="37"/>
      <c r="BA124" s="154">
        <v>730</v>
      </c>
      <c r="BB124" s="41"/>
      <c r="BC124" s="155">
        <v>1176</v>
      </c>
      <c r="BD124" s="44"/>
      <c r="BE124" s="35">
        <v>72435</v>
      </c>
      <c r="BF124" s="44"/>
      <c r="BG124" s="35">
        <v>76997</v>
      </c>
      <c r="BH124" s="53"/>
      <c r="BI124" s="189">
        <v>15862</v>
      </c>
      <c r="BJ124" s="107"/>
      <c r="BK124" s="189">
        <v>3336</v>
      </c>
      <c r="BL124" s="62"/>
      <c r="BM124" s="189">
        <v>9303</v>
      </c>
      <c r="BN124" s="62"/>
      <c r="BO124" s="189">
        <v>3223</v>
      </c>
      <c r="BP124" s="107"/>
      <c r="BQ124" s="496">
        <v>9986.06</v>
      </c>
      <c r="BR124" s="44"/>
      <c r="BS124" s="189">
        <v>4658</v>
      </c>
      <c r="BT124" s="334"/>
      <c r="BU124" s="273">
        <v>102.1</v>
      </c>
      <c r="BV124" s="339"/>
      <c r="BW124" s="42">
        <v>100.2</v>
      </c>
      <c r="BX124" s="37"/>
      <c r="BY124" s="35">
        <v>290396</v>
      </c>
      <c r="BZ124" s="37"/>
      <c r="CA124" s="238">
        <v>1.63</v>
      </c>
      <c r="CB124" s="37"/>
      <c r="CC124" s="35">
        <v>422</v>
      </c>
      <c r="CD124" s="37"/>
      <c r="CE124" s="35">
        <v>1070</v>
      </c>
      <c r="CF124" s="44"/>
      <c r="CG124" s="42">
        <v>85.5</v>
      </c>
      <c r="CH124" s="252"/>
      <c r="CI124" s="42">
        <v>85.2</v>
      </c>
      <c r="CJ124" s="159"/>
      <c r="CK124" s="42">
        <v>101.3</v>
      </c>
      <c r="CL124" s="159"/>
      <c r="CM124" s="159">
        <v>101</v>
      </c>
      <c r="CN124" s="46"/>
      <c r="CO124" s="42">
        <v>99</v>
      </c>
      <c r="CP124" s="159"/>
      <c r="CQ124" s="159">
        <v>106.5</v>
      </c>
      <c r="CR124" s="260"/>
      <c r="CS124" s="259">
        <v>139</v>
      </c>
      <c r="CT124" s="260"/>
      <c r="CU124" s="38">
        <v>2.4</v>
      </c>
      <c r="CV124" s="52" t="s">
        <v>107</v>
      </c>
      <c r="CW124" s="50">
        <v>30</v>
      </c>
      <c r="CX124" s="51">
        <v>10</v>
      </c>
      <c r="CY124" s="161"/>
    </row>
    <row r="125" spans="1:103" s="8" customFormat="1" ht="15" customHeight="1">
      <c r="A125" s="48">
        <v>2018</v>
      </c>
      <c r="B125" s="48" t="s">
        <v>107</v>
      </c>
      <c r="C125" s="50">
        <v>30</v>
      </c>
      <c r="D125" s="51">
        <v>11</v>
      </c>
      <c r="E125" s="4"/>
      <c r="F125" s="46"/>
      <c r="G125" s="63">
        <v>36.4</v>
      </c>
      <c r="H125" s="37"/>
      <c r="I125" s="63">
        <v>25</v>
      </c>
      <c r="J125" s="37"/>
      <c r="K125" s="63">
        <v>50</v>
      </c>
      <c r="L125" s="37"/>
      <c r="M125" s="35">
        <v>12645</v>
      </c>
      <c r="N125" s="53"/>
      <c r="O125" s="285">
        <v>0</v>
      </c>
      <c r="P125" s="46"/>
      <c r="Q125" s="42">
        <v>115.1</v>
      </c>
      <c r="R125" s="37"/>
      <c r="S125" s="42">
        <v>119</v>
      </c>
      <c r="T125" s="46"/>
      <c r="U125" s="42">
        <v>114.5</v>
      </c>
      <c r="V125" s="37"/>
      <c r="W125" s="42">
        <v>118.5</v>
      </c>
      <c r="X125" s="46"/>
      <c r="Y125" s="42">
        <v>102.6</v>
      </c>
      <c r="Z125" s="37"/>
      <c r="AA125" s="159">
        <v>103.5</v>
      </c>
      <c r="AB125" s="46"/>
      <c r="AC125" s="189">
        <v>84213</v>
      </c>
      <c r="AD125" s="62"/>
      <c r="AE125" s="189">
        <v>25527</v>
      </c>
      <c r="AF125" s="62"/>
      <c r="AG125" s="189">
        <v>34902</v>
      </c>
      <c r="AH125" s="62"/>
      <c r="AI125" s="35">
        <v>22202</v>
      </c>
      <c r="AJ125" s="37"/>
      <c r="AK125" s="35">
        <v>8189</v>
      </c>
      <c r="AL125" s="34"/>
      <c r="AM125" s="35">
        <v>11194</v>
      </c>
      <c r="AN125" s="34"/>
      <c r="AO125" s="35">
        <v>22911</v>
      </c>
      <c r="AP125" s="37"/>
      <c r="AQ125" s="285">
        <v>0</v>
      </c>
      <c r="AR125" s="323"/>
      <c r="AS125" s="285">
        <v>0</v>
      </c>
      <c r="AT125" s="323"/>
      <c r="AU125" s="330">
        <v>7804528</v>
      </c>
      <c r="AV125" s="44"/>
      <c r="AW125" s="330">
        <v>5116186</v>
      </c>
      <c r="AX125" s="35">
        <v>150165</v>
      </c>
      <c r="AY125" s="39">
        <v>1</v>
      </c>
      <c r="AZ125" s="37"/>
      <c r="BA125" s="154">
        <v>718</v>
      </c>
      <c r="BB125" s="41"/>
      <c r="BC125" s="155">
        <v>1213</v>
      </c>
      <c r="BD125" s="44"/>
      <c r="BE125" s="35">
        <v>69271</v>
      </c>
      <c r="BF125" s="44"/>
      <c r="BG125" s="35">
        <v>76662</v>
      </c>
      <c r="BH125" s="53"/>
      <c r="BI125" s="189">
        <v>16437</v>
      </c>
      <c r="BJ125" s="107"/>
      <c r="BK125" s="189">
        <v>3470</v>
      </c>
      <c r="BL125" s="62"/>
      <c r="BM125" s="189">
        <v>9588</v>
      </c>
      <c r="BN125" s="62"/>
      <c r="BO125" s="189">
        <v>3378</v>
      </c>
      <c r="BP125" s="107"/>
      <c r="BQ125" s="495">
        <v>9715.89</v>
      </c>
      <c r="BR125" s="44"/>
      <c r="BS125" s="189">
        <v>4528</v>
      </c>
      <c r="BT125" s="334"/>
      <c r="BU125" s="273">
        <v>101.7</v>
      </c>
      <c r="BV125" s="339"/>
      <c r="BW125" s="42">
        <v>100</v>
      </c>
      <c r="BX125" s="37"/>
      <c r="BY125" s="35">
        <v>281041</v>
      </c>
      <c r="BZ125" s="37"/>
      <c r="CA125" s="238">
        <v>1.63</v>
      </c>
      <c r="CB125" s="37"/>
      <c r="CC125" s="35">
        <v>357</v>
      </c>
      <c r="CD125" s="37"/>
      <c r="CE125" s="35">
        <v>967</v>
      </c>
      <c r="CF125" s="44"/>
      <c r="CG125" s="42">
        <v>89.6</v>
      </c>
      <c r="CH125" s="252"/>
      <c r="CI125" s="42">
        <v>89.6</v>
      </c>
      <c r="CJ125" s="159"/>
      <c r="CK125" s="42">
        <v>101.5</v>
      </c>
      <c r="CL125" s="159"/>
      <c r="CM125" s="159">
        <v>101.5</v>
      </c>
      <c r="CN125" s="46"/>
      <c r="CO125" s="42">
        <v>99.1</v>
      </c>
      <c r="CP125" s="159"/>
      <c r="CQ125" s="159">
        <v>109.1</v>
      </c>
      <c r="CR125" s="260"/>
      <c r="CS125" s="259">
        <v>142</v>
      </c>
      <c r="CT125" s="260"/>
      <c r="CU125" s="38">
        <v>2.5</v>
      </c>
      <c r="CV125" s="52" t="s">
        <v>107</v>
      </c>
      <c r="CW125" s="50">
        <v>30</v>
      </c>
      <c r="CX125" s="51">
        <v>11</v>
      </c>
      <c r="CY125" s="161"/>
    </row>
    <row r="126" spans="1:103" s="8" customFormat="1" ht="15" customHeight="1">
      <c r="A126" s="48">
        <v>2018</v>
      </c>
      <c r="B126" s="48" t="s">
        <v>107</v>
      </c>
      <c r="C126" s="50">
        <v>30</v>
      </c>
      <c r="D126" s="51">
        <v>12</v>
      </c>
      <c r="E126" s="4"/>
      <c r="F126" s="46"/>
      <c r="G126" s="188">
        <v>27.3</v>
      </c>
      <c r="H126" s="37"/>
      <c r="I126" s="63">
        <v>50</v>
      </c>
      <c r="J126" s="37"/>
      <c r="K126" s="63">
        <v>44.4</v>
      </c>
      <c r="L126" s="37"/>
      <c r="M126" s="35">
        <v>12644</v>
      </c>
      <c r="N126" s="53"/>
      <c r="O126" s="285">
        <v>0</v>
      </c>
      <c r="P126" s="46"/>
      <c r="Q126" s="42">
        <v>115.2</v>
      </c>
      <c r="R126" s="37"/>
      <c r="S126" s="42">
        <v>115.7</v>
      </c>
      <c r="T126" s="46"/>
      <c r="U126" s="42">
        <v>114.6</v>
      </c>
      <c r="V126" s="37"/>
      <c r="W126" s="42">
        <v>116.5</v>
      </c>
      <c r="X126" s="46"/>
      <c r="Y126" s="42">
        <v>103</v>
      </c>
      <c r="Z126" s="37"/>
      <c r="AA126" s="159">
        <v>100.5</v>
      </c>
      <c r="AB126" s="46"/>
      <c r="AC126" s="189">
        <v>78364</v>
      </c>
      <c r="AD126" s="62"/>
      <c r="AE126" s="189">
        <v>24415</v>
      </c>
      <c r="AF126" s="62"/>
      <c r="AG126" s="189">
        <v>30788</v>
      </c>
      <c r="AH126" s="62"/>
      <c r="AI126" s="35">
        <v>19402</v>
      </c>
      <c r="AJ126" s="37"/>
      <c r="AK126" s="35">
        <v>8340</v>
      </c>
      <c r="AL126" s="34"/>
      <c r="AM126" s="35">
        <v>10878</v>
      </c>
      <c r="AN126" s="34"/>
      <c r="AO126" s="35">
        <v>22316</v>
      </c>
      <c r="AP126" s="37"/>
      <c r="AQ126" s="285">
        <v>0</v>
      </c>
      <c r="AR126" s="323"/>
      <c r="AS126" s="285">
        <v>0</v>
      </c>
      <c r="AT126" s="323"/>
      <c r="AU126" s="330">
        <v>7797315</v>
      </c>
      <c r="AV126" s="44"/>
      <c r="AW126" s="330">
        <v>5154804</v>
      </c>
      <c r="AX126" s="35">
        <v>158282</v>
      </c>
      <c r="AY126" s="39">
        <v>2</v>
      </c>
      <c r="AZ126" s="37"/>
      <c r="BA126" s="154">
        <v>622</v>
      </c>
      <c r="BB126" s="41"/>
      <c r="BC126" s="155">
        <v>818</v>
      </c>
      <c r="BD126" s="44"/>
      <c r="BE126" s="35">
        <v>70218</v>
      </c>
      <c r="BF126" s="44"/>
      <c r="BG126" s="35">
        <v>70775</v>
      </c>
      <c r="BH126" s="53"/>
      <c r="BI126" s="189">
        <v>20825</v>
      </c>
      <c r="BJ126" s="107"/>
      <c r="BK126" s="189">
        <v>3967</v>
      </c>
      <c r="BL126" s="62"/>
      <c r="BM126" s="189">
        <v>12469</v>
      </c>
      <c r="BN126" s="62"/>
      <c r="BO126" s="189">
        <v>4389</v>
      </c>
      <c r="BP126" s="107"/>
      <c r="BQ126" s="496">
        <v>10565.6</v>
      </c>
      <c r="BR126" s="44"/>
      <c r="BS126" s="189">
        <v>4397</v>
      </c>
      <c r="BT126" s="334"/>
      <c r="BU126" s="273">
        <v>101.1</v>
      </c>
      <c r="BV126" s="339"/>
      <c r="BW126" s="42">
        <v>99.7</v>
      </c>
      <c r="BX126" s="37"/>
      <c r="BY126" s="35">
        <v>329271</v>
      </c>
      <c r="BZ126" s="37"/>
      <c r="CA126" s="238">
        <v>1.62</v>
      </c>
      <c r="CB126" s="37"/>
      <c r="CC126" s="35">
        <v>302</v>
      </c>
      <c r="CD126" s="37"/>
      <c r="CE126" s="35">
        <v>869</v>
      </c>
      <c r="CF126" s="44"/>
      <c r="CG126" s="42">
        <v>177.8</v>
      </c>
      <c r="CH126" s="252"/>
      <c r="CI126" s="42">
        <v>178.5</v>
      </c>
      <c r="CJ126" s="159"/>
      <c r="CK126" s="42">
        <v>101.1</v>
      </c>
      <c r="CL126" s="159"/>
      <c r="CM126" s="159">
        <v>101.5</v>
      </c>
      <c r="CN126" s="46"/>
      <c r="CO126" s="42">
        <v>99.3</v>
      </c>
      <c r="CP126" s="159"/>
      <c r="CQ126" s="159">
        <v>104.3</v>
      </c>
      <c r="CR126" s="260"/>
      <c r="CS126" s="259">
        <v>138.30000000000001</v>
      </c>
      <c r="CT126" s="260"/>
      <c r="CU126" s="38">
        <v>2.5</v>
      </c>
      <c r="CV126" s="52" t="s">
        <v>107</v>
      </c>
      <c r="CW126" s="50">
        <v>30</v>
      </c>
      <c r="CX126" s="51">
        <v>12</v>
      </c>
      <c r="CY126" s="161"/>
    </row>
    <row r="127" spans="1:103" s="8" customFormat="1" ht="20.100000000000001" customHeight="1">
      <c r="A127" s="48">
        <v>2019</v>
      </c>
      <c r="B127" s="48" t="s">
        <v>107</v>
      </c>
      <c r="C127" s="50">
        <v>31</v>
      </c>
      <c r="D127" s="51">
        <v>1</v>
      </c>
      <c r="E127" s="7" t="str">
        <f>$C127&amp;$D127</f>
        <v>311</v>
      </c>
      <c r="F127" s="46"/>
      <c r="G127" s="63">
        <v>18.2</v>
      </c>
      <c r="H127" s="37"/>
      <c r="I127" s="63">
        <v>25</v>
      </c>
      <c r="J127" s="37"/>
      <c r="K127" s="63">
        <v>66.7</v>
      </c>
      <c r="L127" s="37"/>
      <c r="M127" s="35">
        <v>12632</v>
      </c>
      <c r="N127" s="53"/>
      <c r="O127" s="285">
        <v>0</v>
      </c>
      <c r="P127" s="46"/>
      <c r="Q127" s="42">
        <v>112.5</v>
      </c>
      <c r="R127" s="37"/>
      <c r="S127" s="42">
        <v>106</v>
      </c>
      <c r="T127" s="46"/>
      <c r="U127" s="42">
        <v>112.8</v>
      </c>
      <c r="V127" s="37"/>
      <c r="W127" s="42">
        <v>105.6</v>
      </c>
      <c r="X127" s="46"/>
      <c r="Y127" s="42">
        <v>102.3</v>
      </c>
      <c r="Z127" s="37"/>
      <c r="AA127" s="159">
        <v>103.7</v>
      </c>
      <c r="AB127" s="46"/>
      <c r="AC127" s="189">
        <v>67087</v>
      </c>
      <c r="AD127" s="62"/>
      <c r="AE127" s="189">
        <v>20925</v>
      </c>
      <c r="AF127" s="62"/>
      <c r="AG127" s="189">
        <v>24776</v>
      </c>
      <c r="AH127" s="62"/>
      <c r="AI127" s="35">
        <v>13570</v>
      </c>
      <c r="AJ127" s="37"/>
      <c r="AK127" s="35">
        <v>5853</v>
      </c>
      <c r="AL127" s="34"/>
      <c r="AM127" s="35">
        <v>9717</v>
      </c>
      <c r="AN127" s="34"/>
      <c r="AO127" s="35">
        <v>19975</v>
      </c>
      <c r="AP127" s="37"/>
      <c r="AQ127" s="285">
        <v>0</v>
      </c>
      <c r="AR127" s="323"/>
      <c r="AS127" s="285">
        <v>0</v>
      </c>
      <c r="AT127" s="323"/>
      <c r="AU127" s="330">
        <v>7784238</v>
      </c>
      <c r="AV127" s="44"/>
      <c r="AW127" s="330">
        <v>5120803</v>
      </c>
      <c r="AX127" s="35">
        <v>152651</v>
      </c>
      <c r="AY127" s="39">
        <v>2</v>
      </c>
      <c r="AZ127" s="37"/>
      <c r="BA127" s="154">
        <v>666</v>
      </c>
      <c r="BB127" s="41"/>
      <c r="BC127" s="155">
        <v>1684</v>
      </c>
      <c r="BD127" s="44"/>
      <c r="BE127" s="35">
        <v>55747</v>
      </c>
      <c r="BF127" s="44"/>
      <c r="BG127" s="35">
        <v>69924</v>
      </c>
      <c r="BH127" s="53"/>
      <c r="BI127" s="189">
        <v>16327</v>
      </c>
      <c r="BJ127" s="107"/>
      <c r="BK127" s="189">
        <v>3605</v>
      </c>
      <c r="BL127" s="62"/>
      <c r="BM127" s="189">
        <v>9466</v>
      </c>
      <c r="BN127" s="62"/>
      <c r="BO127" s="189">
        <v>3257</v>
      </c>
      <c r="BP127" s="107"/>
      <c r="BQ127" s="495">
        <v>9563.57</v>
      </c>
      <c r="BR127" s="43"/>
      <c r="BS127" s="189">
        <v>4268</v>
      </c>
      <c r="BT127" s="334"/>
      <c r="BU127" s="273">
        <v>100.5</v>
      </c>
      <c r="BV127" s="339"/>
      <c r="BW127" s="42">
        <v>99.7</v>
      </c>
      <c r="BX127" s="37"/>
      <c r="BY127" s="35">
        <v>296345</v>
      </c>
      <c r="BZ127" s="37"/>
      <c r="CA127" s="238">
        <v>1.63</v>
      </c>
      <c r="CB127" s="37"/>
      <c r="CC127" s="35">
        <v>435</v>
      </c>
      <c r="CD127" s="37"/>
      <c r="CE127" s="35">
        <v>1059</v>
      </c>
      <c r="CF127" s="44"/>
      <c r="CG127" s="42">
        <v>85.5</v>
      </c>
      <c r="CH127" s="252"/>
      <c r="CI127" s="42">
        <v>85.8</v>
      </c>
      <c r="CJ127" s="159"/>
      <c r="CK127" s="42">
        <v>98.9</v>
      </c>
      <c r="CL127" s="159"/>
      <c r="CM127" s="159">
        <v>99.2</v>
      </c>
      <c r="CN127" s="46"/>
      <c r="CO127" s="42">
        <v>99.3</v>
      </c>
      <c r="CP127" s="159"/>
      <c r="CQ127" s="159">
        <v>96.4</v>
      </c>
      <c r="CR127" s="260"/>
      <c r="CS127" s="259">
        <v>121</v>
      </c>
      <c r="CT127" s="260"/>
      <c r="CU127" s="38">
        <v>2.5</v>
      </c>
      <c r="CV127" s="52" t="s">
        <v>107</v>
      </c>
      <c r="CW127" s="50">
        <v>31</v>
      </c>
      <c r="CX127" s="51">
        <v>1</v>
      </c>
      <c r="CY127" s="161"/>
    </row>
    <row r="128" spans="1:103" s="8" customFormat="1" ht="15" customHeight="1">
      <c r="A128" s="48">
        <v>2019</v>
      </c>
      <c r="B128" s="48" t="s">
        <v>107</v>
      </c>
      <c r="C128" s="50">
        <v>31</v>
      </c>
      <c r="D128" s="51">
        <v>2</v>
      </c>
      <c r="E128" s="7" t="str">
        <f t="shared" ref="E128:E191" si="0">$C128&amp;$D128</f>
        <v>312</v>
      </c>
      <c r="F128" s="46"/>
      <c r="G128" s="188">
        <v>36.4</v>
      </c>
      <c r="H128" s="37"/>
      <c r="I128" s="63">
        <v>35</v>
      </c>
      <c r="J128" s="37"/>
      <c r="K128" s="63">
        <v>66.7</v>
      </c>
      <c r="L128" s="37"/>
      <c r="M128" s="35">
        <v>12631</v>
      </c>
      <c r="N128" s="53"/>
      <c r="O128" s="285">
        <v>0</v>
      </c>
      <c r="P128" s="46"/>
      <c r="Q128" s="42">
        <v>114.3</v>
      </c>
      <c r="R128" s="37"/>
      <c r="S128" s="42">
        <v>110.4</v>
      </c>
      <c r="T128" s="46"/>
      <c r="U128" s="42">
        <v>114.9</v>
      </c>
      <c r="V128" s="37"/>
      <c r="W128" s="42">
        <v>111.3</v>
      </c>
      <c r="X128" s="46"/>
      <c r="Y128" s="42">
        <v>102.5</v>
      </c>
      <c r="Z128" s="37"/>
      <c r="AA128" s="159">
        <v>103.4</v>
      </c>
      <c r="AB128" s="46"/>
      <c r="AC128" s="189">
        <v>71966</v>
      </c>
      <c r="AD128" s="62"/>
      <c r="AE128" s="189">
        <v>21992</v>
      </c>
      <c r="AF128" s="62"/>
      <c r="AG128" s="189">
        <v>27921</v>
      </c>
      <c r="AH128" s="62"/>
      <c r="AI128" s="35">
        <v>12141</v>
      </c>
      <c r="AJ128" s="37"/>
      <c r="AK128" s="35">
        <v>7390</v>
      </c>
      <c r="AL128" s="34"/>
      <c r="AM128" s="35">
        <v>9789</v>
      </c>
      <c r="AN128" s="34"/>
      <c r="AO128" s="35">
        <v>21058</v>
      </c>
      <c r="AP128" s="37"/>
      <c r="AQ128" s="285">
        <v>0</v>
      </c>
      <c r="AR128" s="323"/>
      <c r="AS128" s="285">
        <v>0</v>
      </c>
      <c r="AT128" s="323"/>
      <c r="AU128" s="330">
        <v>7774233</v>
      </c>
      <c r="AV128" s="44"/>
      <c r="AW128" s="330">
        <v>5120698</v>
      </c>
      <c r="AX128" s="35">
        <v>148085</v>
      </c>
      <c r="AY128" s="39">
        <v>1</v>
      </c>
      <c r="AZ128" s="37"/>
      <c r="BA128" s="154">
        <v>588</v>
      </c>
      <c r="BB128" s="41"/>
      <c r="BC128" s="155">
        <v>1950</v>
      </c>
      <c r="BD128" s="44"/>
      <c r="BE128" s="35">
        <v>63854</v>
      </c>
      <c r="BF128" s="44"/>
      <c r="BG128" s="35">
        <v>60567</v>
      </c>
      <c r="BH128" s="53"/>
      <c r="BI128" s="189">
        <v>14350</v>
      </c>
      <c r="BJ128" s="107"/>
      <c r="BK128" s="189">
        <v>2529</v>
      </c>
      <c r="BL128" s="62"/>
      <c r="BM128" s="189">
        <v>8896</v>
      </c>
      <c r="BN128" s="62"/>
      <c r="BO128" s="189">
        <v>2925</v>
      </c>
      <c r="BP128" s="107"/>
      <c r="BQ128" s="496">
        <v>9002.84</v>
      </c>
      <c r="BR128" s="44"/>
      <c r="BS128" s="189">
        <v>4354</v>
      </c>
      <c r="BT128" s="334"/>
      <c r="BU128" s="273">
        <v>100.9</v>
      </c>
      <c r="BV128" s="339"/>
      <c r="BW128" s="42">
        <v>99.7</v>
      </c>
      <c r="BX128" s="37"/>
      <c r="BY128" s="35">
        <v>271232</v>
      </c>
      <c r="BZ128" s="37"/>
      <c r="CA128" s="238">
        <v>1.63</v>
      </c>
      <c r="CB128" s="37"/>
      <c r="CC128" s="35">
        <v>416</v>
      </c>
      <c r="CD128" s="37"/>
      <c r="CE128" s="35">
        <v>1037</v>
      </c>
      <c r="CF128" s="44"/>
      <c r="CG128" s="42">
        <v>83.1</v>
      </c>
      <c r="CH128" s="252"/>
      <c r="CI128" s="42">
        <v>83.4</v>
      </c>
      <c r="CJ128" s="159"/>
      <c r="CK128" s="42">
        <v>99.6</v>
      </c>
      <c r="CL128" s="159"/>
      <c r="CM128" s="159">
        <v>99.9</v>
      </c>
      <c r="CN128" s="46"/>
      <c r="CO128" s="42">
        <v>99</v>
      </c>
      <c r="CP128" s="159"/>
      <c r="CQ128" s="159">
        <v>102</v>
      </c>
      <c r="CR128" s="260"/>
      <c r="CS128" s="259">
        <v>133</v>
      </c>
      <c r="CT128" s="260"/>
      <c r="CU128" s="38">
        <v>2.4</v>
      </c>
      <c r="CV128" s="52" t="s">
        <v>107</v>
      </c>
      <c r="CW128" s="50">
        <v>31</v>
      </c>
      <c r="CX128" s="51">
        <v>2</v>
      </c>
      <c r="CY128" s="161"/>
    </row>
    <row r="129" spans="1:103" s="8" customFormat="1" ht="15" customHeight="1">
      <c r="A129" s="48">
        <v>2019</v>
      </c>
      <c r="B129" s="48" t="s">
        <v>107</v>
      </c>
      <c r="C129" s="50">
        <v>31</v>
      </c>
      <c r="D129" s="51">
        <v>3</v>
      </c>
      <c r="E129" s="7" t="str">
        <f t="shared" si="0"/>
        <v>313</v>
      </c>
      <c r="F129" s="46"/>
      <c r="G129" s="188">
        <v>50</v>
      </c>
      <c r="H129" s="37"/>
      <c r="I129" s="63">
        <v>40</v>
      </c>
      <c r="J129" s="37"/>
      <c r="K129" s="63">
        <v>77.8</v>
      </c>
      <c r="L129" s="37"/>
      <c r="M129" s="35">
        <v>12625</v>
      </c>
      <c r="N129" s="53"/>
      <c r="O129" s="285">
        <v>0</v>
      </c>
      <c r="P129" s="46"/>
      <c r="Q129" s="42">
        <v>113.4</v>
      </c>
      <c r="R129" s="37"/>
      <c r="S129" s="42">
        <v>122.9</v>
      </c>
      <c r="T129" s="46"/>
      <c r="U129" s="42">
        <v>114.1</v>
      </c>
      <c r="V129" s="37"/>
      <c r="W129" s="42">
        <v>125.2</v>
      </c>
      <c r="X129" s="46"/>
      <c r="Y129" s="42">
        <v>102</v>
      </c>
      <c r="Z129" s="37"/>
      <c r="AA129" s="159">
        <v>98.6</v>
      </c>
      <c r="AB129" s="46"/>
      <c r="AC129" s="189">
        <v>76558</v>
      </c>
      <c r="AD129" s="62"/>
      <c r="AE129" s="189">
        <v>22404</v>
      </c>
      <c r="AF129" s="62"/>
      <c r="AG129" s="189">
        <v>28413</v>
      </c>
      <c r="AH129" s="62"/>
      <c r="AI129" s="35">
        <v>18159</v>
      </c>
      <c r="AJ129" s="37"/>
      <c r="AK129" s="35">
        <v>13165</v>
      </c>
      <c r="AL129" s="34"/>
      <c r="AM129" s="35">
        <v>9966</v>
      </c>
      <c r="AN129" s="34"/>
      <c r="AO129" s="35">
        <v>21647</v>
      </c>
      <c r="AP129" s="37"/>
      <c r="AQ129" s="285">
        <v>0</v>
      </c>
      <c r="AR129" s="323"/>
      <c r="AS129" s="285">
        <v>0</v>
      </c>
      <c r="AT129" s="323"/>
      <c r="AU129" s="330">
        <v>7929750</v>
      </c>
      <c r="AV129" s="44"/>
      <c r="AW129" s="330">
        <v>5184322</v>
      </c>
      <c r="AX129" s="35">
        <v>160022</v>
      </c>
      <c r="AY129" s="39">
        <v>2</v>
      </c>
      <c r="AZ129" s="37"/>
      <c r="BA129" s="154">
        <v>662</v>
      </c>
      <c r="BB129" s="41"/>
      <c r="BC129" s="155">
        <v>971</v>
      </c>
      <c r="BD129" s="44"/>
      <c r="BE129" s="35">
        <v>72021</v>
      </c>
      <c r="BF129" s="44"/>
      <c r="BG129" s="35">
        <v>66849</v>
      </c>
      <c r="BH129" s="53"/>
      <c r="BI129" s="189">
        <v>16529</v>
      </c>
      <c r="BJ129" s="107"/>
      <c r="BK129" s="189">
        <v>3468</v>
      </c>
      <c r="BL129" s="62"/>
      <c r="BM129" s="189">
        <v>9543</v>
      </c>
      <c r="BN129" s="62"/>
      <c r="BO129" s="189">
        <v>3518</v>
      </c>
      <c r="BP129" s="107"/>
      <c r="BQ129" s="495">
        <v>10125.84</v>
      </c>
      <c r="BR129" s="43"/>
      <c r="BS129" s="189">
        <v>5115</v>
      </c>
      <c r="BT129" s="334"/>
      <c r="BU129" s="273">
        <v>101.2</v>
      </c>
      <c r="BV129" s="339"/>
      <c r="BW129" s="42">
        <v>99.7</v>
      </c>
      <c r="BX129" s="37"/>
      <c r="BY129" s="35">
        <v>309274</v>
      </c>
      <c r="BZ129" s="37"/>
      <c r="CA129" s="238">
        <v>1.63</v>
      </c>
      <c r="CB129" s="37"/>
      <c r="CC129" s="35">
        <v>423</v>
      </c>
      <c r="CD129" s="37"/>
      <c r="CE129" s="35">
        <v>950</v>
      </c>
      <c r="CF129" s="44"/>
      <c r="CG129" s="42">
        <v>88.4</v>
      </c>
      <c r="CH129" s="252"/>
      <c r="CI129" s="42">
        <v>88.7</v>
      </c>
      <c r="CJ129" s="159"/>
      <c r="CK129" s="42">
        <v>100.3</v>
      </c>
      <c r="CL129" s="159"/>
      <c r="CM129" s="159">
        <v>100.6</v>
      </c>
      <c r="CN129" s="46"/>
      <c r="CO129" s="42">
        <v>98.2</v>
      </c>
      <c r="CP129" s="159"/>
      <c r="CQ129" s="159">
        <v>102.7</v>
      </c>
      <c r="CR129" s="260"/>
      <c r="CS129" s="259">
        <v>132.30000000000001</v>
      </c>
      <c r="CT129" s="260"/>
      <c r="CU129" s="38">
        <v>2.5</v>
      </c>
      <c r="CV129" s="52" t="s">
        <v>107</v>
      </c>
      <c r="CW129" s="50">
        <v>31</v>
      </c>
      <c r="CX129" s="51">
        <v>3</v>
      </c>
      <c r="CY129" s="161"/>
    </row>
    <row r="130" spans="1:103" s="8" customFormat="1" ht="15" customHeight="1">
      <c r="A130" s="48">
        <v>2019</v>
      </c>
      <c r="B130" s="48" t="s">
        <v>107</v>
      </c>
      <c r="C130" s="50">
        <v>31</v>
      </c>
      <c r="D130" s="51">
        <v>4</v>
      </c>
      <c r="E130" s="7" t="str">
        <f t="shared" si="0"/>
        <v>314</v>
      </c>
      <c r="F130" s="46"/>
      <c r="G130" s="63">
        <v>45.5</v>
      </c>
      <c r="H130" s="37"/>
      <c r="I130" s="63">
        <v>65</v>
      </c>
      <c r="J130" s="37"/>
      <c r="K130" s="63">
        <v>61.1</v>
      </c>
      <c r="L130" s="37"/>
      <c r="M130" s="154">
        <v>12625</v>
      </c>
      <c r="N130" s="155"/>
      <c r="O130" s="285">
        <v>0</v>
      </c>
      <c r="P130" s="46"/>
      <c r="Q130" s="42">
        <v>112.9</v>
      </c>
      <c r="R130" s="37"/>
      <c r="S130" s="42">
        <v>111.4</v>
      </c>
      <c r="T130" s="46"/>
      <c r="U130" s="42">
        <v>113.9</v>
      </c>
      <c r="V130" s="37"/>
      <c r="W130" s="42">
        <v>110.6</v>
      </c>
      <c r="X130" s="46"/>
      <c r="Y130" s="42">
        <v>102.4</v>
      </c>
      <c r="Z130" s="37"/>
      <c r="AA130" s="159">
        <v>101</v>
      </c>
      <c r="AB130" s="46"/>
      <c r="AC130" s="189">
        <v>79389</v>
      </c>
      <c r="AD130" s="62"/>
      <c r="AE130" s="189">
        <v>25436</v>
      </c>
      <c r="AF130" s="62"/>
      <c r="AG130" s="189">
        <v>29511</v>
      </c>
      <c r="AH130" s="62"/>
      <c r="AI130" s="35">
        <v>19432</v>
      </c>
      <c r="AJ130" s="37"/>
      <c r="AK130" s="35">
        <v>22329</v>
      </c>
      <c r="AL130" s="34"/>
      <c r="AM130" s="35">
        <v>11222</v>
      </c>
      <c r="AN130" s="34"/>
      <c r="AO130" s="35">
        <v>23126</v>
      </c>
      <c r="AP130" s="37"/>
      <c r="AQ130" s="285">
        <v>0</v>
      </c>
      <c r="AR130" s="323"/>
      <c r="AS130" s="285">
        <v>0</v>
      </c>
      <c r="AT130" s="323"/>
      <c r="AU130" s="330">
        <v>7956386</v>
      </c>
      <c r="AV130" s="44"/>
      <c r="AW130" s="330">
        <v>5184411</v>
      </c>
      <c r="AX130" s="35">
        <v>139494</v>
      </c>
      <c r="AY130" s="39">
        <v>3</v>
      </c>
      <c r="AZ130" s="37"/>
      <c r="BA130" s="154">
        <v>645</v>
      </c>
      <c r="BB130" s="41"/>
      <c r="BC130" s="155">
        <v>1069</v>
      </c>
      <c r="BD130" s="44"/>
      <c r="BE130" s="35">
        <v>66643</v>
      </c>
      <c r="BF130" s="44"/>
      <c r="BG130" s="35">
        <v>66053</v>
      </c>
      <c r="BH130" s="53"/>
      <c r="BI130" s="189">
        <v>15359</v>
      </c>
      <c r="BJ130" s="107"/>
      <c r="BK130" s="189">
        <v>3094</v>
      </c>
      <c r="BL130" s="62"/>
      <c r="BM130" s="189">
        <v>9049</v>
      </c>
      <c r="BN130" s="62"/>
      <c r="BO130" s="189">
        <v>3215</v>
      </c>
      <c r="BP130" s="107"/>
      <c r="BQ130" s="496">
        <v>9977.06</v>
      </c>
      <c r="BR130" s="44"/>
      <c r="BS130" s="189">
        <v>5072</v>
      </c>
      <c r="BT130" s="334"/>
      <c r="BU130" s="273">
        <v>101.6</v>
      </c>
      <c r="BV130" s="339"/>
      <c r="BW130" s="42">
        <v>100</v>
      </c>
      <c r="BX130" s="37"/>
      <c r="BY130" s="35">
        <v>301136</v>
      </c>
      <c r="BZ130" s="37"/>
      <c r="CA130" s="238">
        <v>1.63</v>
      </c>
      <c r="CB130" s="37"/>
      <c r="CC130" s="35">
        <v>522</v>
      </c>
      <c r="CD130" s="37"/>
      <c r="CE130" s="35">
        <v>963</v>
      </c>
      <c r="CF130" s="44"/>
      <c r="CG130" s="42">
        <v>86.9</v>
      </c>
      <c r="CH130" s="252"/>
      <c r="CI130" s="42">
        <v>86.9</v>
      </c>
      <c r="CJ130" s="159"/>
      <c r="CK130" s="42">
        <v>101.7</v>
      </c>
      <c r="CL130" s="159"/>
      <c r="CM130" s="159">
        <v>101.7</v>
      </c>
      <c r="CN130" s="46"/>
      <c r="CO130" s="42">
        <v>99.5</v>
      </c>
      <c r="CP130" s="159"/>
      <c r="CQ130" s="159">
        <v>106.1</v>
      </c>
      <c r="CR130" s="260"/>
      <c r="CS130" s="259">
        <v>131.5</v>
      </c>
      <c r="CT130" s="260"/>
      <c r="CU130" s="38">
        <v>2.4</v>
      </c>
      <c r="CV130" s="52" t="s">
        <v>107</v>
      </c>
      <c r="CW130" s="50">
        <v>31</v>
      </c>
      <c r="CX130" s="51">
        <v>4</v>
      </c>
      <c r="CY130" s="161"/>
    </row>
    <row r="131" spans="1:103" s="8" customFormat="1" ht="15" customHeight="1">
      <c r="A131" s="48">
        <v>2019</v>
      </c>
      <c r="B131" s="48"/>
      <c r="C131" s="50">
        <v>1</v>
      </c>
      <c r="D131" s="51">
        <v>5</v>
      </c>
      <c r="E131" s="7" t="str">
        <f t="shared" si="0"/>
        <v>15</v>
      </c>
      <c r="F131" s="46"/>
      <c r="G131" s="188">
        <v>27.3</v>
      </c>
      <c r="H131" s="37"/>
      <c r="I131" s="63">
        <v>60</v>
      </c>
      <c r="J131" s="37"/>
      <c r="K131" s="63">
        <v>77.8</v>
      </c>
      <c r="L131" s="37"/>
      <c r="M131" s="35">
        <v>12618</v>
      </c>
      <c r="N131" s="53"/>
      <c r="O131" s="285">
        <v>0</v>
      </c>
      <c r="P131" s="46"/>
      <c r="Q131" s="42">
        <v>114.8</v>
      </c>
      <c r="R131" s="37"/>
      <c r="S131" s="42">
        <v>107.9</v>
      </c>
      <c r="T131" s="46"/>
      <c r="U131" s="42">
        <v>116.5</v>
      </c>
      <c r="V131" s="37"/>
      <c r="W131" s="42">
        <v>106.7</v>
      </c>
      <c r="X131" s="46"/>
      <c r="Y131" s="42">
        <v>103.6</v>
      </c>
      <c r="Z131" s="37"/>
      <c r="AA131" s="159">
        <v>105</v>
      </c>
      <c r="AB131" s="46"/>
      <c r="AC131" s="189">
        <v>72581</v>
      </c>
      <c r="AD131" s="62"/>
      <c r="AE131" s="189">
        <v>24826</v>
      </c>
      <c r="AF131" s="62"/>
      <c r="AG131" s="189">
        <v>26164</v>
      </c>
      <c r="AH131" s="62"/>
      <c r="AI131" s="35">
        <v>17789</v>
      </c>
      <c r="AJ131" s="37"/>
      <c r="AK131" s="35">
        <v>14204</v>
      </c>
      <c r="AL131" s="34"/>
      <c r="AM131" s="35">
        <v>10552</v>
      </c>
      <c r="AN131" s="34"/>
      <c r="AO131" s="35">
        <v>22540</v>
      </c>
      <c r="AP131" s="37"/>
      <c r="AQ131" s="285">
        <v>0</v>
      </c>
      <c r="AR131" s="323"/>
      <c r="AS131" s="285">
        <v>0</v>
      </c>
      <c r="AT131" s="323"/>
      <c r="AU131" s="330">
        <v>7943925</v>
      </c>
      <c r="AV131" s="44"/>
      <c r="AW131" s="330">
        <v>5162381</v>
      </c>
      <c r="AX131" s="35">
        <v>190795</v>
      </c>
      <c r="AY131" s="39">
        <v>2</v>
      </c>
      <c r="AZ131" s="37"/>
      <c r="BA131" s="154">
        <v>695</v>
      </c>
      <c r="BB131" s="41"/>
      <c r="BC131" s="155">
        <v>1075</v>
      </c>
      <c r="BD131" s="44"/>
      <c r="BE131" s="35">
        <v>58378</v>
      </c>
      <c r="BF131" s="44"/>
      <c r="BG131" s="35">
        <v>68032</v>
      </c>
      <c r="BH131" s="53"/>
      <c r="BI131" s="189">
        <v>15636</v>
      </c>
      <c r="BJ131" s="107"/>
      <c r="BK131" s="189">
        <v>3112</v>
      </c>
      <c r="BL131" s="62"/>
      <c r="BM131" s="189">
        <v>9291</v>
      </c>
      <c r="BN131" s="62"/>
      <c r="BO131" s="189">
        <v>3233</v>
      </c>
      <c r="BP131" s="107"/>
      <c r="BQ131" s="495">
        <v>10258.030000000001</v>
      </c>
      <c r="BR131" s="44"/>
      <c r="BS131" s="189">
        <v>5140</v>
      </c>
      <c r="BT131" s="334"/>
      <c r="BU131" s="273">
        <v>101.4</v>
      </c>
      <c r="BV131" s="339"/>
      <c r="BW131" s="42">
        <v>100</v>
      </c>
      <c r="BX131" s="37"/>
      <c r="BY131" s="35">
        <v>300901</v>
      </c>
      <c r="BZ131" s="37"/>
      <c r="CA131" s="238">
        <v>1.62</v>
      </c>
      <c r="CB131" s="37"/>
      <c r="CC131" s="35">
        <v>417</v>
      </c>
      <c r="CD131" s="37"/>
      <c r="CE131" s="35">
        <v>939</v>
      </c>
      <c r="CF131" s="44"/>
      <c r="CG131" s="42">
        <v>86.5</v>
      </c>
      <c r="CH131" s="252"/>
      <c r="CI131" s="42">
        <v>86.5</v>
      </c>
      <c r="CJ131" s="159"/>
      <c r="CK131" s="42">
        <v>100.2</v>
      </c>
      <c r="CL131" s="159"/>
      <c r="CM131" s="159">
        <v>100.2</v>
      </c>
      <c r="CN131" s="46"/>
      <c r="CO131" s="42">
        <v>99.7</v>
      </c>
      <c r="CP131" s="159"/>
      <c r="CQ131" s="159">
        <v>99.6</v>
      </c>
      <c r="CR131" s="260"/>
      <c r="CS131" s="259">
        <v>119.5</v>
      </c>
      <c r="CT131" s="260"/>
      <c r="CU131" s="38">
        <v>2.2999999999999998</v>
      </c>
      <c r="CV131" s="52"/>
      <c r="CW131" s="50">
        <v>1</v>
      </c>
      <c r="CX131" s="51">
        <v>5</v>
      </c>
      <c r="CY131" s="161"/>
    </row>
    <row r="132" spans="1:103" s="8" customFormat="1" ht="15" customHeight="1">
      <c r="A132" s="48">
        <v>2019</v>
      </c>
      <c r="B132" s="48"/>
      <c r="C132" s="50">
        <v>1</v>
      </c>
      <c r="D132" s="51">
        <v>6</v>
      </c>
      <c r="E132" s="7" t="str">
        <f t="shared" si="0"/>
        <v>16</v>
      </c>
      <c r="F132" s="46"/>
      <c r="G132" s="63">
        <v>9.1</v>
      </c>
      <c r="H132" s="37"/>
      <c r="I132" s="63">
        <v>30</v>
      </c>
      <c r="J132" s="37"/>
      <c r="K132" s="63">
        <v>66.7</v>
      </c>
      <c r="L132" s="37"/>
      <c r="M132" s="35">
        <v>12625</v>
      </c>
      <c r="N132" s="53"/>
      <c r="O132" s="285">
        <v>0</v>
      </c>
      <c r="P132" s="46"/>
      <c r="Q132" s="42">
        <v>112.8</v>
      </c>
      <c r="R132" s="37"/>
      <c r="S132" s="42">
        <v>111.9</v>
      </c>
      <c r="T132" s="46"/>
      <c r="U132" s="42">
        <v>112.6</v>
      </c>
      <c r="V132" s="37"/>
      <c r="W132" s="42">
        <v>111.7</v>
      </c>
      <c r="X132" s="46"/>
      <c r="Y132" s="42">
        <v>104.1</v>
      </c>
      <c r="Z132" s="37"/>
      <c r="AA132" s="159">
        <v>104.9</v>
      </c>
      <c r="AB132" s="46"/>
      <c r="AC132" s="189">
        <v>81541</v>
      </c>
      <c r="AD132" s="62"/>
      <c r="AE132" s="189">
        <v>28394</v>
      </c>
      <c r="AF132" s="62"/>
      <c r="AG132" s="189">
        <v>30645</v>
      </c>
      <c r="AH132" s="62"/>
      <c r="AI132" s="35">
        <v>24088</v>
      </c>
      <c r="AJ132" s="37"/>
      <c r="AK132" s="35">
        <v>14479</v>
      </c>
      <c r="AL132" s="34"/>
      <c r="AM132" s="35">
        <v>11812</v>
      </c>
      <c r="AN132" s="34"/>
      <c r="AO132" s="35">
        <v>24654</v>
      </c>
      <c r="AP132" s="37"/>
      <c r="AQ132" s="285">
        <v>0</v>
      </c>
      <c r="AR132" s="323"/>
      <c r="AS132" s="285">
        <v>0</v>
      </c>
      <c r="AT132" s="323"/>
      <c r="AU132" s="330">
        <v>7911681</v>
      </c>
      <c r="AV132" s="44"/>
      <c r="AW132" s="330">
        <v>5181806</v>
      </c>
      <c r="AX132" s="35">
        <v>154140</v>
      </c>
      <c r="AY132" s="39">
        <v>2</v>
      </c>
      <c r="AZ132" s="37"/>
      <c r="BA132" s="154">
        <v>734</v>
      </c>
      <c r="BB132" s="41"/>
      <c r="BC132" s="155">
        <v>870</v>
      </c>
      <c r="BD132" s="44"/>
      <c r="BE132" s="35">
        <v>65851</v>
      </c>
      <c r="BF132" s="44"/>
      <c r="BG132" s="35">
        <v>59970</v>
      </c>
      <c r="BH132" s="53"/>
      <c r="BI132" s="189">
        <v>15982</v>
      </c>
      <c r="BJ132" s="107"/>
      <c r="BK132" s="189">
        <v>3156</v>
      </c>
      <c r="BL132" s="62"/>
      <c r="BM132" s="189">
        <v>9585</v>
      </c>
      <c r="BN132" s="62"/>
      <c r="BO132" s="189">
        <v>3241</v>
      </c>
      <c r="BP132" s="107"/>
      <c r="BQ132" s="496">
        <v>10116.42</v>
      </c>
      <c r="BR132" s="44"/>
      <c r="BS132" s="189">
        <v>4581</v>
      </c>
      <c r="BT132" s="334"/>
      <c r="BU132" s="273">
        <v>100.9</v>
      </c>
      <c r="BV132" s="339"/>
      <c r="BW132" s="42">
        <v>99.8</v>
      </c>
      <c r="BX132" s="37"/>
      <c r="BY132" s="35">
        <v>276882</v>
      </c>
      <c r="BZ132" s="37"/>
      <c r="CA132" s="238">
        <v>1.61</v>
      </c>
      <c r="CB132" s="37"/>
      <c r="CC132" s="35">
        <v>373</v>
      </c>
      <c r="CD132" s="37"/>
      <c r="CE132" s="35">
        <v>926</v>
      </c>
      <c r="CF132" s="44"/>
      <c r="CG132" s="42">
        <v>141.80000000000001</v>
      </c>
      <c r="CH132" s="252"/>
      <c r="CI132" s="42">
        <v>142.1</v>
      </c>
      <c r="CJ132" s="159"/>
      <c r="CK132" s="42">
        <v>101.2</v>
      </c>
      <c r="CL132" s="159"/>
      <c r="CM132" s="159">
        <v>101.4</v>
      </c>
      <c r="CN132" s="46"/>
      <c r="CO132" s="42">
        <v>99.9</v>
      </c>
      <c r="CP132" s="159"/>
      <c r="CQ132" s="159">
        <v>105.6</v>
      </c>
      <c r="CR132" s="260"/>
      <c r="CS132" s="259">
        <v>123.2</v>
      </c>
      <c r="CT132" s="260"/>
      <c r="CU132" s="38">
        <v>2.2999999999999998</v>
      </c>
      <c r="CV132" s="52"/>
      <c r="CW132" s="50">
        <v>1</v>
      </c>
      <c r="CX132" s="51">
        <v>6</v>
      </c>
      <c r="CY132" s="161"/>
    </row>
    <row r="133" spans="1:103" s="8" customFormat="1" ht="15" customHeight="1">
      <c r="A133" s="48">
        <v>2019</v>
      </c>
      <c r="B133" s="48"/>
      <c r="C133" s="50">
        <v>1</v>
      </c>
      <c r="D133" s="51">
        <v>7</v>
      </c>
      <c r="E133" s="7" t="str">
        <f t="shared" si="0"/>
        <v>17</v>
      </c>
      <c r="F133" s="46"/>
      <c r="G133" s="188">
        <v>0</v>
      </c>
      <c r="H133" s="37"/>
      <c r="I133" s="63">
        <v>50</v>
      </c>
      <c r="J133" s="37"/>
      <c r="K133" s="63">
        <v>50</v>
      </c>
      <c r="L133" s="37"/>
      <c r="M133" s="35">
        <v>12627</v>
      </c>
      <c r="N133" s="53"/>
      <c r="O133" s="285">
        <v>0</v>
      </c>
      <c r="P133" s="46"/>
      <c r="Q133" s="42">
        <v>113</v>
      </c>
      <c r="R133" s="37"/>
      <c r="S133" s="42">
        <v>118.2</v>
      </c>
      <c r="T133" s="46"/>
      <c r="U133" s="42">
        <v>113.4</v>
      </c>
      <c r="V133" s="37"/>
      <c r="W133" s="42">
        <v>118.3</v>
      </c>
      <c r="X133" s="46"/>
      <c r="Y133" s="42">
        <v>104.8</v>
      </c>
      <c r="Z133" s="37"/>
      <c r="AA133" s="159">
        <v>106.7</v>
      </c>
      <c r="AB133" s="46"/>
      <c r="AC133" s="189">
        <v>79232</v>
      </c>
      <c r="AD133" s="62"/>
      <c r="AE133" s="189">
        <v>26282</v>
      </c>
      <c r="AF133" s="62"/>
      <c r="AG133" s="189">
        <v>30383</v>
      </c>
      <c r="AH133" s="62"/>
      <c r="AI133" s="35">
        <v>28407</v>
      </c>
      <c r="AJ133" s="37"/>
      <c r="AK133" s="35">
        <v>16091</v>
      </c>
      <c r="AL133" s="34"/>
      <c r="AM133" s="35">
        <v>11974</v>
      </c>
      <c r="AN133" s="34"/>
      <c r="AO133" s="35">
        <v>25930</v>
      </c>
      <c r="AP133" s="37"/>
      <c r="AQ133" s="285">
        <v>0</v>
      </c>
      <c r="AR133" s="323"/>
      <c r="AS133" s="285">
        <v>0</v>
      </c>
      <c r="AT133" s="323"/>
      <c r="AU133" s="330">
        <v>7911315</v>
      </c>
      <c r="AV133" s="44"/>
      <c r="AW133" s="330">
        <v>5174088</v>
      </c>
      <c r="AX133" s="35">
        <v>164653</v>
      </c>
      <c r="AY133" s="39">
        <v>2</v>
      </c>
      <c r="AZ133" s="37"/>
      <c r="BA133" s="154">
        <v>802</v>
      </c>
      <c r="BB133" s="41"/>
      <c r="BC133" s="155">
        <v>934</v>
      </c>
      <c r="BD133" s="44"/>
      <c r="BE133" s="35">
        <v>66435</v>
      </c>
      <c r="BF133" s="44"/>
      <c r="BG133" s="35">
        <v>68973</v>
      </c>
      <c r="BH133" s="53"/>
      <c r="BI133" s="189">
        <v>16246</v>
      </c>
      <c r="BJ133" s="107"/>
      <c r="BK133" s="189">
        <v>3070</v>
      </c>
      <c r="BL133" s="62"/>
      <c r="BM133" s="189">
        <v>9874</v>
      </c>
      <c r="BN133" s="62"/>
      <c r="BO133" s="189">
        <v>3302</v>
      </c>
      <c r="BP133" s="107"/>
      <c r="BQ133" s="495">
        <v>10759.53</v>
      </c>
      <c r="BR133" s="44"/>
      <c r="BS133" s="189">
        <v>5178</v>
      </c>
      <c r="BT133" s="334"/>
      <c r="BU133" s="273">
        <v>100.8</v>
      </c>
      <c r="BV133" s="339"/>
      <c r="BW133" s="42">
        <v>99.8</v>
      </c>
      <c r="BX133" s="37"/>
      <c r="BY133" s="35">
        <v>288026</v>
      </c>
      <c r="BZ133" s="37"/>
      <c r="CA133" s="238">
        <v>1.601</v>
      </c>
      <c r="CB133" s="37"/>
      <c r="CC133" s="35">
        <v>396</v>
      </c>
      <c r="CD133" s="37"/>
      <c r="CE133" s="35">
        <v>980</v>
      </c>
      <c r="CF133" s="44"/>
      <c r="CG133" s="42">
        <v>117.7</v>
      </c>
      <c r="CH133" s="252"/>
      <c r="CI133" s="42">
        <v>118.1</v>
      </c>
      <c r="CJ133" s="159"/>
      <c r="CK133" s="42">
        <v>101.1</v>
      </c>
      <c r="CL133" s="159"/>
      <c r="CM133" s="159">
        <v>101.4</v>
      </c>
      <c r="CN133" s="46"/>
      <c r="CO133" s="42">
        <v>100.2</v>
      </c>
      <c r="CP133" s="159"/>
      <c r="CQ133" s="159">
        <v>106.7</v>
      </c>
      <c r="CR133" s="260"/>
      <c r="CS133" s="259">
        <v>124.7</v>
      </c>
      <c r="CT133" s="260"/>
      <c r="CU133" s="38">
        <v>2.2999999999999998</v>
      </c>
      <c r="CV133" s="52"/>
      <c r="CW133" s="50">
        <v>1</v>
      </c>
      <c r="CX133" s="51">
        <v>7</v>
      </c>
      <c r="CY133" s="161"/>
    </row>
    <row r="134" spans="1:103" s="8" customFormat="1" ht="15" customHeight="1">
      <c r="A134" s="48">
        <v>2019</v>
      </c>
      <c r="B134" s="48"/>
      <c r="C134" s="50">
        <v>1</v>
      </c>
      <c r="D134" s="51">
        <v>8</v>
      </c>
      <c r="E134" s="7" t="str">
        <f t="shared" si="0"/>
        <v>18</v>
      </c>
      <c r="F134" s="46"/>
      <c r="G134" s="188">
        <v>18.2</v>
      </c>
      <c r="H134" s="37"/>
      <c r="I134" s="63">
        <v>30</v>
      </c>
      <c r="J134" s="37"/>
      <c r="K134" s="63">
        <v>44.4</v>
      </c>
      <c r="L134" s="37"/>
      <c r="M134" s="35">
        <v>12622</v>
      </c>
      <c r="N134" s="53"/>
      <c r="O134" s="285">
        <v>0</v>
      </c>
      <c r="P134" s="46"/>
      <c r="Q134" s="42">
        <v>111.5</v>
      </c>
      <c r="R134" s="37"/>
      <c r="S134" s="42">
        <v>102.6</v>
      </c>
      <c r="T134" s="46"/>
      <c r="U134" s="42">
        <v>112.2</v>
      </c>
      <c r="V134" s="37"/>
      <c r="W134" s="42">
        <v>104.1</v>
      </c>
      <c r="X134" s="46"/>
      <c r="Y134" s="42">
        <v>104.1</v>
      </c>
      <c r="Z134" s="37"/>
      <c r="AA134" s="159">
        <v>105.5</v>
      </c>
      <c r="AB134" s="46"/>
      <c r="AC134" s="189">
        <v>76034</v>
      </c>
      <c r="AD134" s="62"/>
      <c r="AE134" s="189">
        <v>24027</v>
      </c>
      <c r="AF134" s="62"/>
      <c r="AG134" s="189">
        <v>29255</v>
      </c>
      <c r="AH134" s="62"/>
      <c r="AI134" s="35">
        <v>22494</v>
      </c>
      <c r="AJ134" s="37"/>
      <c r="AK134" s="35">
        <v>11493</v>
      </c>
      <c r="AL134" s="34"/>
      <c r="AM134" s="35">
        <v>11167</v>
      </c>
      <c r="AN134" s="34"/>
      <c r="AO134" s="35">
        <v>25601</v>
      </c>
      <c r="AP134" s="37"/>
      <c r="AQ134" s="285">
        <v>0</v>
      </c>
      <c r="AR134" s="323"/>
      <c r="AS134" s="285">
        <v>0</v>
      </c>
      <c r="AT134" s="323"/>
      <c r="AU134" s="330">
        <v>7897779</v>
      </c>
      <c r="AV134" s="44"/>
      <c r="AW134" s="330">
        <v>5175789</v>
      </c>
      <c r="AX134" s="35">
        <v>133639</v>
      </c>
      <c r="AY134" s="39">
        <v>2</v>
      </c>
      <c r="AZ134" s="37"/>
      <c r="BA134" s="154">
        <v>678</v>
      </c>
      <c r="BB134" s="41"/>
      <c r="BC134" s="155">
        <v>871</v>
      </c>
      <c r="BD134" s="44"/>
      <c r="BE134" s="35">
        <v>61387</v>
      </c>
      <c r="BF134" s="44"/>
      <c r="BG134" s="35">
        <v>62909</v>
      </c>
      <c r="BH134" s="53"/>
      <c r="BI134" s="189">
        <v>15893</v>
      </c>
      <c r="BJ134" s="107"/>
      <c r="BK134" s="189">
        <v>2625</v>
      </c>
      <c r="BL134" s="62"/>
      <c r="BM134" s="189">
        <v>9891</v>
      </c>
      <c r="BN134" s="62"/>
      <c r="BO134" s="189">
        <v>3378</v>
      </c>
      <c r="BP134" s="107"/>
      <c r="BQ134" s="496">
        <v>10950.04</v>
      </c>
      <c r="BR134" s="44"/>
      <c r="BS134" s="189">
        <v>6323</v>
      </c>
      <c r="BT134" s="334"/>
      <c r="BU134" s="273">
        <v>100.6</v>
      </c>
      <c r="BV134" s="339"/>
      <c r="BW134" s="42">
        <v>100</v>
      </c>
      <c r="BX134" s="37"/>
      <c r="BY134" s="35">
        <v>296327</v>
      </c>
      <c r="BZ134" s="37"/>
      <c r="CA134" s="238">
        <v>1.6</v>
      </c>
      <c r="CB134" s="37"/>
      <c r="CC134" s="35">
        <v>350</v>
      </c>
      <c r="CD134" s="37"/>
      <c r="CE134" s="35">
        <v>918</v>
      </c>
      <c r="CF134" s="44"/>
      <c r="CG134" s="42">
        <v>86.9</v>
      </c>
      <c r="CH134" s="252"/>
      <c r="CI134" s="42">
        <v>86.8</v>
      </c>
      <c r="CJ134" s="159"/>
      <c r="CK134" s="42">
        <v>100.7</v>
      </c>
      <c r="CL134" s="159"/>
      <c r="CM134" s="159">
        <v>100.6</v>
      </c>
      <c r="CN134" s="46"/>
      <c r="CO134" s="42">
        <v>100.1</v>
      </c>
      <c r="CP134" s="159"/>
      <c r="CQ134" s="159">
        <v>100.5</v>
      </c>
      <c r="CR134" s="260"/>
      <c r="CS134" s="259">
        <v>118.8</v>
      </c>
      <c r="CT134" s="260"/>
      <c r="CU134" s="38">
        <v>2.2999999999999998</v>
      </c>
      <c r="CV134" s="52"/>
      <c r="CW134" s="50">
        <v>1</v>
      </c>
      <c r="CX134" s="51">
        <v>8</v>
      </c>
      <c r="CY134" s="161"/>
    </row>
    <row r="135" spans="1:103" s="8" customFormat="1" ht="15" customHeight="1">
      <c r="A135" s="48">
        <v>2019</v>
      </c>
      <c r="B135" s="48"/>
      <c r="C135" s="50">
        <v>1</v>
      </c>
      <c r="D135" s="51">
        <v>9</v>
      </c>
      <c r="E135" s="7" t="str">
        <f t="shared" si="0"/>
        <v>19</v>
      </c>
      <c r="F135" s="46"/>
      <c r="G135" s="188">
        <v>27.3</v>
      </c>
      <c r="H135" s="37"/>
      <c r="I135" s="63">
        <v>40</v>
      </c>
      <c r="J135" s="37"/>
      <c r="K135" s="63">
        <v>33.299999999999997</v>
      </c>
      <c r="L135" s="37"/>
      <c r="M135" s="35">
        <v>12613</v>
      </c>
      <c r="N135" s="53"/>
      <c r="O135" s="285">
        <v>0</v>
      </c>
      <c r="P135" s="46"/>
      <c r="Q135" s="42">
        <v>113.4</v>
      </c>
      <c r="R135" s="37"/>
      <c r="S135" s="42">
        <v>115.9</v>
      </c>
      <c r="T135" s="46"/>
      <c r="U135" s="42">
        <v>114.1</v>
      </c>
      <c r="V135" s="37"/>
      <c r="W135" s="42">
        <v>117.7</v>
      </c>
      <c r="X135" s="46"/>
      <c r="Y135" s="42">
        <v>103</v>
      </c>
      <c r="Z135" s="37"/>
      <c r="AA135" s="159">
        <v>101.8</v>
      </c>
      <c r="AB135" s="46"/>
      <c r="AC135" s="189">
        <v>77915</v>
      </c>
      <c r="AD135" s="62"/>
      <c r="AE135" s="189">
        <v>24008</v>
      </c>
      <c r="AF135" s="62"/>
      <c r="AG135" s="189">
        <v>29414</v>
      </c>
      <c r="AH135" s="62"/>
      <c r="AI135" s="35">
        <v>26222</v>
      </c>
      <c r="AJ135" s="37"/>
      <c r="AK135" s="35">
        <v>12751</v>
      </c>
      <c r="AL135" s="34"/>
      <c r="AM135" s="35">
        <v>10316</v>
      </c>
      <c r="AN135" s="34"/>
      <c r="AO135" s="35">
        <v>21453</v>
      </c>
      <c r="AP135" s="37"/>
      <c r="AQ135" s="285">
        <v>0</v>
      </c>
      <c r="AR135" s="323"/>
      <c r="AS135" s="285">
        <v>0</v>
      </c>
      <c r="AT135" s="323"/>
      <c r="AU135" s="330">
        <v>7941306</v>
      </c>
      <c r="AV135" s="44"/>
      <c r="AW135" s="330">
        <v>5204763</v>
      </c>
      <c r="AX135" s="35">
        <v>164645</v>
      </c>
      <c r="AY135" s="39">
        <v>3</v>
      </c>
      <c r="AZ135" s="37"/>
      <c r="BA135" s="154">
        <v>702</v>
      </c>
      <c r="BB135" s="41"/>
      <c r="BC135" s="155">
        <v>1130</v>
      </c>
      <c r="BD135" s="44"/>
      <c r="BE135" s="35">
        <v>63690</v>
      </c>
      <c r="BF135" s="44"/>
      <c r="BG135" s="35">
        <v>64981</v>
      </c>
      <c r="BH135" s="53"/>
      <c r="BI135" s="189">
        <v>16721</v>
      </c>
      <c r="BJ135" s="107"/>
      <c r="BK135" s="189">
        <v>3314</v>
      </c>
      <c r="BL135" s="62"/>
      <c r="BM135" s="189">
        <v>9375</v>
      </c>
      <c r="BN135" s="62"/>
      <c r="BO135" s="189">
        <v>4031</v>
      </c>
      <c r="BP135" s="107"/>
      <c r="BQ135" s="495">
        <v>10202.74</v>
      </c>
      <c r="BR135" s="44"/>
      <c r="BS135" s="189">
        <v>4876</v>
      </c>
      <c r="BT135" s="334"/>
      <c r="BU135" s="273">
        <v>100.6</v>
      </c>
      <c r="BV135" s="339"/>
      <c r="BW135" s="42">
        <v>100.1</v>
      </c>
      <c r="BX135" s="37"/>
      <c r="BY135" s="35">
        <v>300609</v>
      </c>
      <c r="BZ135" s="37"/>
      <c r="CA135" s="238">
        <v>1.59</v>
      </c>
      <c r="CB135" s="37"/>
      <c r="CC135" s="35">
        <v>378</v>
      </c>
      <c r="CD135" s="37"/>
      <c r="CE135" s="35">
        <v>917</v>
      </c>
      <c r="CF135" s="44"/>
      <c r="CG135" s="42">
        <v>85.4</v>
      </c>
      <c r="CH135" s="252"/>
      <c r="CI135" s="42">
        <v>85.2</v>
      </c>
      <c r="CJ135" s="159"/>
      <c r="CK135" s="42">
        <v>100.8</v>
      </c>
      <c r="CL135" s="159"/>
      <c r="CM135" s="159">
        <v>100.6</v>
      </c>
      <c r="CN135" s="46"/>
      <c r="CO135" s="42">
        <v>100.1</v>
      </c>
      <c r="CP135" s="159"/>
      <c r="CQ135" s="159">
        <v>102.3</v>
      </c>
      <c r="CR135" s="260"/>
      <c r="CS135" s="259">
        <v>121.7</v>
      </c>
      <c r="CT135" s="260"/>
      <c r="CU135" s="38">
        <v>2.4</v>
      </c>
      <c r="CV135" s="52"/>
      <c r="CW135" s="50">
        <v>1</v>
      </c>
      <c r="CX135" s="51">
        <v>9</v>
      </c>
      <c r="CY135" s="161"/>
    </row>
    <row r="136" spans="1:103" s="8" customFormat="1" ht="15" customHeight="1">
      <c r="A136" s="48">
        <v>2019</v>
      </c>
      <c r="B136" s="48"/>
      <c r="C136" s="50">
        <v>1</v>
      </c>
      <c r="D136" s="51">
        <v>10</v>
      </c>
      <c r="E136" s="7" t="str">
        <f t="shared" si="0"/>
        <v>110</v>
      </c>
      <c r="F136" s="46"/>
      <c r="G136" s="188">
        <v>18.2</v>
      </c>
      <c r="H136" s="37"/>
      <c r="I136" s="63">
        <v>0</v>
      </c>
      <c r="J136" s="37"/>
      <c r="K136" s="63">
        <v>22.2</v>
      </c>
      <c r="L136" s="37"/>
      <c r="M136" s="35">
        <v>12656</v>
      </c>
      <c r="N136" s="53"/>
      <c r="O136" s="285">
        <v>0</v>
      </c>
      <c r="P136" s="46"/>
      <c r="Q136" s="42">
        <v>107.9</v>
      </c>
      <c r="R136" s="37"/>
      <c r="S136" s="42">
        <v>110.8</v>
      </c>
      <c r="T136" s="46"/>
      <c r="U136" s="42">
        <v>107.6</v>
      </c>
      <c r="V136" s="37"/>
      <c r="W136" s="42">
        <v>110.5</v>
      </c>
      <c r="X136" s="46"/>
      <c r="Y136" s="42">
        <v>104.3</v>
      </c>
      <c r="Z136" s="37"/>
      <c r="AA136" s="159">
        <v>104</v>
      </c>
      <c r="AB136" s="46"/>
      <c r="AC136" s="189">
        <v>77123</v>
      </c>
      <c r="AD136" s="62"/>
      <c r="AE136" s="189">
        <v>24495</v>
      </c>
      <c r="AF136" s="62"/>
      <c r="AG136" s="189">
        <v>29417</v>
      </c>
      <c r="AH136" s="62"/>
      <c r="AI136" s="35">
        <v>29010</v>
      </c>
      <c r="AJ136" s="37"/>
      <c r="AK136" s="35">
        <v>13480</v>
      </c>
      <c r="AL136" s="34"/>
      <c r="AM136" s="35">
        <v>10615</v>
      </c>
      <c r="AN136" s="34"/>
      <c r="AO136" s="35">
        <v>23607</v>
      </c>
      <c r="AP136" s="37"/>
      <c r="AQ136" s="285">
        <v>0</v>
      </c>
      <c r="AR136" s="323"/>
      <c r="AS136" s="285">
        <v>0</v>
      </c>
      <c r="AT136" s="323"/>
      <c r="AU136" s="330">
        <v>7966029</v>
      </c>
      <c r="AV136" s="44"/>
      <c r="AW136" s="330">
        <v>5193796</v>
      </c>
      <c r="AX136" s="35">
        <v>143074</v>
      </c>
      <c r="AY136" s="39">
        <v>3</v>
      </c>
      <c r="AZ136" s="37"/>
      <c r="BA136" s="154">
        <v>780</v>
      </c>
      <c r="BB136" s="41"/>
      <c r="BC136" s="155">
        <v>886</v>
      </c>
      <c r="BD136" s="44"/>
      <c r="BE136" s="35">
        <v>65762</v>
      </c>
      <c r="BF136" s="44"/>
      <c r="BG136" s="35">
        <v>65650</v>
      </c>
      <c r="BH136" s="53"/>
      <c r="BI136" s="189">
        <v>14572</v>
      </c>
      <c r="BJ136" s="107"/>
      <c r="BK136" s="189">
        <v>2682</v>
      </c>
      <c r="BL136" s="62"/>
      <c r="BM136" s="189">
        <v>9172</v>
      </c>
      <c r="BN136" s="62"/>
      <c r="BO136" s="189">
        <v>2718</v>
      </c>
      <c r="BP136" s="107"/>
      <c r="BQ136" s="496">
        <v>10314.450000000001</v>
      </c>
      <c r="BR136" s="44"/>
      <c r="BS136" s="189">
        <v>5005</v>
      </c>
      <c r="BT136" s="334"/>
      <c r="BU136" s="273">
        <v>101.7</v>
      </c>
      <c r="BV136" s="339"/>
      <c r="BW136" s="42">
        <v>100.4</v>
      </c>
      <c r="BX136" s="37"/>
      <c r="BY136" s="35">
        <v>279671</v>
      </c>
      <c r="BZ136" s="37"/>
      <c r="CA136" s="238">
        <v>1.59</v>
      </c>
      <c r="CB136" s="37"/>
      <c r="CC136" s="35">
        <v>390</v>
      </c>
      <c r="CD136" s="37"/>
      <c r="CE136" s="35">
        <v>1028</v>
      </c>
      <c r="CF136" s="44"/>
      <c r="CG136" s="42">
        <v>85.5</v>
      </c>
      <c r="CH136" s="252"/>
      <c r="CI136" s="42">
        <v>85.1</v>
      </c>
      <c r="CJ136" s="159"/>
      <c r="CK136" s="42">
        <v>101.5</v>
      </c>
      <c r="CL136" s="159"/>
      <c r="CM136" s="159">
        <v>101</v>
      </c>
      <c r="CN136" s="46"/>
      <c r="CO136" s="42">
        <v>100.3</v>
      </c>
      <c r="CP136" s="159"/>
      <c r="CQ136" s="159">
        <v>104.1</v>
      </c>
      <c r="CR136" s="260"/>
      <c r="CS136" s="259">
        <v>124.7</v>
      </c>
      <c r="CT136" s="260"/>
      <c r="CU136" s="38">
        <v>2.4</v>
      </c>
      <c r="CV136" s="52"/>
      <c r="CW136" s="50">
        <v>1</v>
      </c>
      <c r="CX136" s="51">
        <v>10</v>
      </c>
      <c r="CY136" s="161"/>
    </row>
    <row r="137" spans="1:103" s="8" customFormat="1" ht="15" customHeight="1">
      <c r="A137" s="48">
        <v>2019</v>
      </c>
      <c r="B137" s="48"/>
      <c r="C137" s="50">
        <v>1</v>
      </c>
      <c r="D137" s="51">
        <v>11</v>
      </c>
      <c r="E137" s="7" t="str">
        <f t="shared" si="0"/>
        <v>111</v>
      </c>
      <c r="F137" s="46"/>
      <c r="G137" s="188">
        <v>36.4</v>
      </c>
      <c r="H137" s="37"/>
      <c r="I137" s="63">
        <v>0</v>
      </c>
      <c r="J137" s="37"/>
      <c r="K137" s="63">
        <v>16.7</v>
      </c>
      <c r="L137" s="37"/>
      <c r="M137" s="35">
        <v>12616</v>
      </c>
      <c r="N137" s="53"/>
      <c r="O137" s="285">
        <v>0</v>
      </c>
      <c r="P137" s="46"/>
      <c r="Q137" s="42">
        <v>107.8</v>
      </c>
      <c r="R137" s="37"/>
      <c r="S137" s="42">
        <v>109.7</v>
      </c>
      <c r="T137" s="46"/>
      <c r="U137" s="42">
        <v>107.4</v>
      </c>
      <c r="V137" s="37"/>
      <c r="W137" s="42">
        <v>109.5</v>
      </c>
      <c r="X137" s="46"/>
      <c r="Y137" s="42">
        <v>103.4</v>
      </c>
      <c r="Z137" s="37"/>
      <c r="AA137" s="159">
        <v>104.2</v>
      </c>
      <c r="AB137" s="46"/>
      <c r="AC137" s="189">
        <v>73523</v>
      </c>
      <c r="AD137" s="62"/>
      <c r="AE137" s="189">
        <v>23655</v>
      </c>
      <c r="AF137" s="62"/>
      <c r="AG137" s="189">
        <v>28779</v>
      </c>
      <c r="AH137" s="62"/>
      <c r="AI137" s="35">
        <v>21700</v>
      </c>
      <c r="AJ137" s="37"/>
      <c r="AK137" s="35">
        <v>9110</v>
      </c>
      <c r="AL137" s="34"/>
      <c r="AM137" s="35">
        <v>10067</v>
      </c>
      <c r="AN137" s="34"/>
      <c r="AO137" s="35">
        <v>21316</v>
      </c>
      <c r="AP137" s="37"/>
      <c r="AQ137" s="285">
        <v>0</v>
      </c>
      <c r="AR137" s="323"/>
      <c r="AS137" s="285">
        <v>0</v>
      </c>
      <c r="AT137" s="323"/>
      <c r="AU137" s="330">
        <v>8017595</v>
      </c>
      <c r="AV137" s="44"/>
      <c r="AW137" s="330">
        <v>5214954</v>
      </c>
      <c r="AX137" s="35">
        <v>131679</v>
      </c>
      <c r="AY137" s="39">
        <v>1</v>
      </c>
      <c r="AZ137" s="37"/>
      <c r="BA137" s="154">
        <v>727</v>
      </c>
      <c r="BB137" s="41"/>
      <c r="BC137" s="155">
        <v>1225</v>
      </c>
      <c r="BD137" s="44"/>
      <c r="BE137" s="35">
        <v>63790</v>
      </c>
      <c r="BF137" s="44"/>
      <c r="BG137" s="35">
        <v>64674</v>
      </c>
      <c r="BH137" s="53"/>
      <c r="BI137" s="189">
        <v>16113</v>
      </c>
      <c r="BJ137" s="107"/>
      <c r="BK137" s="189">
        <v>3245</v>
      </c>
      <c r="BL137" s="62"/>
      <c r="BM137" s="189">
        <v>9653</v>
      </c>
      <c r="BN137" s="62"/>
      <c r="BO137" s="189">
        <v>3215</v>
      </c>
      <c r="BP137" s="107"/>
      <c r="BQ137" s="495">
        <v>9938.35</v>
      </c>
      <c r="BR137" s="44"/>
      <c r="BS137" s="189">
        <v>4966</v>
      </c>
      <c r="BT137" s="334"/>
      <c r="BU137" s="273">
        <v>101.8</v>
      </c>
      <c r="BV137" s="339"/>
      <c r="BW137" s="42">
        <v>100.5</v>
      </c>
      <c r="BX137" s="37"/>
      <c r="BY137" s="35">
        <v>278765</v>
      </c>
      <c r="BZ137" s="37"/>
      <c r="CA137" s="238">
        <v>1.57</v>
      </c>
      <c r="CB137" s="37"/>
      <c r="CC137" s="35">
        <v>338</v>
      </c>
      <c r="CD137" s="37"/>
      <c r="CE137" s="35">
        <v>902</v>
      </c>
      <c r="CF137" s="44"/>
      <c r="CG137" s="42">
        <v>89.7</v>
      </c>
      <c r="CH137" s="252"/>
      <c r="CI137" s="42">
        <v>89.2</v>
      </c>
      <c r="CJ137" s="159"/>
      <c r="CK137" s="42">
        <v>101.3</v>
      </c>
      <c r="CL137" s="159"/>
      <c r="CM137" s="159">
        <v>100.7</v>
      </c>
      <c r="CN137" s="46"/>
      <c r="CO137" s="42">
        <v>100.5</v>
      </c>
      <c r="CP137" s="159"/>
      <c r="CQ137" s="159">
        <v>105.1</v>
      </c>
      <c r="CR137" s="260"/>
      <c r="CS137" s="259">
        <v>124</v>
      </c>
      <c r="CT137" s="260"/>
      <c r="CU137" s="38">
        <v>2.2999999999999998</v>
      </c>
      <c r="CV137" s="52"/>
      <c r="CW137" s="50">
        <v>1</v>
      </c>
      <c r="CX137" s="51">
        <v>11</v>
      </c>
      <c r="CY137" s="161"/>
    </row>
    <row r="138" spans="1:103" s="8" customFormat="1" ht="15" customHeight="1">
      <c r="A138" s="48">
        <v>2019</v>
      </c>
      <c r="B138" s="48"/>
      <c r="C138" s="50">
        <v>1</v>
      </c>
      <c r="D138" s="51">
        <v>12</v>
      </c>
      <c r="E138" s="7" t="str">
        <f t="shared" si="0"/>
        <v>112</v>
      </c>
      <c r="F138" s="46"/>
      <c r="G138" s="188">
        <v>45.5</v>
      </c>
      <c r="H138" s="37"/>
      <c r="I138" s="63">
        <v>10</v>
      </c>
      <c r="J138" s="37"/>
      <c r="K138" s="63">
        <v>33.299999999999997</v>
      </c>
      <c r="L138" s="37"/>
      <c r="M138" s="35">
        <v>12614.4</v>
      </c>
      <c r="N138" s="53"/>
      <c r="O138" s="285">
        <v>0</v>
      </c>
      <c r="P138" s="46"/>
      <c r="Q138" s="42">
        <v>108.2</v>
      </c>
      <c r="R138" s="37"/>
      <c r="S138" s="42">
        <v>111.4</v>
      </c>
      <c r="T138" s="46"/>
      <c r="U138" s="42">
        <v>107.5</v>
      </c>
      <c r="V138" s="37"/>
      <c r="W138" s="42">
        <v>112.2</v>
      </c>
      <c r="X138" s="46"/>
      <c r="Y138" s="42">
        <v>103.4</v>
      </c>
      <c r="Z138" s="37"/>
      <c r="AA138" s="159">
        <v>101</v>
      </c>
      <c r="AB138" s="46"/>
      <c r="AC138" s="189">
        <v>72174</v>
      </c>
      <c r="AD138" s="62"/>
      <c r="AE138" s="189">
        <v>22294</v>
      </c>
      <c r="AF138" s="62"/>
      <c r="AG138" s="189">
        <v>27611</v>
      </c>
      <c r="AH138" s="62"/>
      <c r="AI138" s="35">
        <v>18425</v>
      </c>
      <c r="AJ138" s="37"/>
      <c r="AK138" s="35">
        <v>8038</v>
      </c>
      <c r="AL138" s="34"/>
      <c r="AM138" s="35">
        <v>10356</v>
      </c>
      <c r="AN138" s="34"/>
      <c r="AO138" s="35">
        <v>21900</v>
      </c>
      <c r="AP138" s="37"/>
      <c r="AQ138" s="285">
        <v>0</v>
      </c>
      <c r="AR138" s="323"/>
      <c r="AS138" s="285">
        <v>0</v>
      </c>
      <c r="AT138" s="323"/>
      <c r="AU138" s="330">
        <v>8001229</v>
      </c>
      <c r="AV138" s="44"/>
      <c r="AW138" s="330">
        <v>5246636</v>
      </c>
      <c r="AX138" s="35">
        <v>156929</v>
      </c>
      <c r="AY138" s="39">
        <v>2</v>
      </c>
      <c r="AZ138" s="37"/>
      <c r="BA138" s="154">
        <v>704</v>
      </c>
      <c r="BB138" s="41"/>
      <c r="BC138" s="155">
        <v>1569</v>
      </c>
      <c r="BD138" s="44"/>
      <c r="BE138" s="35">
        <v>65761</v>
      </c>
      <c r="BF138" s="44"/>
      <c r="BG138" s="35">
        <v>67352</v>
      </c>
      <c r="BH138" s="53"/>
      <c r="BI138" s="189">
        <v>20234</v>
      </c>
      <c r="BJ138" s="107"/>
      <c r="BK138" s="189">
        <v>3640</v>
      </c>
      <c r="BL138" s="62"/>
      <c r="BM138" s="189">
        <v>12431</v>
      </c>
      <c r="BN138" s="62"/>
      <c r="BO138" s="189">
        <v>4163</v>
      </c>
      <c r="BP138" s="107"/>
      <c r="BQ138" s="496">
        <v>10632.56</v>
      </c>
      <c r="BR138" s="44"/>
      <c r="BS138" s="189">
        <v>4713</v>
      </c>
      <c r="BT138" s="334"/>
      <c r="BU138" s="273">
        <v>102</v>
      </c>
      <c r="BV138" s="339"/>
      <c r="BW138" s="42">
        <v>100.5</v>
      </c>
      <c r="BX138" s="37"/>
      <c r="BY138" s="35">
        <v>321380</v>
      </c>
      <c r="BZ138" s="37"/>
      <c r="CA138" s="238">
        <v>1.56</v>
      </c>
      <c r="CB138" s="37"/>
      <c r="CC138" s="35">
        <v>314</v>
      </c>
      <c r="CD138" s="37"/>
      <c r="CE138" s="35">
        <v>888</v>
      </c>
      <c r="CF138" s="44"/>
      <c r="CG138" s="42">
        <v>177.4</v>
      </c>
      <c r="CH138" s="252"/>
      <c r="CI138" s="42">
        <v>176.5</v>
      </c>
      <c r="CJ138" s="159"/>
      <c r="CK138" s="42">
        <v>101.2</v>
      </c>
      <c r="CL138" s="159"/>
      <c r="CM138" s="159">
        <v>100.7</v>
      </c>
      <c r="CN138" s="46"/>
      <c r="CO138" s="42">
        <v>100.5</v>
      </c>
      <c r="CP138" s="159"/>
      <c r="CQ138" s="159">
        <v>103.8</v>
      </c>
      <c r="CR138" s="260"/>
      <c r="CS138" s="259">
        <v>121.7</v>
      </c>
      <c r="CT138" s="260"/>
      <c r="CU138" s="38">
        <v>2.2000000000000002</v>
      </c>
      <c r="CV138" s="52"/>
      <c r="CW138" s="50">
        <v>1</v>
      </c>
      <c r="CX138" s="51">
        <v>12</v>
      </c>
      <c r="CY138" s="161"/>
    </row>
    <row r="139" spans="1:103" s="8" customFormat="1" ht="20.100000000000001" customHeight="1">
      <c r="A139" s="48">
        <v>2020</v>
      </c>
      <c r="B139" s="48"/>
      <c r="C139" s="50">
        <v>2</v>
      </c>
      <c r="D139" s="51">
        <v>1</v>
      </c>
      <c r="E139" s="7" t="str">
        <f t="shared" si="0"/>
        <v>21</v>
      </c>
      <c r="F139" s="46"/>
      <c r="G139" s="188">
        <v>36.4</v>
      </c>
      <c r="H139" s="37"/>
      <c r="I139" s="63">
        <v>60</v>
      </c>
      <c r="J139" s="37"/>
      <c r="K139" s="63">
        <v>55.6</v>
      </c>
      <c r="L139" s="37"/>
      <c r="M139" s="35">
        <v>12599</v>
      </c>
      <c r="N139" s="53"/>
      <c r="O139" s="285">
        <v>0</v>
      </c>
      <c r="P139" s="46"/>
      <c r="Q139" s="42">
        <v>108.8</v>
      </c>
      <c r="R139" s="37"/>
      <c r="S139" s="42">
        <v>102.7</v>
      </c>
      <c r="T139" s="46"/>
      <c r="U139" s="42">
        <v>108.6</v>
      </c>
      <c r="V139" s="37"/>
      <c r="W139" s="42">
        <v>101.8</v>
      </c>
      <c r="X139" s="46"/>
      <c r="Y139" s="42">
        <v>105</v>
      </c>
      <c r="Z139" s="37"/>
      <c r="AA139" s="159">
        <v>106.5</v>
      </c>
      <c r="AB139" s="46"/>
      <c r="AC139" s="189">
        <v>60341</v>
      </c>
      <c r="AD139" s="62"/>
      <c r="AE139" s="189">
        <v>18037</v>
      </c>
      <c r="AF139" s="62"/>
      <c r="AG139" s="189">
        <v>24147</v>
      </c>
      <c r="AH139" s="62"/>
      <c r="AI139" s="35">
        <v>12862</v>
      </c>
      <c r="AJ139" s="37"/>
      <c r="AK139" s="35">
        <v>6415</v>
      </c>
      <c r="AL139" s="34"/>
      <c r="AM139" s="35">
        <v>7988</v>
      </c>
      <c r="AN139" s="34"/>
      <c r="AO139" s="35">
        <v>16969</v>
      </c>
      <c r="AP139" s="37"/>
      <c r="AQ139" s="285">
        <v>0</v>
      </c>
      <c r="AR139" s="323"/>
      <c r="AS139" s="285">
        <v>0</v>
      </c>
      <c r="AT139" s="323"/>
      <c r="AU139" s="330">
        <v>8008759</v>
      </c>
      <c r="AV139" s="44"/>
      <c r="AW139" s="330">
        <v>5243203</v>
      </c>
      <c r="AX139" s="35">
        <v>143887</v>
      </c>
      <c r="AY139" s="39">
        <v>7</v>
      </c>
      <c r="AZ139" s="37"/>
      <c r="BA139" s="154">
        <v>773</v>
      </c>
      <c r="BB139" s="41"/>
      <c r="BC139" s="155">
        <v>1247</v>
      </c>
      <c r="BD139" s="44"/>
      <c r="BE139" s="35">
        <v>54312</v>
      </c>
      <c r="BF139" s="44"/>
      <c r="BG139" s="35">
        <v>67463</v>
      </c>
      <c r="BH139" s="53"/>
      <c r="BI139" s="189">
        <v>16065</v>
      </c>
      <c r="BJ139" s="107"/>
      <c r="BK139" s="189">
        <v>3391</v>
      </c>
      <c r="BL139" s="62"/>
      <c r="BM139" s="189">
        <v>9463</v>
      </c>
      <c r="BN139" s="62"/>
      <c r="BO139" s="189">
        <v>3212</v>
      </c>
      <c r="BP139" s="107"/>
      <c r="BQ139" s="495">
        <v>9713.58</v>
      </c>
      <c r="BR139" s="44"/>
      <c r="BS139" s="189">
        <v>4696</v>
      </c>
      <c r="BT139" s="334"/>
      <c r="BU139" s="273">
        <v>102.1</v>
      </c>
      <c r="BV139" s="339"/>
      <c r="BW139" s="42">
        <v>100.5</v>
      </c>
      <c r="BX139" s="37"/>
      <c r="BY139" s="35">
        <v>287173</v>
      </c>
      <c r="BZ139" s="37"/>
      <c r="CA139" s="238">
        <v>1.49</v>
      </c>
      <c r="CB139" s="37"/>
      <c r="CC139" s="35">
        <v>435</v>
      </c>
      <c r="CD139" s="37"/>
      <c r="CE139" s="35">
        <v>889</v>
      </c>
      <c r="CF139" s="44"/>
      <c r="CG139" s="42">
        <v>86.5</v>
      </c>
      <c r="CH139" s="252"/>
      <c r="CI139" s="42">
        <v>86</v>
      </c>
      <c r="CJ139" s="159"/>
      <c r="CK139" s="42">
        <v>99.6</v>
      </c>
      <c r="CL139" s="159"/>
      <c r="CM139" s="159">
        <v>99</v>
      </c>
      <c r="CN139" s="46"/>
      <c r="CO139" s="42">
        <v>100.3</v>
      </c>
      <c r="CP139" s="159"/>
      <c r="CQ139" s="159">
        <v>97.2</v>
      </c>
      <c r="CR139" s="260"/>
      <c r="CS139" s="259">
        <v>110.5</v>
      </c>
      <c r="CT139" s="260"/>
      <c r="CU139" s="38">
        <v>2.4</v>
      </c>
      <c r="CV139" s="52"/>
      <c r="CW139" s="50">
        <v>2</v>
      </c>
      <c r="CX139" s="51">
        <v>1</v>
      </c>
      <c r="CY139" s="161"/>
    </row>
    <row r="140" spans="1:103" s="8" customFormat="1" ht="15" customHeight="1">
      <c r="A140" s="48">
        <v>2020</v>
      </c>
      <c r="B140" s="48"/>
      <c r="C140" s="50">
        <v>2</v>
      </c>
      <c r="D140" s="51">
        <v>2</v>
      </c>
      <c r="E140" s="7" t="str">
        <f t="shared" si="0"/>
        <v>22</v>
      </c>
      <c r="F140" s="46"/>
      <c r="G140" s="63">
        <v>54.5</v>
      </c>
      <c r="H140" s="37"/>
      <c r="I140" s="63">
        <v>40</v>
      </c>
      <c r="J140" s="37"/>
      <c r="K140" s="63">
        <v>44.4</v>
      </c>
      <c r="L140" s="37"/>
      <c r="M140" s="35">
        <v>12600</v>
      </c>
      <c r="N140" s="53"/>
      <c r="O140" s="285">
        <v>0</v>
      </c>
      <c r="P140" s="46"/>
      <c r="Q140" s="42">
        <v>105.8</v>
      </c>
      <c r="R140" s="37"/>
      <c r="S140" s="42">
        <v>103.7</v>
      </c>
      <c r="T140" s="46"/>
      <c r="U140" s="42">
        <v>106.7</v>
      </c>
      <c r="V140" s="37"/>
      <c r="W140" s="42">
        <v>104.8</v>
      </c>
      <c r="X140" s="46"/>
      <c r="Y140" s="42">
        <v>103.5</v>
      </c>
      <c r="Z140" s="37"/>
      <c r="AA140" s="159">
        <v>104.5</v>
      </c>
      <c r="AB140" s="46"/>
      <c r="AC140" s="189">
        <v>63105</v>
      </c>
      <c r="AD140" s="62"/>
      <c r="AE140" s="189">
        <v>19557</v>
      </c>
      <c r="AF140" s="62"/>
      <c r="AG140" s="189">
        <v>22638</v>
      </c>
      <c r="AH140" s="62"/>
      <c r="AI140" s="35">
        <v>11308</v>
      </c>
      <c r="AJ140" s="37"/>
      <c r="AK140" s="35">
        <v>6994</v>
      </c>
      <c r="AL140" s="34"/>
      <c r="AM140" s="35">
        <v>9025</v>
      </c>
      <c r="AN140" s="34"/>
      <c r="AO140" s="35">
        <v>18952</v>
      </c>
      <c r="AP140" s="37"/>
      <c r="AQ140" s="285">
        <v>0</v>
      </c>
      <c r="AR140" s="323"/>
      <c r="AS140" s="285">
        <v>0</v>
      </c>
      <c r="AT140" s="323"/>
      <c r="AU140" s="330">
        <v>8026689</v>
      </c>
      <c r="AV140" s="44"/>
      <c r="AW140" s="330">
        <v>5247461</v>
      </c>
      <c r="AX140" s="35">
        <v>110467</v>
      </c>
      <c r="AY140" s="39">
        <v>2</v>
      </c>
      <c r="AZ140" s="37"/>
      <c r="BA140" s="154">
        <v>651</v>
      </c>
      <c r="BB140" s="41"/>
      <c r="BC140" s="155">
        <v>713</v>
      </c>
      <c r="BD140" s="44"/>
      <c r="BE140" s="35">
        <v>63213</v>
      </c>
      <c r="BF140" s="44"/>
      <c r="BG140" s="35">
        <v>52147</v>
      </c>
      <c r="BH140" s="53"/>
      <c r="BI140" s="189">
        <v>14390</v>
      </c>
      <c r="BJ140" s="107"/>
      <c r="BK140" s="189">
        <v>2191</v>
      </c>
      <c r="BL140" s="62"/>
      <c r="BM140" s="189">
        <v>9353</v>
      </c>
      <c r="BN140" s="62"/>
      <c r="BO140" s="189">
        <v>2845</v>
      </c>
      <c r="BP140" s="107"/>
      <c r="BQ140" s="496">
        <v>9308.34</v>
      </c>
      <c r="BR140" s="44"/>
      <c r="BS140" s="189">
        <v>4082</v>
      </c>
      <c r="BT140" s="334"/>
      <c r="BU140" s="273">
        <v>101.7</v>
      </c>
      <c r="BV140" s="339"/>
      <c r="BW140" s="42">
        <v>100.3</v>
      </c>
      <c r="BX140" s="37"/>
      <c r="BY140" s="35">
        <v>271735</v>
      </c>
      <c r="BZ140" s="37"/>
      <c r="CA140" s="238">
        <v>1.45</v>
      </c>
      <c r="CB140" s="37"/>
      <c r="CC140" s="35">
        <v>390</v>
      </c>
      <c r="CD140" s="37"/>
      <c r="CE140" s="35">
        <v>897</v>
      </c>
      <c r="CF140" s="44"/>
      <c r="CG140" s="42">
        <v>83.8</v>
      </c>
      <c r="CH140" s="252"/>
      <c r="CI140" s="42">
        <v>83.5</v>
      </c>
      <c r="CJ140" s="159"/>
      <c r="CK140" s="42">
        <v>100</v>
      </c>
      <c r="CL140" s="159"/>
      <c r="CM140" s="159">
        <v>99.7</v>
      </c>
      <c r="CN140" s="46"/>
      <c r="CO140" s="42">
        <v>100.1</v>
      </c>
      <c r="CP140" s="159"/>
      <c r="CQ140" s="159">
        <v>100.4</v>
      </c>
      <c r="CR140" s="260"/>
      <c r="CS140" s="259">
        <v>118.8</v>
      </c>
      <c r="CT140" s="260"/>
      <c r="CU140" s="38">
        <v>2.4</v>
      </c>
      <c r="CV140" s="52"/>
      <c r="CW140" s="50">
        <v>2</v>
      </c>
      <c r="CX140" s="51">
        <v>2</v>
      </c>
      <c r="CY140" s="161"/>
    </row>
    <row r="141" spans="1:103" s="8" customFormat="1" ht="15" customHeight="1">
      <c r="A141" s="48">
        <v>2020</v>
      </c>
      <c r="B141" s="48"/>
      <c r="C141" s="50">
        <v>2</v>
      </c>
      <c r="D141" s="51">
        <v>3</v>
      </c>
      <c r="E141" s="7" t="str">
        <f t="shared" si="0"/>
        <v>23</v>
      </c>
      <c r="F141" s="46"/>
      <c r="G141" s="188">
        <v>27.3</v>
      </c>
      <c r="H141" s="37"/>
      <c r="I141" s="63">
        <v>0</v>
      </c>
      <c r="J141" s="37"/>
      <c r="K141" s="63">
        <v>11.1</v>
      </c>
      <c r="L141" s="37"/>
      <c r="M141" s="35">
        <v>12596</v>
      </c>
      <c r="N141" s="53"/>
      <c r="O141" s="285">
        <v>0</v>
      </c>
      <c r="P141" s="46"/>
      <c r="Q141" s="42">
        <v>105.8</v>
      </c>
      <c r="R141" s="37"/>
      <c r="S141" s="42">
        <v>116.5</v>
      </c>
      <c r="T141" s="46"/>
      <c r="U141" s="42">
        <v>105.2</v>
      </c>
      <c r="V141" s="37"/>
      <c r="W141" s="42">
        <v>117</v>
      </c>
      <c r="X141" s="46"/>
      <c r="Y141" s="42">
        <v>104.3</v>
      </c>
      <c r="Z141" s="37"/>
      <c r="AA141" s="159">
        <v>101</v>
      </c>
      <c r="AB141" s="46"/>
      <c r="AC141" s="189">
        <v>70729</v>
      </c>
      <c r="AD141" s="62"/>
      <c r="AE141" s="189">
        <v>22327</v>
      </c>
      <c r="AF141" s="62"/>
      <c r="AG141" s="189">
        <v>26545</v>
      </c>
      <c r="AH141" s="62"/>
      <c r="AI141" s="35">
        <v>18916</v>
      </c>
      <c r="AJ141" s="37"/>
      <c r="AK141" s="35">
        <v>14870</v>
      </c>
      <c r="AL141" s="34"/>
      <c r="AM141" s="35">
        <v>9837</v>
      </c>
      <c r="AN141" s="34"/>
      <c r="AO141" s="35">
        <v>21575</v>
      </c>
      <c r="AP141" s="37"/>
      <c r="AQ141" s="285">
        <v>0</v>
      </c>
      <c r="AR141" s="323"/>
      <c r="AS141" s="285">
        <v>0</v>
      </c>
      <c r="AT141" s="323"/>
      <c r="AU141" s="330">
        <v>8162423</v>
      </c>
      <c r="AV141" s="44"/>
      <c r="AW141" s="330">
        <v>5305659</v>
      </c>
      <c r="AX141" s="35">
        <v>152678</v>
      </c>
      <c r="AY141" s="39">
        <v>2</v>
      </c>
      <c r="AZ141" s="37"/>
      <c r="BA141" s="154">
        <v>740</v>
      </c>
      <c r="BB141" s="41"/>
      <c r="BC141" s="155">
        <v>1059</v>
      </c>
      <c r="BD141" s="44"/>
      <c r="BE141" s="35">
        <v>63580.543109999999</v>
      </c>
      <c r="BF141" s="44"/>
      <c r="BG141" s="35">
        <v>63496</v>
      </c>
      <c r="BH141" s="53"/>
      <c r="BI141" s="189">
        <v>16246</v>
      </c>
      <c r="BJ141" s="107"/>
      <c r="BK141" s="189">
        <v>2229</v>
      </c>
      <c r="BL141" s="62"/>
      <c r="BM141" s="189">
        <v>10944</v>
      </c>
      <c r="BN141" s="62"/>
      <c r="BO141" s="189">
        <v>3074</v>
      </c>
      <c r="BP141" s="107"/>
      <c r="BQ141" s="495">
        <v>9576.74</v>
      </c>
      <c r="BR141" s="44"/>
      <c r="BS141" s="189">
        <v>2585</v>
      </c>
      <c r="BT141" s="334"/>
      <c r="BU141" s="273">
        <v>100.8</v>
      </c>
      <c r="BV141" s="339"/>
      <c r="BW141" s="42">
        <v>100.3</v>
      </c>
      <c r="BX141" s="37"/>
      <c r="BY141" s="35">
        <v>292214</v>
      </c>
      <c r="BZ141" s="37"/>
      <c r="CA141" s="238">
        <v>1.39</v>
      </c>
      <c r="CB141" s="37"/>
      <c r="CC141" s="35">
        <v>411</v>
      </c>
      <c r="CD141" s="37"/>
      <c r="CE141" s="35">
        <v>835</v>
      </c>
      <c r="CF141" s="44"/>
      <c r="CG141" s="42">
        <v>88.5</v>
      </c>
      <c r="CH141" s="252"/>
      <c r="CI141" s="42">
        <v>88.1</v>
      </c>
      <c r="CJ141" s="159"/>
      <c r="CK141" s="42">
        <v>100.3</v>
      </c>
      <c r="CL141" s="159"/>
      <c r="CM141" s="159">
        <v>99.9</v>
      </c>
      <c r="CN141" s="46"/>
      <c r="CO141" s="42">
        <v>99.4</v>
      </c>
      <c r="CP141" s="159"/>
      <c r="CQ141" s="159">
        <v>101.4</v>
      </c>
      <c r="CR141" s="260"/>
      <c r="CS141" s="259">
        <v>118</v>
      </c>
      <c r="CT141" s="260"/>
      <c r="CU141" s="38">
        <v>2.5</v>
      </c>
      <c r="CV141" s="52"/>
      <c r="CW141" s="50">
        <v>2</v>
      </c>
      <c r="CX141" s="51">
        <v>3</v>
      </c>
      <c r="CY141" s="161"/>
    </row>
    <row r="142" spans="1:103" s="8" customFormat="1" ht="15" customHeight="1">
      <c r="A142" s="48">
        <v>2020</v>
      </c>
      <c r="B142" s="48"/>
      <c r="C142" s="50">
        <v>2</v>
      </c>
      <c r="D142" s="51">
        <v>4</v>
      </c>
      <c r="E142" s="7" t="str">
        <f t="shared" si="0"/>
        <v>24</v>
      </c>
      <c r="F142" s="46"/>
      <c r="G142" s="188">
        <v>9.1</v>
      </c>
      <c r="H142" s="37"/>
      <c r="I142" s="63">
        <v>0</v>
      </c>
      <c r="J142" s="37"/>
      <c r="K142" s="63">
        <v>11.1</v>
      </c>
      <c r="L142" s="37"/>
      <c r="M142" s="35">
        <v>12593</v>
      </c>
      <c r="N142" s="53"/>
      <c r="O142" s="285">
        <v>0</v>
      </c>
      <c r="P142" s="46"/>
      <c r="Q142" s="42">
        <v>95.2</v>
      </c>
      <c r="R142" s="37"/>
      <c r="S142" s="42">
        <v>94.8</v>
      </c>
      <c r="T142" s="46"/>
      <c r="U142" s="42">
        <v>93.7</v>
      </c>
      <c r="V142" s="37"/>
      <c r="W142" s="42">
        <v>91.8</v>
      </c>
      <c r="X142" s="46"/>
      <c r="Y142" s="42">
        <v>104.5</v>
      </c>
      <c r="Z142" s="37"/>
      <c r="AA142" s="159">
        <v>103.5</v>
      </c>
      <c r="AB142" s="46"/>
      <c r="AC142" s="189">
        <v>69162</v>
      </c>
      <c r="AD142" s="62"/>
      <c r="AE142" s="189">
        <v>21018</v>
      </c>
      <c r="AF142" s="62"/>
      <c r="AG142" s="189">
        <v>25379</v>
      </c>
      <c r="AH142" s="62"/>
      <c r="AI142" s="35">
        <v>19888</v>
      </c>
      <c r="AJ142" s="37"/>
      <c r="AK142" s="35">
        <v>23054</v>
      </c>
      <c r="AL142" s="34"/>
      <c r="AM142" s="35">
        <v>10093</v>
      </c>
      <c r="AN142" s="34"/>
      <c r="AO142" s="35">
        <v>21810</v>
      </c>
      <c r="AP142" s="37"/>
      <c r="AQ142" s="285">
        <v>0</v>
      </c>
      <c r="AR142" s="323"/>
      <c r="AS142" s="285">
        <v>0</v>
      </c>
      <c r="AT142" s="323"/>
      <c r="AU142" s="330">
        <v>8319503</v>
      </c>
      <c r="AV142" s="44"/>
      <c r="AW142" s="330">
        <v>5401299</v>
      </c>
      <c r="AX142" s="35">
        <v>113043.11</v>
      </c>
      <c r="AY142" s="39">
        <v>1.63096</v>
      </c>
      <c r="AZ142" s="37"/>
      <c r="BA142" s="154">
        <v>743</v>
      </c>
      <c r="BB142" s="41"/>
      <c r="BC142" s="155">
        <v>1450</v>
      </c>
      <c r="BD142" s="44"/>
      <c r="BE142" s="35">
        <v>52060.295720000002</v>
      </c>
      <c r="BF142" s="44"/>
      <c r="BG142" s="35">
        <v>61417</v>
      </c>
      <c r="BH142" s="53"/>
      <c r="BI142" s="189">
        <v>13415</v>
      </c>
      <c r="BJ142" s="107"/>
      <c r="BK142" s="189">
        <v>808</v>
      </c>
      <c r="BL142" s="62"/>
      <c r="BM142" s="189">
        <v>10497</v>
      </c>
      <c r="BN142" s="62"/>
      <c r="BO142" s="189">
        <v>2111</v>
      </c>
      <c r="BP142" s="107"/>
      <c r="BQ142" s="496">
        <v>8914.380000000001</v>
      </c>
      <c r="BR142" s="44"/>
      <c r="BS142" s="189">
        <v>1081</v>
      </c>
      <c r="BT142" s="334"/>
      <c r="BU142" s="273">
        <v>99.2</v>
      </c>
      <c r="BV142" s="339"/>
      <c r="BW142" s="42">
        <v>100.2</v>
      </c>
      <c r="BX142" s="37"/>
      <c r="BY142" s="35">
        <v>267922</v>
      </c>
      <c r="BZ142" s="37"/>
      <c r="CA142" s="238">
        <v>1.31</v>
      </c>
      <c r="CB142" s="37"/>
      <c r="CC142" s="35">
        <v>469.017</v>
      </c>
      <c r="CD142" s="37"/>
      <c r="CE142" s="35">
        <v>656.14800000000002</v>
      </c>
      <c r="CF142" s="44"/>
      <c r="CG142" s="42">
        <v>86.3</v>
      </c>
      <c r="CH142" s="252"/>
      <c r="CI142" s="42">
        <v>86.1</v>
      </c>
      <c r="CJ142" s="159"/>
      <c r="CK142" s="42">
        <v>100.8</v>
      </c>
      <c r="CL142" s="159"/>
      <c r="CM142" s="159">
        <v>100.6</v>
      </c>
      <c r="CN142" s="46"/>
      <c r="CO142" s="42">
        <v>100.2</v>
      </c>
      <c r="CP142" s="159"/>
      <c r="CQ142" s="159">
        <v>102</v>
      </c>
      <c r="CR142" s="260"/>
      <c r="CS142" s="259">
        <v>100.1</v>
      </c>
      <c r="CT142" s="260"/>
      <c r="CU142" s="38">
        <v>2.6</v>
      </c>
      <c r="CV142" s="52"/>
      <c r="CW142" s="50">
        <v>2</v>
      </c>
      <c r="CX142" s="51">
        <v>4</v>
      </c>
      <c r="CY142" s="161"/>
    </row>
    <row r="143" spans="1:103" s="8" customFormat="1" ht="15" customHeight="1">
      <c r="A143" s="48">
        <v>2020</v>
      </c>
      <c r="B143" s="48"/>
      <c r="C143" s="50">
        <v>2</v>
      </c>
      <c r="D143" s="51">
        <v>5</v>
      </c>
      <c r="E143" s="7" t="str">
        <f t="shared" si="0"/>
        <v>25</v>
      </c>
      <c r="F143" s="46"/>
      <c r="G143" s="188">
        <v>9.1</v>
      </c>
      <c r="H143" s="37"/>
      <c r="I143" s="63">
        <v>0</v>
      </c>
      <c r="J143" s="37"/>
      <c r="K143" s="63">
        <v>5.6</v>
      </c>
      <c r="L143" s="37"/>
      <c r="M143" s="35">
        <v>12590</v>
      </c>
      <c r="N143" s="53"/>
      <c r="O143" s="285">
        <v>0</v>
      </c>
      <c r="P143" s="46"/>
      <c r="Q143" s="42">
        <v>87.6</v>
      </c>
      <c r="R143" s="37"/>
      <c r="S143" s="42">
        <v>80</v>
      </c>
      <c r="T143" s="46"/>
      <c r="U143" s="42">
        <v>87.2</v>
      </c>
      <c r="V143" s="37"/>
      <c r="W143" s="42">
        <v>77.5</v>
      </c>
      <c r="X143" s="46"/>
      <c r="Y143" s="42">
        <v>102.8</v>
      </c>
      <c r="Z143" s="37"/>
      <c r="AA143" s="159">
        <v>104.1</v>
      </c>
      <c r="AB143" s="46"/>
      <c r="AC143" s="189">
        <v>63682</v>
      </c>
      <c r="AD143" s="62"/>
      <c r="AE143" s="189">
        <v>19697</v>
      </c>
      <c r="AF143" s="62"/>
      <c r="AG143" s="189">
        <v>24041</v>
      </c>
      <c r="AH143" s="62"/>
      <c r="AI143" s="35">
        <v>15417</v>
      </c>
      <c r="AJ143" s="37"/>
      <c r="AK143" s="35">
        <v>13291</v>
      </c>
      <c r="AL143" s="34"/>
      <c r="AM143" s="35">
        <v>9528</v>
      </c>
      <c r="AN143" s="34"/>
      <c r="AO143" s="35">
        <v>20547</v>
      </c>
      <c r="AP143" s="37"/>
      <c r="AQ143" s="285">
        <v>0</v>
      </c>
      <c r="AR143" s="323"/>
      <c r="AS143" s="285">
        <v>0</v>
      </c>
      <c r="AT143" s="323"/>
      <c r="AU143" s="330">
        <v>8575973</v>
      </c>
      <c r="AV143" s="44"/>
      <c r="AW143" s="330">
        <v>5499699</v>
      </c>
      <c r="AX143" s="35">
        <v>108260.47</v>
      </c>
      <c r="AY143" s="39">
        <v>8.6520200000000003</v>
      </c>
      <c r="AZ143" s="37"/>
      <c r="BA143" s="154">
        <v>314</v>
      </c>
      <c r="BB143" s="41"/>
      <c r="BC143" s="155">
        <v>813</v>
      </c>
      <c r="BD143" s="44"/>
      <c r="BE143" s="35">
        <v>41856.219279999998</v>
      </c>
      <c r="BF143" s="44"/>
      <c r="BG143" s="35">
        <v>50423</v>
      </c>
      <c r="BH143" s="53"/>
      <c r="BI143" s="189">
        <v>14543</v>
      </c>
      <c r="BJ143" s="107"/>
      <c r="BK143" s="189">
        <v>1239.83</v>
      </c>
      <c r="BL143" s="62"/>
      <c r="BM143" s="189">
        <v>10928</v>
      </c>
      <c r="BN143" s="62"/>
      <c r="BO143" s="189">
        <v>2375</v>
      </c>
      <c r="BP143" s="107"/>
      <c r="BQ143" s="495">
        <v>9270.68</v>
      </c>
      <c r="BR143" s="44"/>
      <c r="BS143" s="189">
        <v>893</v>
      </c>
      <c r="BT143" s="334"/>
      <c r="BU143" s="273">
        <v>98.7</v>
      </c>
      <c r="BV143" s="339"/>
      <c r="BW143" s="42">
        <v>100.1</v>
      </c>
      <c r="BX143" s="37"/>
      <c r="BY143" s="35">
        <v>252017</v>
      </c>
      <c r="BZ143" s="37"/>
      <c r="CA143" s="238">
        <v>1.19</v>
      </c>
      <c r="CB143" s="37"/>
      <c r="CC143" s="35">
        <v>356.65199999999999</v>
      </c>
      <c r="CD143" s="37"/>
      <c r="CE143" s="35">
        <v>637.33500000000004</v>
      </c>
      <c r="CF143" s="44"/>
      <c r="CG143" s="42">
        <v>84.4</v>
      </c>
      <c r="CH143" s="252"/>
      <c r="CI143" s="42">
        <v>84.2</v>
      </c>
      <c r="CJ143" s="159"/>
      <c r="CK143" s="42">
        <v>98.2</v>
      </c>
      <c r="CL143" s="159"/>
      <c r="CM143" s="159">
        <v>98</v>
      </c>
      <c r="CN143" s="46"/>
      <c r="CO143" s="42">
        <v>99.4</v>
      </c>
      <c r="CP143" s="159"/>
      <c r="CQ143" s="159">
        <v>90.2</v>
      </c>
      <c r="CR143" s="260"/>
      <c r="CS143" s="259">
        <v>74</v>
      </c>
      <c r="CT143" s="260"/>
      <c r="CU143" s="38">
        <v>2.8</v>
      </c>
      <c r="CV143" s="52"/>
      <c r="CW143" s="50">
        <v>2</v>
      </c>
      <c r="CX143" s="51">
        <v>5</v>
      </c>
      <c r="CY143" s="161"/>
    </row>
    <row r="144" spans="1:103" ht="15" customHeight="1">
      <c r="A144" s="48">
        <v>2020</v>
      </c>
      <c r="B144" s="48"/>
      <c r="C144" s="50">
        <v>2</v>
      </c>
      <c r="D144" s="51">
        <v>6</v>
      </c>
      <c r="E144" s="7" t="str">
        <f t="shared" si="0"/>
        <v>26</v>
      </c>
      <c r="F144" s="46"/>
      <c r="G144" s="64">
        <v>18.2</v>
      </c>
      <c r="H144" s="37"/>
      <c r="I144" s="63">
        <v>10</v>
      </c>
      <c r="J144" s="37"/>
      <c r="K144" s="63">
        <v>22.2</v>
      </c>
      <c r="L144" s="66"/>
      <c r="M144" s="20">
        <v>12586</v>
      </c>
      <c r="N144" s="18"/>
      <c r="O144" s="285">
        <v>0</v>
      </c>
      <c r="P144" s="65"/>
      <c r="Q144" s="23">
        <v>89.4</v>
      </c>
      <c r="R144" s="66"/>
      <c r="S144" s="23">
        <v>91.6</v>
      </c>
      <c r="T144" s="65"/>
      <c r="U144" s="23">
        <v>90.7</v>
      </c>
      <c r="V144" s="66"/>
      <c r="W144" s="23">
        <v>92.9</v>
      </c>
      <c r="X144" s="65"/>
      <c r="Y144" s="23">
        <v>100.1</v>
      </c>
      <c r="Z144" s="66"/>
      <c r="AA144" s="56">
        <v>100.9</v>
      </c>
      <c r="AB144" s="6"/>
      <c r="AC144" s="20">
        <v>71101</v>
      </c>
      <c r="AD144" s="5"/>
      <c r="AE144" s="20">
        <v>23650</v>
      </c>
      <c r="AF144" s="5"/>
      <c r="AG144" s="20">
        <v>26666</v>
      </c>
      <c r="AH144" s="5"/>
      <c r="AI144" s="20">
        <v>25676</v>
      </c>
      <c r="AJ144" s="5"/>
      <c r="AK144" s="154">
        <v>16386</v>
      </c>
      <c r="AL144" s="3"/>
      <c r="AM144" s="20">
        <v>9925</v>
      </c>
      <c r="AN144" s="3"/>
      <c r="AO144" s="20">
        <v>20253</v>
      </c>
      <c r="AP144" s="5"/>
      <c r="AQ144" s="285">
        <v>0</v>
      </c>
      <c r="AR144" s="323"/>
      <c r="AS144" s="285">
        <v>0</v>
      </c>
      <c r="AT144" s="323"/>
      <c r="AU144" s="20">
        <v>8616325</v>
      </c>
      <c r="AV144" s="5"/>
      <c r="AW144" s="20">
        <v>5541300</v>
      </c>
      <c r="AX144" s="20">
        <v>122827</v>
      </c>
      <c r="AY144" s="21">
        <v>0.54944000000000004</v>
      </c>
      <c r="AZ144" s="281"/>
      <c r="BA144" s="20">
        <v>780</v>
      </c>
      <c r="BB144" s="5"/>
      <c r="BC144" s="18">
        <v>1288</v>
      </c>
      <c r="BD144" s="66"/>
      <c r="BE144" s="20">
        <v>48624</v>
      </c>
      <c r="BF144" s="66"/>
      <c r="BG144" s="20">
        <v>51513</v>
      </c>
      <c r="BH144" s="249"/>
      <c r="BI144" s="20">
        <v>16789</v>
      </c>
      <c r="BJ144" s="249"/>
      <c r="BK144" s="20">
        <v>2720.52</v>
      </c>
      <c r="BL144" s="66"/>
      <c r="BM144" s="20">
        <v>10954.76</v>
      </c>
      <c r="BN144" s="66"/>
      <c r="BO144" s="20">
        <v>3113.66</v>
      </c>
      <c r="BP144" s="18"/>
      <c r="BQ144" s="496">
        <v>9596.0300000000007</v>
      </c>
      <c r="BR144" s="5"/>
      <c r="BS144" s="20">
        <v>1578</v>
      </c>
      <c r="BT144" s="335"/>
      <c r="BU144" s="273">
        <v>99.3</v>
      </c>
      <c r="BV144" s="339"/>
      <c r="BW144" s="23">
        <v>99.9</v>
      </c>
      <c r="BX144" s="66"/>
      <c r="BY144" s="20">
        <v>273699</v>
      </c>
      <c r="BZ144" s="66"/>
      <c r="CA144" s="109">
        <v>1.1200000000000001</v>
      </c>
      <c r="CB144" s="66"/>
      <c r="CC144" s="20">
        <v>435</v>
      </c>
      <c r="CD144" s="66"/>
      <c r="CE144" s="20">
        <v>756</v>
      </c>
      <c r="CF144" s="66"/>
      <c r="CG144" s="23">
        <v>139.1</v>
      </c>
      <c r="CH144" s="66"/>
      <c r="CI144" s="23">
        <v>139.19999999999999</v>
      </c>
      <c r="CJ144" s="58"/>
      <c r="CK144" s="23">
        <v>99.7</v>
      </c>
      <c r="CL144" s="58"/>
      <c r="CM144" s="56">
        <v>99.8</v>
      </c>
      <c r="CN144" s="66"/>
      <c r="CO144" s="23">
        <v>99.7</v>
      </c>
      <c r="CP144" s="159"/>
      <c r="CQ144" s="56">
        <v>101.3</v>
      </c>
      <c r="CR144" s="260"/>
      <c r="CS144" s="255">
        <v>76.2</v>
      </c>
      <c r="CT144" s="346"/>
      <c r="CU144" s="110">
        <v>2.8</v>
      </c>
      <c r="CV144" s="52"/>
      <c r="CW144" s="50">
        <v>2</v>
      </c>
      <c r="CX144" s="51">
        <v>6</v>
      </c>
      <c r="CY144" s="187"/>
    </row>
    <row r="145" spans="1:103" ht="15" customHeight="1">
      <c r="A145" s="48">
        <v>2020</v>
      </c>
      <c r="B145" s="48"/>
      <c r="C145" s="50">
        <v>2</v>
      </c>
      <c r="D145" s="51">
        <v>7</v>
      </c>
      <c r="E145" s="7" t="str">
        <f t="shared" si="0"/>
        <v>27</v>
      </c>
      <c r="F145" s="46"/>
      <c r="G145" s="64">
        <v>72.7</v>
      </c>
      <c r="H145" s="37"/>
      <c r="I145" s="63">
        <v>80</v>
      </c>
      <c r="J145" s="37"/>
      <c r="K145" s="63">
        <v>44.4</v>
      </c>
      <c r="L145" s="66"/>
      <c r="M145" s="20">
        <v>12583.6</v>
      </c>
      <c r="N145" s="18"/>
      <c r="O145" s="285">
        <v>0</v>
      </c>
      <c r="P145" s="65"/>
      <c r="Q145" s="23">
        <v>95.3</v>
      </c>
      <c r="R145" s="66"/>
      <c r="S145" s="23">
        <v>99.1</v>
      </c>
      <c r="T145" s="65"/>
      <c r="U145" s="23">
        <v>95.1</v>
      </c>
      <c r="V145" s="66"/>
      <c r="W145" s="23">
        <v>98.6</v>
      </c>
      <c r="X145" s="65"/>
      <c r="Y145" s="23">
        <v>99.3</v>
      </c>
      <c r="Z145" s="66"/>
      <c r="AA145" s="56">
        <v>100.8</v>
      </c>
      <c r="AB145" s="6"/>
      <c r="AC145" s="20">
        <v>70232</v>
      </c>
      <c r="AD145" s="5"/>
      <c r="AE145" s="20">
        <v>22708</v>
      </c>
      <c r="AF145" s="5"/>
      <c r="AG145" s="20">
        <v>27696</v>
      </c>
      <c r="AH145" s="5"/>
      <c r="AI145" s="20">
        <v>27514</v>
      </c>
      <c r="AJ145" s="5"/>
      <c r="AK145" s="154">
        <v>15432</v>
      </c>
      <c r="AL145" s="3"/>
      <c r="AM145" s="20">
        <v>9702</v>
      </c>
      <c r="AN145" s="3"/>
      <c r="AO145" s="20">
        <v>20247</v>
      </c>
      <c r="AP145" s="5"/>
      <c r="AQ145" s="285">
        <v>0</v>
      </c>
      <c r="AR145" s="323"/>
      <c r="AS145" s="285">
        <v>0</v>
      </c>
      <c r="AT145" s="323"/>
      <c r="AU145" s="20">
        <v>8612484</v>
      </c>
      <c r="AV145" s="5"/>
      <c r="AW145" s="20">
        <v>5540836</v>
      </c>
      <c r="AX145" s="20">
        <v>101374</v>
      </c>
      <c r="AY145" s="21">
        <v>1.5017199999999999</v>
      </c>
      <c r="AZ145" s="281"/>
      <c r="BA145" s="20">
        <v>789</v>
      </c>
      <c r="BB145" s="5"/>
      <c r="BC145" s="18">
        <v>1008</v>
      </c>
      <c r="BD145" s="66"/>
      <c r="BE145" s="20">
        <v>53692</v>
      </c>
      <c r="BF145" s="66"/>
      <c r="BG145" s="20">
        <v>53828</v>
      </c>
      <c r="BH145" s="249"/>
      <c r="BI145" s="20">
        <v>16919</v>
      </c>
      <c r="BJ145" s="249"/>
      <c r="BK145" s="20">
        <v>2408.09</v>
      </c>
      <c r="BL145" s="62"/>
      <c r="BM145" s="20">
        <v>11362.97</v>
      </c>
      <c r="BN145" s="66"/>
      <c r="BO145" s="20">
        <v>3146.99</v>
      </c>
      <c r="BP145" s="18"/>
      <c r="BQ145" s="495">
        <v>9908.18</v>
      </c>
      <c r="BR145" s="5"/>
      <c r="BS145" s="20">
        <v>2339</v>
      </c>
      <c r="BT145" s="335"/>
      <c r="BU145" s="273">
        <v>99.8</v>
      </c>
      <c r="BV145" s="339"/>
      <c r="BW145" s="23">
        <v>100</v>
      </c>
      <c r="BX145" s="66"/>
      <c r="BY145" s="20">
        <v>266897</v>
      </c>
      <c r="BZ145" s="66"/>
      <c r="CA145" s="109">
        <v>1.08</v>
      </c>
      <c r="CB145" s="66"/>
      <c r="CC145" s="20">
        <v>389</v>
      </c>
      <c r="CD145" s="66"/>
      <c r="CE145" s="20">
        <v>700</v>
      </c>
      <c r="CF145" s="66"/>
      <c r="CG145" s="23">
        <v>115.9</v>
      </c>
      <c r="CH145" s="66"/>
      <c r="CI145" s="23">
        <v>115.9</v>
      </c>
      <c r="CJ145" s="58"/>
      <c r="CK145" s="23">
        <v>100.1</v>
      </c>
      <c r="CL145" s="58"/>
      <c r="CM145" s="56">
        <v>100.1</v>
      </c>
      <c r="CN145" s="66"/>
      <c r="CO145" s="23">
        <v>100.1</v>
      </c>
      <c r="CP145" s="159"/>
      <c r="CQ145" s="56">
        <v>103.8</v>
      </c>
      <c r="CR145" s="260"/>
      <c r="CS145" s="255">
        <v>85.2</v>
      </c>
      <c r="CT145" s="346"/>
      <c r="CU145" s="110">
        <v>2.9</v>
      </c>
      <c r="CV145" s="52"/>
      <c r="CW145" s="50">
        <v>2</v>
      </c>
      <c r="CX145" s="51">
        <v>7</v>
      </c>
      <c r="CY145" s="187"/>
    </row>
    <row r="146" spans="1:103" ht="15" customHeight="1">
      <c r="A146" s="48">
        <v>2020</v>
      </c>
      <c r="B146" s="48"/>
      <c r="C146" s="50">
        <v>2</v>
      </c>
      <c r="D146" s="51">
        <v>8</v>
      </c>
      <c r="E146" s="7" t="str">
        <f t="shared" si="0"/>
        <v>28</v>
      </c>
      <c r="F146" s="46"/>
      <c r="G146" s="64">
        <v>100</v>
      </c>
      <c r="H146" s="37"/>
      <c r="I146" s="63">
        <v>80</v>
      </c>
      <c r="J146" s="37"/>
      <c r="K146" s="63">
        <v>55.6</v>
      </c>
      <c r="L146" s="66"/>
      <c r="M146" s="20">
        <v>12580.9</v>
      </c>
      <c r="N146" s="18"/>
      <c r="O146" s="285">
        <v>0</v>
      </c>
      <c r="P146" s="65"/>
      <c r="Q146" s="23">
        <v>97.2</v>
      </c>
      <c r="R146" s="66"/>
      <c r="S146" s="23">
        <v>87.9</v>
      </c>
      <c r="T146" s="65"/>
      <c r="U146" s="23">
        <v>97.2</v>
      </c>
      <c r="V146" s="66"/>
      <c r="W146" s="23">
        <v>88.7</v>
      </c>
      <c r="X146" s="65"/>
      <c r="Y146" s="23">
        <v>99</v>
      </c>
      <c r="Z146" s="66"/>
      <c r="AA146" s="56">
        <v>100</v>
      </c>
      <c r="AB146" s="6"/>
      <c r="AC146" s="20">
        <v>69101</v>
      </c>
      <c r="AD146" s="5"/>
      <c r="AE146" s="20">
        <v>21915</v>
      </c>
      <c r="AF146" s="5"/>
      <c r="AG146" s="20">
        <v>27671</v>
      </c>
      <c r="AH146" s="5"/>
      <c r="AI146" s="20">
        <v>22661</v>
      </c>
      <c r="AJ146" s="5"/>
      <c r="AK146" s="154">
        <v>13009</v>
      </c>
      <c r="AL146" s="3"/>
      <c r="AM146" s="20">
        <v>9414</v>
      </c>
      <c r="AN146" s="3"/>
      <c r="AO146" s="20">
        <v>19630</v>
      </c>
      <c r="AP146" s="5"/>
      <c r="AQ146" s="285">
        <v>0</v>
      </c>
      <c r="AR146" s="323"/>
      <c r="AS146" s="285">
        <v>0</v>
      </c>
      <c r="AT146" s="323"/>
      <c r="AU146" s="20">
        <v>8657563</v>
      </c>
      <c r="AV146" s="5"/>
      <c r="AW146" s="20">
        <v>5537960</v>
      </c>
      <c r="AX146" s="20">
        <v>94787</v>
      </c>
      <c r="AY146" s="21">
        <v>74</v>
      </c>
      <c r="AZ146" s="281"/>
      <c r="BA146" s="20">
        <v>667</v>
      </c>
      <c r="BB146" s="5"/>
      <c r="BC146" s="18">
        <v>724</v>
      </c>
      <c r="BD146" s="66"/>
      <c r="BE146" s="20">
        <v>52331</v>
      </c>
      <c r="BF146" s="66"/>
      <c r="BG146" s="20">
        <v>50051</v>
      </c>
      <c r="BH146" s="249"/>
      <c r="BI146" s="20">
        <v>16882</v>
      </c>
      <c r="BJ146" s="249"/>
      <c r="BK146" s="20">
        <v>2115</v>
      </c>
      <c r="BL146" s="66"/>
      <c r="BM146" s="20">
        <v>11585.8</v>
      </c>
      <c r="BN146" s="66"/>
      <c r="BO146" s="20">
        <v>3180.81</v>
      </c>
      <c r="BP146" s="18"/>
      <c r="BQ146" s="496">
        <v>10340.75</v>
      </c>
      <c r="BR146" s="5"/>
      <c r="BS146" s="20">
        <v>2860</v>
      </c>
      <c r="BT146" s="335"/>
      <c r="BU146" s="273">
        <v>99.9</v>
      </c>
      <c r="BV146" s="339"/>
      <c r="BW146" s="23">
        <v>100.1</v>
      </c>
      <c r="BX146" s="66"/>
      <c r="BY146" s="20">
        <v>276360</v>
      </c>
      <c r="BZ146" s="66"/>
      <c r="CA146" s="109">
        <v>1.04</v>
      </c>
      <c r="CB146" s="66"/>
      <c r="CC146" s="20">
        <v>341</v>
      </c>
      <c r="CD146" s="66"/>
      <c r="CE146" s="20">
        <v>662</v>
      </c>
      <c r="CF146" s="66"/>
      <c r="CG146" s="23">
        <v>85.8</v>
      </c>
      <c r="CH146" s="66"/>
      <c r="CI146" s="23">
        <v>85.7</v>
      </c>
      <c r="CJ146" s="58"/>
      <c r="CK146" s="23">
        <v>99.4</v>
      </c>
      <c r="CL146" s="58"/>
      <c r="CM146" s="56">
        <v>99.3</v>
      </c>
      <c r="CN146" s="66"/>
      <c r="CO146" s="23">
        <v>100.1</v>
      </c>
      <c r="CP146" s="159"/>
      <c r="CQ146" s="56">
        <v>95.3</v>
      </c>
      <c r="CR146" s="260"/>
      <c r="CS146" s="255">
        <v>87.4</v>
      </c>
      <c r="CT146" s="346"/>
      <c r="CU146" s="110">
        <v>3</v>
      </c>
      <c r="CV146" s="52"/>
      <c r="CW146" s="50">
        <v>2</v>
      </c>
      <c r="CX146" s="51">
        <v>8</v>
      </c>
      <c r="CY146" s="187"/>
    </row>
    <row r="147" spans="1:103" ht="15" customHeight="1">
      <c r="A147" s="48">
        <v>2020</v>
      </c>
      <c r="B147" s="48"/>
      <c r="C147" s="50">
        <v>2</v>
      </c>
      <c r="D147" s="51">
        <v>9</v>
      </c>
      <c r="E147" s="7" t="str">
        <f t="shared" si="0"/>
        <v>29</v>
      </c>
      <c r="F147" s="46"/>
      <c r="G147" s="63">
        <v>100</v>
      </c>
      <c r="H147" s="37"/>
      <c r="I147" s="63">
        <v>70</v>
      </c>
      <c r="J147" s="37"/>
      <c r="K147" s="63">
        <v>44.4</v>
      </c>
      <c r="L147" s="66"/>
      <c r="M147" s="20">
        <v>12575.4</v>
      </c>
      <c r="N147" s="18"/>
      <c r="O147" s="285">
        <v>0</v>
      </c>
      <c r="P147" s="65"/>
      <c r="Q147" s="23">
        <v>100.5</v>
      </c>
      <c r="R147" s="66"/>
      <c r="S147" s="23">
        <v>104.6</v>
      </c>
      <c r="T147" s="65"/>
      <c r="U147" s="23">
        <v>101.3</v>
      </c>
      <c r="V147" s="66"/>
      <c r="W147" s="23">
        <v>106.3</v>
      </c>
      <c r="X147" s="65"/>
      <c r="Y147" s="23">
        <v>96.7</v>
      </c>
      <c r="Z147" s="66"/>
      <c r="AA147" s="56">
        <v>95.7</v>
      </c>
      <c r="AB147" s="6"/>
      <c r="AC147" s="20">
        <v>70186</v>
      </c>
      <c r="AD147" s="5"/>
      <c r="AE147" s="20">
        <v>22337</v>
      </c>
      <c r="AF147" s="5"/>
      <c r="AG147" s="20">
        <v>25053</v>
      </c>
      <c r="AH147" s="5"/>
      <c r="AI147" s="20">
        <v>28508</v>
      </c>
      <c r="AJ147" s="5"/>
      <c r="AK147" s="20">
        <v>14932</v>
      </c>
      <c r="AL147" s="3"/>
      <c r="AM147" s="20">
        <v>10068</v>
      </c>
      <c r="AN147" s="3"/>
      <c r="AO147" s="20">
        <v>22758</v>
      </c>
      <c r="AP147" s="5"/>
      <c r="AQ147" s="285">
        <v>0</v>
      </c>
      <c r="AR147" s="323"/>
      <c r="AS147" s="285">
        <v>0</v>
      </c>
      <c r="AT147" s="323"/>
      <c r="AU147" s="20">
        <v>8672079</v>
      </c>
      <c r="AV147" s="5"/>
      <c r="AW147" s="20">
        <v>5533212</v>
      </c>
      <c r="AX147" s="20">
        <v>104335</v>
      </c>
      <c r="AY147" s="21">
        <v>2</v>
      </c>
      <c r="AZ147" s="281"/>
      <c r="BA147" s="20">
        <v>565</v>
      </c>
      <c r="BB147" s="5"/>
      <c r="BC147" s="18">
        <v>707</v>
      </c>
      <c r="BD147" s="66"/>
      <c r="BE147" s="20">
        <v>60541</v>
      </c>
      <c r="BF147" s="66"/>
      <c r="BG147" s="20">
        <v>53864</v>
      </c>
      <c r="BH147" s="249"/>
      <c r="BI147" s="20">
        <v>15680</v>
      </c>
      <c r="BJ147" s="249"/>
      <c r="BK147" s="20">
        <v>2142.7399999999998</v>
      </c>
      <c r="BL147" s="66"/>
      <c r="BM147" s="20">
        <v>10557.51</v>
      </c>
      <c r="BN147" s="66"/>
      <c r="BO147" s="20">
        <v>2980.25</v>
      </c>
      <c r="BP147" s="18"/>
      <c r="BQ147" s="495">
        <v>9887.4</v>
      </c>
      <c r="BR147" s="5"/>
      <c r="BS147" s="20">
        <v>2855</v>
      </c>
      <c r="BT147" s="335"/>
      <c r="BU147" s="273">
        <v>99.8</v>
      </c>
      <c r="BV147" s="339"/>
      <c r="BW147" s="23">
        <v>99.9</v>
      </c>
      <c r="BX147" s="66"/>
      <c r="BY147" s="20">
        <v>269863</v>
      </c>
      <c r="BZ147" s="66"/>
      <c r="CA147" s="109">
        <v>1.04</v>
      </c>
      <c r="CB147" s="66"/>
      <c r="CC147" s="20">
        <v>369</v>
      </c>
      <c r="CD147" s="66"/>
      <c r="CE147" s="20">
        <v>758</v>
      </c>
      <c r="CF147" s="66"/>
      <c r="CG147" s="23">
        <v>84.6</v>
      </c>
      <c r="CH147" s="66"/>
      <c r="CI147" s="23">
        <v>84.7</v>
      </c>
      <c r="CJ147" s="58"/>
      <c r="CK147" s="23">
        <v>100</v>
      </c>
      <c r="CL147" s="58"/>
      <c r="CM147" s="56">
        <v>100.1</v>
      </c>
      <c r="CN147" s="66"/>
      <c r="CO147" s="23">
        <v>99.9</v>
      </c>
      <c r="CP147" s="159"/>
      <c r="CQ147" s="56">
        <v>100.6</v>
      </c>
      <c r="CR147" s="260"/>
      <c r="CS147" s="255">
        <v>97.9</v>
      </c>
      <c r="CT147" s="346"/>
      <c r="CU147" s="110">
        <v>3</v>
      </c>
      <c r="CV147" s="52"/>
      <c r="CW147" s="50">
        <v>2</v>
      </c>
      <c r="CX147" s="51">
        <v>9</v>
      </c>
      <c r="CY147" s="187"/>
    </row>
    <row r="148" spans="1:103" ht="15" customHeight="1">
      <c r="A148" s="48">
        <v>2020</v>
      </c>
      <c r="B148" s="48"/>
      <c r="C148" s="50">
        <v>2</v>
      </c>
      <c r="D148" s="51">
        <v>10</v>
      </c>
      <c r="E148" s="7" t="str">
        <f t="shared" si="0"/>
        <v>210</v>
      </c>
      <c r="F148" s="46"/>
      <c r="G148" s="64">
        <v>90.9</v>
      </c>
      <c r="H148" s="37"/>
      <c r="I148" s="63">
        <v>90</v>
      </c>
      <c r="J148" s="37"/>
      <c r="K148" s="63">
        <v>33.299999999999997</v>
      </c>
      <c r="L148" s="66"/>
      <c r="M148" s="20">
        <v>12615</v>
      </c>
      <c r="N148" s="18"/>
      <c r="O148" s="285">
        <v>0</v>
      </c>
      <c r="P148" s="65"/>
      <c r="Q148" s="23">
        <v>103.6</v>
      </c>
      <c r="R148" s="66"/>
      <c r="S148" s="23">
        <v>106.2</v>
      </c>
      <c r="T148" s="65"/>
      <c r="U148" s="23">
        <v>104</v>
      </c>
      <c r="V148" s="66"/>
      <c r="W148" s="23">
        <v>106.8</v>
      </c>
      <c r="X148" s="65"/>
      <c r="Y148" s="23">
        <v>95.7</v>
      </c>
      <c r="Z148" s="66"/>
      <c r="AA148" s="56">
        <v>95.4</v>
      </c>
      <c r="AB148" s="6"/>
      <c r="AC148" s="20">
        <v>70685</v>
      </c>
      <c r="AD148" s="5"/>
      <c r="AE148" s="20">
        <v>23013</v>
      </c>
      <c r="AF148" s="5"/>
      <c r="AG148" s="20">
        <v>26043</v>
      </c>
      <c r="AH148" s="5"/>
      <c r="AI148" s="20">
        <v>26752</v>
      </c>
      <c r="AJ148" s="5"/>
      <c r="AK148" s="20">
        <v>13426</v>
      </c>
      <c r="AL148" s="3"/>
      <c r="AM148" s="20">
        <v>9613</v>
      </c>
      <c r="AN148" s="3"/>
      <c r="AO148" s="20">
        <v>20150</v>
      </c>
      <c r="AP148" s="5"/>
      <c r="AQ148" s="285">
        <v>0</v>
      </c>
      <c r="AR148" s="323"/>
      <c r="AS148" s="285">
        <v>0</v>
      </c>
      <c r="AT148" s="323"/>
      <c r="AU148" s="20">
        <v>8676350</v>
      </c>
      <c r="AV148" s="5"/>
      <c r="AW148" s="20">
        <v>5526478</v>
      </c>
      <c r="AX148" s="20">
        <v>78767</v>
      </c>
      <c r="AY148" s="21">
        <v>0.7</v>
      </c>
      <c r="AZ148" s="281"/>
      <c r="BA148" s="20">
        <v>624</v>
      </c>
      <c r="BB148" s="5"/>
      <c r="BC148" s="18">
        <v>783</v>
      </c>
      <c r="BD148" s="66"/>
      <c r="BE148" s="20">
        <v>65658</v>
      </c>
      <c r="BF148" s="66"/>
      <c r="BG148" s="20">
        <v>57075</v>
      </c>
      <c r="BH148" s="249"/>
      <c r="BI148" s="20">
        <v>16303</v>
      </c>
      <c r="BJ148" s="249"/>
      <c r="BK148" s="20">
        <v>2685.31</v>
      </c>
      <c r="BL148" s="66"/>
      <c r="BM148" s="20">
        <v>10633.63</v>
      </c>
      <c r="BN148" s="66"/>
      <c r="BO148" s="20">
        <v>2984.33</v>
      </c>
      <c r="BP148" s="18"/>
      <c r="BQ148" s="496">
        <v>9973.0500000000011</v>
      </c>
      <c r="BR148" s="5"/>
      <c r="BS148" s="20">
        <v>3477</v>
      </c>
      <c r="BT148" s="335"/>
      <c r="BU148" s="273">
        <v>99.5</v>
      </c>
      <c r="BV148" s="339"/>
      <c r="BW148" s="23">
        <v>99.8</v>
      </c>
      <c r="BX148" s="66"/>
      <c r="BY148" s="20">
        <v>283508</v>
      </c>
      <c r="BZ148" s="66"/>
      <c r="CA148" s="109">
        <v>1.04</v>
      </c>
      <c r="CB148" s="66"/>
      <c r="CC148" s="20">
        <v>401</v>
      </c>
      <c r="CD148" s="66"/>
      <c r="CE148" s="20">
        <v>789</v>
      </c>
      <c r="CF148" s="66"/>
      <c r="CG148" s="23">
        <v>85</v>
      </c>
      <c r="CH148" s="66"/>
      <c r="CI148" s="23">
        <v>85.2</v>
      </c>
      <c r="CJ148" s="58"/>
      <c r="CK148" s="23">
        <v>101</v>
      </c>
      <c r="CL148" s="58"/>
      <c r="CM148" s="56">
        <v>101.2</v>
      </c>
      <c r="CN148" s="66"/>
      <c r="CO148" s="23">
        <v>100.2</v>
      </c>
      <c r="CP148" s="159"/>
      <c r="CQ148" s="56">
        <v>104.4</v>
      </c>
      <c r="CR148" s="260"/>
      <c r="CS148" s="255">
        <v>105.3</v>
      </c>
      <c r="CT148" s="346"/>
      <c r="CU148" s="110">
        <v>3.1</v>
      </c>
      <c r="CV148" s="52"/>
      <c r="CW148" s="50">
        <v>2</v>
      </c>
      <c r="CX148" s="51">
        <v>10</v>
      </c>
      <c r="CY148" s="187"/>
    </row>
    <row r="149" spans="1:103" ht="15" customHeight="1">
      <c r="A149" s="48">
        <v>2020</v>
      </c>
      <c r="B149" s="48"/>
      <c r="C149" s="50">
        <v>2</v>
      </c>
      <c r="D149" s="51">
        <v>11</v>
      </c>
      <c r="E149" s="7" t="str">
        <f t="shared" si="0"/>
        <v>211</v>
      </c>
      <c r="F149" s="46"/>
      <c r="G149" s="64">
        <v>100</v>
      </c>
      <c r="H149" s="37"/>
      <c r="I149" s="63">
        <v>100</v>
      </c>
      <c r="J149" s="37"/>
      <c r="K149" s="63">
        <v>44.4</v>
      </c>
      <c r="L149" s="66"/>
      <c r="M149" s="20">
        <v>12611</v>
      </c>
      <c r="N149" s="18"/>
      <c r="O149" s="285">
        <v>0</v>
      </c>
      <c r="P149" s="65"/>
      <c r="Q149" s="23">
        <v>103.7</v>
      </c>
      <c r="R149" s="66"/>
      <c r="S149" s="23">
        <v>104.8</v>
      </c>
      <c r="T149" s="65"/>
      <c r="U149" s="23">
        <v>103.8</v>
      </c>
      <c r="V149" s="66"/>
      <c r="W149" s="23">
        <v>105.1</v>
      </c>
      <c r="X149" s="65"/>
      <c r="Y149" s="23">
        <v>94.1</v>
      </c>
      <c r="Z149" s="66"/>
      <c r="AA149" s="56">
        <v>94.9</v>
      </c>
      <c r="AB149" s="6"/>
      <c r="AC149" s="20">
        <v>70798</v>
      </c>
      <c r="AD149" s="5"/>
      <c r="AE149" s="20">
        <v>24010</v>
      </c>
      <c r="AF149" s="5"/>
      <c r="AG149" s="20">
        <v>26451</v>
      </c>
      <c r="AH149" s="5"/>
      <c r="AI149" s="20">
        <v>20329</v>
      </c>
      <c r="AJ149" s="5"/>
      <c r="AK149" s="20">
        <v>8813.67</v>
      </c>
      <c r="AL149" s="3"/>
      <c r="AM149" s="20">
        <v>9371.3940000000002</v>
      </c>
      <c r="AN149" s="3"/>
      <c r="AO149" s="20">
        <v>19039.019700000001</v>
      </c>
      <c r="AP149" s="5"/>
      <c r="AQ149" s="285">
        <v>0</v>
      </c>
      <c r="AR149" s="323"/>
      <c r="AS149" s="285">
        <v>0</v>
      </c>
      <c r="AT149" s="323"/>
      <c r="AU149" s="20">
        <v>8778243</v>
      </c>
      <c r="AV149" s="5"/>
      <c r="AW149" s="20">
        <v>5548029</v>
      </c>
      <c r="AX149" s="20">
        <v>106568.55</v>
      </c>
      <c r="AY149" s="21">
        <v>2.6895199999999999</v>
      </c>
      <c r="AZ149" s="281"/>
      <c r="BA149" s="20">
        <v>569</v>
      </c>
      <c r="BB149" s="5"/>
      <c r="BC149" s="18">
        <v>1021</v>
      </c>
      <c r="BD149" s="66"/>
      <c r="BE149" s="20">
        <v>61137</v>
      </c>
      <c r="BF149" s="66"/>
      <c r="BG149" s="20">
        <v>57578</v>
      </c>
      <c r="BH149" s="249"/>
      <c r="BI149" s="20">
        <v>16781</v>
      </c>
      <c r="BJ149" s="249"/>
      <c r="BK149" s="20">
        <v>2651.19</v>
      </c>
      <c r="BL149" s="66"/>
      <c r="BM149" s="20">
        <v>10936.35</v>
      </c>
      <c r="BN149" s="66"/>
      <c r="BO149" s="20">
        <v>3193.78</v>
      </c>
      <c r="BP149" s="18"/>
      <c r="BQ149" s="495">
        <v>9700.16</v>
      </c>
      <c r="BR149" s="5"/>
      <c r="BS149" s="20">
        <v>3715</v>
      </c>
      <c r="BT149" s="335"/>
      <c r="BU149" s="273">
        <v>99.4</v>
      </c>
      <c r="BV149" s="339"/>
      <c r="BW149" s="23">
        <v>99.5</v>
      </c>
      <c r="BX149" s="66"/>
      <c r="BY149" s="20">
        <v>278718</v>
      </c>
      <c r="BZ149" s="66"/>
      <c r="CA149" s="109">
        <v>1.05</v>
      </c>
      <c r="CB149" s="66"/>
      <c r="CC149" s="20">
        <v>321.61200000000002</v>
      </c>
      <c r="CD149" s="66"/>
      <c r="CE149" s="20">
        <v>708.54</v>
      </c>
      <c r="CF149" s="66"/>
      <c r="CG149" s="23">
        <v>88.1</v>
      </c>
      <c r="CH149" s="66"/>
      <c r="CI149" s="23">
        <v>88.6</v>
      </c>
      <c r="CJ149" s="58"/>
      <c r="CK149" s="23">
        <v>100.4</v>
      </c>
      <c r="CL149" s="58"/>
      <c r="CM149" s="56">
        <v>101</v>
      </c>
      <c r="CN149" s="66"/>
      <c r="CO149" s="23">
        <v>100.3</v>
      </c>
      <c r="CP149" s="159"/>
      <c r="CQ149" s="56">
        <v>102.2</v>
      </c>
      <c r="CR149" s="260"/>
      <c r="CS149" s="255">
        <v>112</v>
      </c>
      <c r="CT149" s="346"/>
      <c r="CU149" s="467">
        <v>3</v>
      </c>
      <c r="CV149" s="52"/>
      <c r="CW149" s="50">
        <v>2</v>
      </c>
      <c r="CX149" s="51">
        <v>11</v>
      </c>
      <c r="CY149" s="187"/>
    </row>
    <row r="150" spans="1:103" ht="15" customHeight="1">
      <c r="A150" s="48">
        <v>2020</v>
      </c>
      <c r="B150" s="48"/>
      <c r="C150" s="50">
        <v>2</v>
      </c>
      <c r="D150" s="51">
        <v>12</v>
      </c>
      <c r="E150" s="7" t="str">
        <f t="shared" si="0"/>
        <v>212</v>
      </c>
      <c r="F150" s="46"/>
      <c r="G150" s="64">
        <v>72.7</v>
      </c>
      <c r="H150" s="37"/>
      <c r="I150" s="63">
        <v>90</v>
      </c>
      <c r="J150" s="37"/>
      <c r="K150" s="63">
        <v>27.8</v>
      </c>
      <c r="L150" s="66"/>
      <c r="M150" s="20">
        <v>12609</v>
      </c>
      <c r="N150" s="18"/>
      <c r="O150" s="285">
        <v>0</v>
      </c>
      <c r="P150" s="65"/>
      <c r="Q150" s="23">
        <v>103.2</v>
      </c>
      <c r="R150" s="66"/>
      <c r="S150" s="23">
        <v>107.9</v>
      </c>
      <c r="T150" s="65"/>
      <c r="U150" s="23">
        <v>102.2</v>
      </c>
      <c r="V150" s="66"/>
      <c r="W150" s="23">
        <v>108.6</v>
      </c>
      <c r="X150" s="65"/>
      <c r="Y150" s="23">
        <v>94.7</v>
      </c>
      <c r="Z150" s="66"/>
      <c r="AA150" s="56">
        <v>92.6</v>
      </c>
      <c r="AB150" s="6"/>
      <c r="AC150" s="20">
        <v>65643</v>
      </c>
      <c r="AD150" s="5"/>
      <c r="AE150" s="20">
        <v>22819</v>
      </c>
      <c r="AF150" s="5"/>
      <c r="AG150" s="20">
        <v>24423</v>
      </c>
      <c r="AH150" s="5"/>
      <c r="AI150" s="20">
        <v>17393</v>
      </c>
      <c r="AJ150" s="5"/>
      <c r="AK150" s="20">
        <v>7345</v>
      </c>
      <c r="AL150" s="3"/>
      <c r="AM150" s="20">
        <v>9178.7420000000002</v>
      </c>
      <c r="AN150" s="3"/>
      <c r="AO150" s="20">
        <v>19861.717000000001</v>
      </c>
      <c r="AP150" s="5"/>
      <c r="AQ150" s="285">
        <v>0</v>
      </c>
      <c r="AR150" s="323"/>
      <c r="AS150" s="285">
        <v>0</v>
      </c>
      <c r="AT150" s="323"/>
      <c r="AU150" s="20">
        <v>8765116</v>
      </c>
      <c r="AV150" s="5"/>
      <c r="AW150" s="20">
        <v>5544439</v>
      </c>
      <c r="AX150" s="20">
        <v>105541</v>
      </c>
      <c r="AY150" s="21">
        <v>0.27316000000000001</v>
      </c>
      <c r="AZ150" s="281"/>
      <c r="BA150" s="20">
        <v>558</v>
      </c>
      <c r="BB150" s="5"/>
      <c r="BC150" s="18">
        <v>1385</v>
      </c>
      <c r="BD150" s="66"/>
      <c r="BE150" s="20">
        <v>67062</v>
      </c>
      <c r="BF150" s="66"/>
      <c r="BG150" s="20">
        <v>59619</v>
      </c>
      <c r="BH150" s="249"/>
      <c r="BI150" s="20">
        <v>21036</v>
      </c>
      <c r="BJ150" s="249"/>
      <c r="BK150" s="20">
        <v>3043.64</v>
      </c>
      <c r="BL150" s="66"/>
      <c r="BM150" s="20">
        <v>13950.69</v>
      </c>
      <c r="BN150" s="66"/>
      <c r="BO150" s="20">
        <v>4041.36</v>
      </c>
      <c r="BP150" s="18"/>
      <c r="BQ150" s="496">
        <v>10233.59</v>
      </c>
      <c r="BR150" s="5"/>
      <c r="BS150" s="20">
        <v>3005</v>
      </c>
      <c r="BT150" s="335"/>
      <c r="BU150" s="273">
        <v>99.8</v>
      </c>
      <c r="BV150" s="339"/>
      <c r="BW150" s="23">
        <v>99.3</v>
      </c>
      <c r="BX150" s="66"/>
      <c r="BY150" s="20">
        <v>315007</v>
      </c>
      <c r="BZ150" s="66"/>
      <c r="CA150" s="109">
        <v>1.06</v>
      </c>
      <c r="CB150" s="66"/>
      <c r="CC150" s="20">
        <v>301</v>
      </c>
      <c r="CD150" s="66"/>
      <c r="CE150" s="20">
        <v>722</v>
      </c>
      <c r="CF150" s="66"/>
      <c r="CG150" s="23">
        <v>172.1</v>
      </c>
      <c r="CH150" s="66"/>
      <c r="CI150" s="23">
        <v>173.5</v>
      </c>
      <c r="CJ150" s="58"/>
      <c r="CK150" s="23">
        <v>100.5</v>
      </c>
      <c r="CL150" s="58"/>
      <c r="CM150" s="56">
        <v>101.3</v>
      </c>
      <c r="CN150" s="66"/>
      <c r="CO150" s="23">
        <v>100.4</v>
      </c>
      <c r="CP150" s="159"/>
      <c r="CQ150" s="56">
        <v>101.3</v>
      </c>
      <c r="CR150" s="260"/>
      <c r="CS150" s="255">
        <v>114.3</v>
      </c>
      <c r="CT150" s="346"/>
      <c r="CU150" s="467">
        <v>3.1</v>
      </c>
      <c r="CV150" s="52"/>
      <c r="CW150" s="50">
        <v>2</v>
      </c>
      <c r="CX150" s="51">
        <v>12</v>
      </c>
      <c r="CY150" s="187"/>
    </row>
    <row r="151" spans="1:103" ht="19.5" customHeight="1">
      <c r="A151" s="52">
        <v>2021</v>
      </c>
      <c r="B151" s="48"/>
      <c r="C151" s="50">
        <v>3</v>
      </c>
      <c r="D151" s="51">
        <v>1</v>
      </c>
      <c r="E151" s="7" t="str">
        <f t="shared" si="0"/>
        <v>31</v>
      </c>
      <c r="F151" s="46"/>
      <c r="G151" s="63">
        <v>90.9</v>
      </c>
      <c r="H151" s="37"/>
      <c r="I151" s="63">
        <v>80</v>
      </c>
      <c r="J151" s="37"/>
      <c r="K151" s="63">
        <v>50</v>
      </c>
      <c r="L151" s="66"/>
      <c r="M151" s="20">
        <v>12607</v>
      </c>
      <c r="N151" s="18"/>
      <c r="O151" s="285">
        <v>0</v>
      </c>
      <c r="P151" s="65"/>
      <c r="Q151" s="23">
        <v>106.4</v>
      </c>
      <c r="R151" s="66"/>
      <c r="S151" s="23">
        <v>97.4</v>
      </c>
      <c r="T151" s="65"/>
      <c r="U151" s="23">
        <v>106.3</v>
      </c>
      <c r="V151" s="66"/>
      <c r="W151" s="23">
        <v>96.7</v>
      </c>
      <c r="X151" s="65"/>
      <c r="Y151" s="23">
        <v>94.4</v>
      </c>
      <c r="Z151" s="66"/>
      <c r="AA151" s="56">
        <v>95.8</v>
      </c>
      <c r="AB151" s="6"/>
      <c r="AC151" s="20">
        <v>58448</v>
      </c>
      <c r="AD151" s="5"/>
      <c r="AE151" s="20">
        <v>19200</v>
      </c>
      <c r="AF151" s="5"/>
      <c r="AG151" s="20">
        <v>19794</v>
      </c>
      <c r="AH151" s="5"/>
      <c r="AI151" s="20">
        <v>11226</v>
      </c>
      <c r="AJ151" s="5"/>
      <c r="AK151" s="20">
        <v>6328</v>
      </c>
      <c r="AL151" s="3"/>
      <c r="AM151" s="20">
        <v>8376.8019999999997</v>
      </c>
      <c r="AN151" s="3"/>
      <c r="AO151" s="20">
        <v>18617.826700000001</v>
      </c>
      <c r="AP151" s="5"/>
      <c r="AQ151" s="285">
        <v>0</v>
      </c>
      <c r="AR151" s="323"/>
      <c r="AS151" s="285">
        <v>0</v>
      </c>
      <c r="AT151" s="323"/>
      <c r="AU151" s="20">
        <v>8787849</v>
      </c>
      <c r="AV151" s="5"/>
      <c r="AW151" s="20">
        <v>5547517</v>
      </c>
      <c r="AX151" s="20">
        <v>96523.75</v>
      </c>
      <c r="AY151" s="21">
        <v>2.1332300000000002</v>
      </c>
      <c r="AZ151" s="281"/>
      <c r="BA151" s="20">
        <v>474</v>
      </c>
      <c r="BB151" s="5"/>
      <c r="BC151" s="18">
        <v>814</v>
      </c>
      <c r="BD151" s="66"/>
      <c r="BE151" s="20">
        <v>57796</v>
      </c>
      <c r="BF151" s="66"/>
      <c r="BG151" s="20">
        <v>61067</v>
      </c>
      <c r="BH151" s="249"/>
      <c r="BI151" s="20">
        <v>16282</v>
      </c>
      <c r="BJ151" s="249"/>
      <c r="BK151" s="20">
        <v>2240</v>
      </c>
      <c r="BL151" s="62"/>
      <c r="BM151" s="20">
        <v>11059</v>
      </c>
      <c r="BN151" s="66"/>
      <c r="BO151" s="20">
        <v>2982</v>
      </c>
      <c r="BP151" s="18"/>
      <c r="BQ151" s="495">
        <v>9290.2800000000007</v>
      </c>
      <c r="BR151" s="5"/>
      <c r="BS151" s="20">
        <v>1740</v>
      </c>
      <c r="BT151" s="335"/>
      <c r="BU151" s="273">
        <v>100.3</v>
      </c>
      <c r="BV151" s="339"/>
      <c r="BW151" s="23">
        <v>99.8</v>
      </c>
      <c r="BX151" s="66"/>
      <c r="BY151" s="20">
        <v>267760</v>
      </c>
      <c r="BZ151" s="66"/>
      <c r="CA151" s="109">
        <v>1.08</v>
      </c>
      <c r="CB151" s="66"/>
      <c r="CC151" s="20">
        <v>392</v>
      </c>
      <c r="CD151" s="66"/>
      <c r="CE151" s="20">
        <v>786</v>
      </c>
      <c r="CF151" s="66"/>
      <c r="CG151" s="23">
        <v>85.4</v>
      </c>
      <c r="CH151" s="66"/>
      <c r="CI151" s="23">
        <v>85.6</v>
      </c>
      <c r="CJ151" s="58"/>
      <c r="CK151" s="23">
        <v>99.4</v>
      </c>
      <c r="CL151" s="58"/>
      <c r="CM151" s="56">
        <v>99.6</v>
      </c>
      <c r="CN151" s="66"/>
      <c r="CO151" s="23">
        <v>100.1</v>
      </c>
      <c r="CP151" s="58"/>
      <c r="CQ151" s="56">
        <v>95.1</v>
      </c>
      <c r="CR151" s="248"/>
      <c r="CS151" s="255">
        <v>106.1</v>
      </c>
      <c r="CT151" s="346"/>
      <c r="CU151" s="110">
        <v>3</v>
      </c>
      <c r="CV151" s="52"/>
      <c r="CW151" s="50">
        <v>3</v>
      </c>
      <c r="CX151" s="51">
        <v>1</v>
      </c>
      <c r="CY151" s="187"/>
    </row>
    <row r="152" spans="1:103" ht="15" customHeight="1">
      <c r="A152" s="52">
        <v>2021</v>
      </c>
      <c r="B152" s="48"/>
      <c r="C152" s="50">
        <v>3</v>
      </c>
      <c r="D152" s="51">
        <v>2</v>
      </c>
      <c r="E152" s="7" t="str">
        <f t="shared" si="0"/>
        <v>32</v>
      </c>
      <c r="F152" s="46"/>
      <c r="G152" s="64">
        <v>72.7</v>
      </c>
      <c r="H152" s="37"/>
      <c r="I152" s="63">
        <v>60</v>
      </c>
      <c r="J152" s="37"/>
      <c r="K152" s="63">
        <v>72.2</v>
      </c>
      <c r="L152" s="66"/>
      <c r="M152" s="20">
        <v>12599</v>
      </c>
      <c r="N152" s="18"/>
      <c r="O152" s="285">
        <v>0</v>
      </c>
      <c r="P152" s="65"/>
      <c r="Q152" s="23">
        <v>105.9</v>
      </c>
      <c r="R152" s="66"/>
      <c r="S152" s="23">
        <v>101.4</v>
      </c>
      <c r="T152" s="65"/>
      <c r="U152" s="23">
        <v>105.9</v>
      </c>
      <c r="V152" s="66"/>
      <c r="W152" s="23">
        <v>101.5</v>
      </c>
      <c r="X152" s="65"/>
      <c r="Y152" s="23">
        <v>93.8</v>
      </c>
      <c r="Z152" s="66"/>
      <c r="AA152" s="56">
        <v>94.8</v>
      </c>
      <c r="AB152" s="6"/>
      <c r="AC152" s="20">
        <v>60764</v>
      </c>
      <c r="AD152" s="5"/>
      <c r="AE152" s="20">
        <v>20390</v>
      </c>
      <c r="AF152" s="5"/>
      <c r="AG152" s="20">
        <v>22556</v>
      </c>
      <c r="AH152" s="5"/>
      <c r="AI152" s="20">
        <v>10186</v>
      </c>
      <c r="AJ152" s="5"/>
      <c r="AK152" s="20">
        <v>6484.81</v>
      </c>
      <c r="AL152" s="3"/>
      <c r="AM152" s="20">
        <v>8594.8240000000005</v>
      </c>
      <c r="AN152" s="3"/>
      <c r="AO152" s="20">
        <v>19034.5769</v>
      </c>
      <c r="AP152" s="5"/>
      <c r="AQ152" s="285">
        <v>0</v>
      </c>
      <c r="AR152" s="323"/>
      <c r="AS152" s="285">
        <v>0</v>
      </c>
      <c r="AT152" s="323"/>
      <c r="AU152" s="20">
        <v>8822614</v>
      </c>
      <c r="AV152" s="5"/>
      <c r="AW152" s="20">
        <v>5564685</v>
      </c>
      <c r="AX152" s="20">
        <v>86404.41</v>
      </c>
      <c r="AY152" s="21">
        <v>0.15414</v>
      </c>
      <c r="AZ152" s="281"/>
      <c r="BA152" s="20">
        <v>446</v>
      </c>
      <c r="BB152" s="5"/>
      <c r="BC152" s="18">
        <v>675</v>
      </c>
      <c r="BD152" s="66"/>
      <c r="BE152" s="20">
        <v>60382</v>
      </c>
      <c r="BF152" s="66"/>
      <c r="BG152" s="20">
        <v>58265</v>
      </c>
      <c r="BH152" s="249"/>
      <c r="BI152" s="20">
        <v>14967</v>
      </c>
      <c r="BJ152" s="249"/>
      <c r="BK152" s="20">
        <v>1888</v>
      </c>
      <c r="BL152" s="62"/>
      <c r="BM152" s="20">
        <v>10357</v>
      </c>
      <c r="BN152" s="66"/>
      <c r="BO152" s="20">
        <v>2722.91</v>
      </c>
      <c r="BP152" s="18"/>
      <c r="BQ152" s="496">
        <v>8696.15</v>
      </c>
      <c r="BR152" s="5"/>
      <c r="BS152" s="20">
        <v>1782</v>
      </c>
      <c r="BT152" s="335"/>
      <c r="BU152" s="273">
        <v>100.8</v>
      </c>
      <c r="BV152" s="339"/>
      <c r="BW152" s="23">
        <v>99.8</v>
      </c>
      <c r="BX152" s="66"/>
      <c r="BY152" s="20">
        <v>252451</v>
      </c>
      <c r="BZ152" s="66"/>
      <c r="CA152" s="109">
        <v>1.0900000000000001</v>
      </c>
      <c r="CB152" s="66"/>
      <c r="CC152" s="20">
        <v>397</v>
      </c>
      <c r="CD152" s="66"/>
      <c r="CE152" s="20">
        <v>766</v>
      </c>
      <c r="CF152" s="66"/>
      <c r="CG152" s="23">
        <v>83.5</v>
      </c>
      <c r="CH152" s="66"/>
      <c r="CI152" s="23">
        <v>83.8</v>
      </c>
      <c r="CJ152" s="58"/>
      <c r="CK152" s="23">
        <v>99.6</v>
      </c>
      <c r="CL152" s="58"/>
      <c r="CM152" s="56">
        <v>99.9</v>
      </c>
      <c r="CN152" s="66"/>
      <c r="CO152" s="23">
        <v>99.8</v>
      </c>
      <c r="CP152" s="58"/>
      <c r="CQ152" s="56">
        <v>96.8</v>
      </c>
      <c r="CR152" s="248"/>
      <c r="CS152" s="255">
        <v>112</v>
      </c>
      <c r="CT152" s="346"/>
      <c r="CU152" s="110">
        <v>2.9</v>
      </c>
      <c r="CV152" s="52"/>
      <c r="CW152" s="50">
        <v>3</v>
      </c>
      <c r="CX152" s="51">
        <v>2</v>
      </c>
      <c r="CY152" s="187"/>
    </row>
    <row r="153" spans="1:103" ht="15" customHeight="1">
      <c r="A153" s="52">
        <v>2021</v>
      </c>
      <c r="B153" s="48"/>
      <c r="C153" s="50">
        <v>3</v>
      </c>
      <c r="D153" s="51">
        <v>3</v>
      </c>
      <c r="E153" s="7" t="str">
        <f t="shared" si="0"/>
        <v>33</v>
      </c>
      <c r="F153" s="46"/>
      <c r="G153" s="64">
        <v>90.9</v>
      </c>
      <c r="H153" s="37"/>
      <c r="I153" s="63">
        <v>100</v>
      </c>
      <c r="J153" s="37"/>
      <c r="K153" s="63">
        <v>100</v>
      </c>
      <c r="L153" s="66"/>
      <c r="M153" s="20">
        <v>12592</v>
      </c>
      <c r="N153" s="18"/>
      <c r="O153" s="285">
        <v>0</v>
      </c>
      <c r="P153" s="65"/>
      <c r="Q153" s="23">
        <v>106.5</v>
      </c>
      <c r="R153" s="66"/>
      <c r="S153" s="23">
        <v>120.1</v>
      </c>
      <c r="T153" s="65"/>
      <c r="U153" s="23">
        <v>106.6</v>
      </c>
      <c r="V153" s="66"/>
      <c r="W153" s="23">
        <v>121.3</v>
      </c>
      <c r="X153" s="65"/>
      <c r="Y153" s="23">
        <v>94</v>
      </c>
      <c r="Z153" s="66"/>
      <c r="AA153" s="56">
        <v>91.2</v>
      </c>
      <c r="AB153" s="6"/>
      <c r="AC153" s="20">
        <v>71787</v>
      </c>
      <c r="AD153" s="5"/>
      <c r="AE153" s="20">
        <v>22340</v>
      </c>
      <c r="AF153" s="5"/>
      <c r="AG153" s="20">
        <v>27245</v>
      </c>
      <c r="AH153" s="5"/>
      <c r="AI153" s="20">
        <v>18727</v>
      </c>
      <c r="AJ153" s="5"/>
      <c r="AK153" s="20">
        <v>15155.84</v>
      </c>
      <c r="AL153" s="3"/>
      <c r="AM153" s="20">
        <v>10434.713</v>
      </c>
      <c r="AN153" s="3"/>
      <c r="AO153" s="20">
        <v>22000.8361</v>
      </c>
      <c r="AP153" s="5"/>
      <c r="AQ153" s="285">
        <v>0</v>
      </c>
      <c r="AR153" s="323"/>
      <c r="AS153" s="285">
        <v>0</v>
      </c>
      <c r="AT153" s="323"/>
      <c r="AU153" s="20">
        <v>8994673</v>
      </c>
      <c r="AV153" s="5"/>
      <c r="AW153" s="20">
        <v>5581193</v>
      </c>
      <c r="AX153" s="20">
        <v>148191.01</v>
      </c>
      <c r="AY153" s="21">
        <v>0.39507999999999999</v>
      </c>
      <c r="AZ153" s="281"/>
      <c r="BA153" s="20">
        <v>634</v>
      </c>
      <c r="BB153" s="5"/>
      <c r="BC153" s="18">
        <v>1415</v>
      </c>
      <c r="BD153" s="66"/>
      <c r="BE153" s="20">
        <v>73783</v>
      </c>
      <c r="BF153" s="66"/>
      <c r="BG153" s="20">
        <v>67204.415789999999</v>
      </c>
      <c r="BH153" s="249"/>
      <c r="BI153" s="20">
        <v>16700</v>
      </c>
      <c r="BJ153" s="249"/>
      <c r="BK153" s="20">
        <v>2673</v>
      </c>
      <c r="BL153" s="62"/>
      <c r="BM153" s="20">
        <v>10852</v>
      </c>
      <c r="BN153" s="66"/>
      <c r="BO153" s="20">
        <v>3175</v>
      </c>
      <c r="BP153" s="18"/>
      <c r="BQ153" s="495">
        <v>9789.23</v>
      </c>
      <c r="BR153" s="5"/>
      <c r="BS153" s="20">
        <v>2714</v>
      </c>
      <c r="BT153" s="335"/>
      <c r="BU153" s="273">
        <v>101.8</v>
      </c>
      <c r="BV153" s="339"/>
      <c r="BW153" s="23">
        <v>99.9</v>
      </c>
      <c r="BX153" s="66"/>
      <c r="BY153" s="20">
        <v>309800</v>
      </c>
      <c r="BZ153" s="66"/>
      <c r="CA153" s="109">
        <v>1.1000000000000001</v>
      </c>
      <c r="CB153" s="66"/>
      <c r="CC153" s="20">
        <v>455</v>
      </c>
      <c r="CD153" s="66"/>
      <c r="CE153" s="20">
        <v>829</v>
      </c>
      <c r="CF153" s="66"/>
      <c r="CG153" s="23">
        <v>88.9</v>
      </c>
      <c r="CH153" s="66"/>
      <c r="CI153" s="23">
        <v>89</v>
      </c>
      <c r="CJ153" s="58"/>
      <c r="CK153" s="23">
        <v>100.8</v>
      </c>
      <c r="CL153" s="58"/>
      <c r="CM153" s="56">
        <v>100.9</v>
      </c>
      <c r="CN153" s="66"/>
      <c r="CO153" s="23">
        <v>99.4</v>
      </c>
      <c r="CP153" s="58"/>
      <c r="CQ153" s="56">
        <v>102.3</v>
      </c>
      <c r="CR153" s="248"/>
      <c r="CS153" s="255">
        <v>117.3</v>
      </c>
      <c r="CT153" s="346"/>
      <c r="CU153" s="110">
        <v>2.7</v>
      </c>
      <c r="CV153" s="52"/>
      <c r="CW153" s="50">
        <v>3</v>
      </c>
      <c r="CX153" s="51">
        <v>3</v>
      </c>
      <c r="CY153" s="187"/>
    </row>
    <row r="154" spans="1:103" ht="15" customHeight="1">
      <c r="A154" s="52">
        <v>2021</v>
      </c>
      <c r="B154" s="48"/>
      <c r="C154" s="50">
        <v>3</v>
      </c>
      <c r="D154" s="51">
        <v>4</v>
      </c>
      <c r="E154" s="7" t="str">
        <f t="shared" si="0"/>
        <v>34</v>
      </c>
      <c r="F154" s="46"/>
      <c r="G154" s="64">
        <v>72.7</v>
      </c>
      <c r="H154" s="37"/>
      <c r="I154" s="473">
        <v>80</v>
      </c>
      <c r="J154" s="37"/>
      <c r="K154" s="63">
        <v>88.9</v>
      </c>
      <c r="L154" s="66"/>
      <c r="M154" s="20">
        <v>12585</v>
      </c>
      <c r="N154" s="18"/>
      <c r="O154" s="285">
        <v>0</v>
      </c>
      <c r="P154" s="65"/>
      <c r="Q154" s="23">
        <v>108.8</v>
      </c>
      <c r="R154" s="66"/>
      <c r="S154" s="23">
        <v>108.4</v>
      </c>
      <c r="T154" s="65"/>
      <c r="U154" s="23">
        <v>108.4</v>
      </c>
      <c r="V154" s="66"/>
      <c r="W154" s="23">
        <v>106.3</v>
      </c>
      <c r="X154" s="65"/>
      <c r="Y154" s="23">
        <v>94</v>
      </c>
      <c r="Z154" s="66"/>
      <c r="AA154" s="56">
        <v>93.3</v>
      </c>
      <c r="AB154" s="6"/>
      <c r="AC154" s="20">
        <v>74521</v>
      </c>
      <c r="AD154" s="5"/>
      <c r="AE154" s="20">
        <v>22877</v>
      </c>
      <c r="AF154" s="5"/>
      <c r="AG154" s="20">
        <v>28825</v>
      </c>
      <c r="AH154" s="5"/>
      <c r="AI154" s="20">
        <v>19846</v>
      </c>
      <c r="AJ154" s="5"/>
      <c r="AK154" s="20">
        <v>20940.48</v>
      </c>
      <c r="AL154" s="3"/>
      <c r="AM154" s="20">
        <v>10536.206</v>
      </c>
      <c r="AN154" s="3"/>
      <c r="AO154" s="20">
        <v>21749.5154</v>
      </c>
      <c r="AP154" s="5"/>
      <c r="AQ154" s="285">
        <v>0</v>
      </c>
      <c r="AR154" s="323"/>
      <c r="AS154" s="285">
        <v>0</v>
      </c>
      <c r="AT154" s="323"/>
      <c r="AU154" s="20">
        <v>9044131</v>
      </c>
      <c r="AV154" s="5"/>
      <c r="AW154" s="20">
        <v>5570027</v>
      </c>
      <c r="AX154" s="20">
        <v>98902.04</v>
      </c>
      <c r="AY154" s="21">
        <v>0.51505000000000001</v>
      </c>
      <c r="AZ154" s="281"/>
      <c r="BA154" s="20">
        <v>477</v>
      </c>
      <c r="BB154" s="5"/>
      <c r="BC154" s="18">
        <v>840.98</v>
      </c>
      <c r="BD154" s="66"/>
      <c r="BE154" s="20">
        <v>71805.485289999997</v>
      </c>
      <c r="BF154" s="66"/>
      <c r="BG154" s="20">
        <v>69317.770990000005</v>
      </c>
      <c r="BH154" s="249"/>
      <c r="BI154" s="20">
        <v>15525</v>
      </c>
      <c r="BJ154" s="249"/>
      <c r="BK154" s="20">
        <v>2151.4</v>
      </c>
      <c r="BL154" s="62"/>
      <c r="BM154" s="20">
        <v>10500.65</v>
      </c>
      <c r="BN154" s="66"/>
      <c r="BO154" s="20">
        <v>2873</v>
      </c>
      <c r="BP154" s="18"/>
      <c r="BQ154" s="496">
        <v>9617.5300000000007</v>
      </c>
      <c r="BR154" s="5"/>
      <c r="BS154" s="20">
        <v>2232</v>
      </c>
      <c r="BT154" s="335"/>
      <c r="BU154" s="273">
        <v>103</v>
      </c>
      <c r="BV154" s="339"/>
      <c r="BW154" s="23">
        <v>99.1</v>
      </c>
      <c r="BX154" s="66"/>
      <c r="BY154" s="20">
        <v>301043</v>
      </c>
      <c r="BZ154" s="66"/>
      <c r="CA154" s="109">
        <v>1.1000000000000001</v>
      </c>
      <c r="CB154" s="66"/>
      <c r="CC154" s="20">
        <v>537</v>
      </c>
      <c r="CD154" s="66"/>
      <c r="CE154" s="20">
        <v>756</v>
      </c>
      <c r="CF154" s="66"/>
      <c r="CG154" s="23">
        <v>87.6</v>
      </c>
      <c r="CH154" s="66"/>
      <c r="CI154" s="23">
        <v>88.6</v>
      </c>
      <c r="CJ154" s="58"/>
      <c r="CK154" s="23">
        <v>101.9</v>
      </c>
      <c r="CL154" s="58"/>
      <c r="CM154" s="56">
        <v>103</v>
      </c>
      <c r="CN154" s="66"/>
      <c r="CO154" s="23">
        <v>100.5</v>
      </c>
      <c r="CP154" s="58"/>
      <c r="CQ154" s="56">
        <v>106.1</v>
      </c>
      <c r="CR154" s="248"/>
      <c r="CS154" s="255">
        <v>117.3</v>
      </c>
      <c r="CT154" s="346"/>
      <c r="CU154" s="467">
        <v>2.9</v>
      </c>
      <c r="CV154" s="52"/>
      <c r="CW154" s="50">
        <v>3</v>
      </c>
      <c r="CX154" s="51">
        <v>4</v>
      </c>
      <c r="CY154" s="187"/>
    </row>
    <row r="155" spans="1:103" ht="15" customHeight="1">
      <c r="A155" s="52">
        <v>2021</v>
      </c>
      <c r="B155" s="48"/>
      <c r="C155" s="50">
        <v>3</v>
      </c>
      <c r="D155" s="51">
        <v>5</v>
      </c>
      <c r="E155" s="7" t="str">
        <f t="shared" si="0"/>
        <v>35</v>
      </c>
      <c r="F155" s="46"/>
      <c r="G155" s="64">
        <v>72.7</v>
      </c>
      <c r="H155" s="37"/>
      <c r="I155" s="473">
        <v>60</v>
      </c>
      <c r="J155" s="37"/>
      <c r="K155" s="63">
        <v>88.9</v>
      </c>
      <c r="L155" s="66"/>
      <c r="M155" s="20">
        <v>12578</v>
      </c>
      <c r="N155" s="18"/>
      <c r="O155" s="285">
        <v>0</v>
      </c>
      <c r="P155" s="65"/>
      <c r="Q155" s="23">
        <v>104.8</v>
      </c>
      <c r="R155" s="66"/>
      <c r="S155" s="23">
        <v>95.4</v>
      </c>
      <c r="T155" s="65"/>
      <c r="U155" s="23">
        <v>105.8</v>
      </c>
      <c r="V155" s="66"/>
      <c r="W155" s="23">
        <v>93.6</v>
      </c>
      <c r="X155" s="65"/>
      <c r="Y155" s="23">
        <v>93.9</v>
      </c>
      <c r="Z155" s="66"/>
      <c r="AA155" s="56">
        <v>94.9</v>
      </c>
      <c r="AB155" s="6"/>
      <c r="AC155" s="20">
        <v>70178</v>
      </c>
      <c r="AD155" s="5"/>
      <c r="AE155" s="20">
        <v>22887</v>
      </c>
      <c r="AF155" s="5"/>
      <c r="AG155" s="20">
        <v>25074</v>
      </c>
      <c r="AH155" s="5"/>
      <c r="AI155" s="20">
        <v>16650</v>
      </c>
      <c r="AJ155" s="5"/>
      <c r="AK155" s="20">
        <v>14132.8</v>
      </c>
      <c r="AL155" s="3"/>
      <c r="AM155" s="20">
        <v>10421.847</v>
      </c>
      <c r="AN155" s="3"/>
      <c r="AO155" s="20">
        <v>23911.4251</v>
      </c>
      <c r="AP155" s="5"/>
      <c r="AQ155" s="285">
        <v>0</v>
      </c>
      <c r="AR155" s="323"/>
      <c r="AS155" s="285">
        <v>0</v>
      </c>
      <c r="AT155" s="323"/>
      <c r="AU155" s="20">
        <v>9088643</v>
      </c>
      <c r="AV155" s="5"/>
      <c r="AW155" s="20">
        <v>5559701</v>
      </c>
      <c r="AX155" s="20">
        <v>106642.03</v>
      </c>
      <c r="AY155" s="21">
        <v>0.17677999999999999</v>
      </c>
      <c r="AZ155" s="281"/>
      <c r="BA155" s="20">
        <v>472</v>
      </c>
      <c r="BB155" s="5"/>
      <c r="BC155" s="18">
        <v>1686.64</v>
      </c>
      <c r="BD155" s="66"/>
      <c r="BE155" s="20">
        <v>62598.591630000003</v>
      </c>
      <c r="BF155" s="66"/>
      <c r="BG155" s="20">
        <v>64533</v>
      </c>
      <c r="BH155" s="249"/>
      <c r="BI155" s="20">
        <v>15410</v>
      </c>
      <c r="BJ155" s="249"/>
      <c r="BK155" s="20">
        <v>1700</v>
      </c>
      <c r="BL155" s="66"/>
      <c r="BM155" s="20">
        <v>11052</v>
      </c>
      <c r="BN155" s="66"/>
      <c r="BO155" s="20">
        <v>2658</v>
      </c>
      <c r="BP155" s="18"/>
      <c r="BQ155" s="495">
        <v>9734.25</v>
      </c>
      <c r="BR155" s="5"/>
      <c r="BS155" s="20">
        <v>2073</v>
      </c>
      <c r="BT155" s="335"/>
      <c r="BU155" s="273">
        <v>103.6</v>
      </c>
      <c r="BV155" s="339"/>
      <c r="BW155" s="23">
        <v>99.4</v>
      </c>
      <c r="BX155" s="66"/>
      <c r="BY155" s="20">
        <v>281063</v>
      </c>
      <c r="BZ155" s="66"/>
      <c r="CA155" s="109">
        <v>1.1100000000000001</v>
      </c>
      <c r="CB155" s="66"/>
      <c r="CC155" s="20">
        <v>353.839</v>
      </c>
      <c r="CD155" s="66"/>
      <c r="CE155" s="20">
        <v>686.22500000000002</v>
      </c>
      <c r="CF155" s="66"/>
      <c r="CG155" s="23">
        <v>86.1</v>
      </c>
      <c r="CH155" s="66"/>
      <c r="CI155" s="23">
        <v>86.8</v>
      </c>
      <c r="CJ155" s="58"/>
      <c r="CK155" s="23">
        <v>100</v>
      </c>
      <c r="CL155" s="58"/>
      <c r="CM155" s="56">
        <v>100.8</v>
      </c>
      <c r="CN155" s="66"/>
      <c r="CO155" s="23">
        <v>100.5</v>
      </c>
      <c r="CP155" s="58"/>
      <c r="CQ155" s="56">
        <v>96.2</v>
      </c>
      <c r="CR155" s="248"/>
      <c r="CS155" s="255">
        <v>106.1</v>
      </c>
      <c r="CT155" s="346"/>
      <c r="CU155" s="110">
        <v>2.9</v>
      </c>
      <c r="CV155" s="52"/>
      <c r="CW155" s="50">
        <v>3</v>
      </c>
      <c r="CX155" s="51">
        <v>5</v>
      </c>
      <c r="CY155" s="187"/>
    </row>
    <row r="156" spans="1:103" ht="15" customHeight="1">
      <c r="A156" s="52">
        <v>2021</v>
      </c>
      <c r="B156" s="48"/>
      <c r="C156" s="50">
        <v>3</v>
      </c>
      <c r="D156" s="51">
        <v>6</v>
      </c>
      <c r="E156" s="7" t="str">
        <f t="shared" si="0"/>
        <v>36</v>
      </c>
      <c r="F156" s="46"/>
      <c r="G156" s="63">
        <v>72.7</v>
      </c>
      <c r="H156" s="37"/>
      <c r="I156" s="473">
        <v>50</v>
      </c>
      <c r="J156" s="37"/>
      <c r="K156" s="63">
        <v>55.6</v>
      </c>
      <c r="L156" s="66"/>
      <c r="M156" s="20">
        <v>12572</v>
      </c>
      <c r="N156" s="18"/>
      <c r="O156" s="285">
        <v>0</v>
      </c>
      <c r="P156" s="65"/>
      <c r="Q156" s="23">
        <v>109</v>
      </c>
      <c r="R156" s="66"/>
      <c r="S156" s="23">
        <v>111.6</v>
      </c>
      <c r="T156" s="65"/>
      <c r="U156" s="23">
        <v>107.7</v>
      </c>
      <c r="V156" s="66"/>
      <c r="W156" s="23">
        <v>110.2</v>
      </c>
      <c r="X156" s="65"/>
      <c r="Y156" s="23">
        <v>95.4</v>
      </c>
      <c r="Z156" s="66"/>
      <c r="AA156" s="56">
        <v>96.1</v>
      </c>
      <c r="AB156" s="6"/>
      <c r="AC156" s="20">
        <v>76312</v>
      </c>
      <c r="AD156" s="5"/>
      <c r="AE156" s="20">
        <v>26151</v>
      </c>
      <c r="AF156" s="5"/>
      <c r="AG156" s="20">
        <v>29802</v>
      </c>
      <c r="AH156" s="5"/>
      <c r="AI156" s="20">
        <v>26172</v>
      </c>
      <c r="AJ156" s="5"/>
      <c r="AK156" s="20">
        <v>16508</v>
      </c>
      <c r="AL156" s="3"/>
      <c r="AM156" s="20">
        <v>10850</v>
      </c>
      <c r="AN156" s="3"/>
      <c r="AO156" s="20">
        <v>22306</v>
      </c>
      <c r="AP156" s="5"/>
      <c r="AQ156" s="285">
        <v>0</v>
      </c>
      <c r="AR156" s="323"/>
      <c r="AS156" s="285">
        <v>0</v>
      </c>
      <c r="AT156" s="323"/>
      <c r="AU156" s="20">
        <v>9033394</v>
      </c>
      <c r="AV156" s="5"/>
      <c r="AW156" s="20">
        <v>5552507</v>
      </c>
      <c r="AX156" s="20">
        <v>102541</v>
      </c>
      <c r="AY156" s="21">
        <v>0.49320999999999998</v>
      </c>
      <c r="AZ156" s="281"/>
      <c r="BA156" s="20">
        <v>541</v>
      </c>
      <c r="BB156" s="5"/>
      <c r="BC156" s="18">
        <v>686</v>
      </c>
      <c r="BD156" s="66"/>
      <c r="BE156" s="20">
        <v>72220</v>
      </c>
      <c r="BF156" s="66"/>
      <c r="BG156" s="20">
        <v>68431</v>
      </c>
      <c r="BH156" s="249"/>
      <c r="BI156" s="20">
        <v>16421</v>
      </c>
      <c r="BJ156" s="249"/>
      <c r="BK156" s="20">
        <v>2390</v>
      </c>
      <c r="BL156" s="62"/>
      <c r="BM156" s="20">
        <v>11142</v>
      </c>
      <c r="BN156" s="66"/>
      <c r="BO156" s="20">
        <v>2889</v>
      </c>
      <c r="BP156" s="18"/>
      <c r="BQ156" s="496">
        <v>9730.7800000000007</v>
      </c>
      <c r="BR156" s="5"/>
      <c r="BS156" s="20">
        <v>1990</v>
      </c>
      <c r="BT156" s="335"/>
      <c r="BU156" s="273">
        <v>104.3</v>
      </c>
      <c r="BV156" s="339"/>
      <c r="BW156" s="23">
        <v>99.5</v>
      </c>
      <c r="BX156" s="66"/>
      <c r="BY156" s="20">
        <v>260285</v>
      </c>
      <c r="BZ156" s="66"/>
      <c r="CA156" s="109">
        <v>1.1299999999999999</v>
      </c>
      <c r="CB156" s="66"/>
      <c r="CC156" s="20">
        <v>373</v>
      </c>
      <c r="CD156" s="66"/>
      <c r="CE156" s="20">
        <v>797</v>
      </c>
      <c r="CF156" s="66"/>
      <c r="CG156" s="23">
        <v>139.1</v>
      </c>
      <c r="CH156" s="66"/>
      <c r="CI156" s="23">
        <v>139.9</v>
      </c>
      <c r="CJ156" s="58"/>
      <c r="CK156" s="23">
        <v>100.9</v>
      </c>
      <c r="CL156" s="58"/>
      <c r="CM156" s="56">
        <v>101.5</v>
      </c>
      <c r="CN156" s="66"/>
      <c r="CO156" s="23">
        <v>100.6</v>
      </c>
      <c r="CP156" s="58"/>
      <c r="CQ156" s="56">
        <v>104.1</v>
      </c>
      <c r="CR156" s="248"/>
      <c r="CS156" s="255">
        <v>113.5</v>
      </c>
      <c r="CT156" s="346"/>
      <c r="CU156" s="110">
        <v>2.9</v>
      </c>
      <c r="CV156" s="52"/>
      <c r="CW156" s="50">
        <v>3</v>
      </c>
      <c r="CX156" s="51">
        <v>6</v>
      </c>
      <c r="CY156" s="187"/>
    </row>
    <row r="157" spans="1:103" ht="15" customHeight="1">
      <c r="A157" s="52">
        <v>2021</v>
      </c>
      <c r="B157" s="48"/>
      <c r="C157" s="50">
        <v>3</v>
      </c>
      <c r="D157" s="51">
        <v>7</v>
      </c>
      <c r="E157" s="7" t="str">
        <f t="shared" si="0"/>
        <v>37</v>
      </c>
      <c r="F157" s="46"/>
      <c r="G157" s="64">
        <v>72.7</v>
      </c>
      <c r="H157" s="37"/>
      <c r="I157" s="63">
        <v>30</v>
      </c>
      <c r="J157" s="37"/>
      <c r="K157" s="63">
        <v>61.1</v>
      </c>
      <c r="L157" s="66"/>
      <c r="M157" s="20">
        <v>12568</v>
      </c>
      <c r="N157" s="18"/>
      <c r="O157" s="285">
        <v>0</v>
      </c>
      <c r="P157" s="65"/>
      <c r="Q157" s="23">
        <v>107.4</v>
      </c>
      <c r="R157" s="66"/>
      <c r="S157" s="23">
        <v>109.9</v>
      </c>
      <c r="T157" s="65"/>
      <c r="U157" s="23">
        <v>106.4</v>
      </c>
      <c r="V157" s="66"/>
      <c r="W157" s="23">
        <v>108.8</v>
      </c>
      <c r="X157" s="65"/>
      <c r="Y157" s="23">
        <v>95.5</v>
      </c>
      <c r="Z157" s="66"/>
      <c r="AA157" s="56">
        <v>96.5</v>
      </c>
      <c r="AB157" s="6"/>
      <c r="AC157" s="20">
        <v>77182</v>
      </c>
      <c r="AD157" s="5"/>
      <c r="AE157" s="20">
        <v>26071</v>
      </c>
      <c r="AF157" s="5"/>
      <c r="AG157" s="20">
        <v>29230</v>
      </c>
      <c r="AH157" s="5"/>
      <c r="AI157" s="20">
        <v>25539</v>
      </c>
      <c r="AJ157" s="5"/>
      <c r="AK157" s="20">
        <v>13898</v>
      </c>
      <c r="AL157" s="3"/>
      <c r="AM157" s="20">
        <v>10664</v>
      </c>
      <c r="AN157" s="3"/>
      <c r="AO157" s="20">
        <v>22457</v>
      </c>
      <c r="AP157" s="5"/>
      <c r="AQ157" s="285">
        <v>0</v>
      </c>
      <c r="AR157" s="323"/>
      <c r="AS157" s="285">
        <v>0</v>
      </c>
      <c r="AT157" s="323"/>
      <c r="AU157" s="20">
        <v>9006925</v>
      </c>
      <c r="AV157" s="5"/>
      <c r="AW157" s="20">
        <v>5555717</v>
      </c>
      <c r="AX157" s="20">
        <v>86238</v>
      </c>
      <c r="AY157" s="21">
        <v>9.5672599999999992</v>
      </c>
      <c r="AZ157" s="281"/>
      <c r="BA157" s="20">
        <v>476</v>
      </c>
      <c r="BB157" s="5"/>
      <c r="BC157" s="18">
        <v>715</v>
      </c>
      <c r="BD157" s="66"/>
      <c r="BE157" s="20">
        <v>73560</v>
      </c>
      <c r="BF157" s="66"/>
      <c r="BG157" s="20">
        <v>69202</v>
      </c>
      <c r="BH157" s="249"/>
      <c r="BI157" s="20">
        <v>17137</v>
      </c>
      <c r="BJ157" s="249"/>
      <c r="BK157" s="20">
        <v>2408</v>
      </c>
      <c r="BL157" s="66"/>
      <c r="BM157" s="20">
        <v>11586</v>
      </c>
      <c r="BN157" s="66"/>
      <c r="BO157" s="20">
        <v>3143</v>
      </c>
      <c r="BP157" s="18"/>
      <c r="BQ157" s="495">
        <v>10484.030000000001</v>
      </c>
      <c r="BR157" s="5"/>
      <c r="BS157" s="20">
        <v>3020</v>
      </c>
      <c r="BT157" s="335"/>
      <c r="BU157" s="273">
        <v>105.4</v>
      </c>
      <c r="BV157" s="339"/>
      <c r="BW157" s="23">
        <v>99.7</v>
      </c>
      <c r="BX157" s="66"/>
      <c r="BY157" s="20">
        <v>267710</v>
      </c>
      <c r="BZ157" s="66"/>
      <c r="CA157" s="109">
        <v>1.1399999999999999</v>
      </c>
      <c r="CB157" s="66"/>
      <c r="CC157" s="20">
        <v>359</v>
      </c>
      <c r="CD157" s="66"/>
      <c r="CE157" s="20">
        <v>758</v>
      </c>
      <c r="CF157" s="66"/>
      <c r="CG157" s="23">
        <v>116.6</v>
      </c>
      <c r="CH157" s="66"/>
      <c r="CI157" s="23">
        <v>117.1</v>
      </c>
      <c r="CJ157" s="58"/>
      <c r="CK157" s="23">
        <v>101</v>
      </c>
      <c r="CL157" s="58"/>
      <c r="CM157" s="56">
        <v>101.4</v>
      </c>
      <c r="CN157" s="66"/>
      <c r="CO157" s="23">
        <v>100.8</v>
      </c>
      <c r="CP157" s="58"/>
      <c r="CQ157" s="56">
        <v>103.7</v>
      </c>
      <c r="CR157" s="248"/>
      <c r="CS157" s="255">
        <v>122.5</v>
      </c>
      <c r="CT157" s="346"/>
      <c r="CU157" s="110">
        <v>2.8</v>
      </c>
      <c r="CV157" s="52"/>
      <c r="CW157" s="50">
        <v>3</v>
      </c>
      <c r="CX157" s="51">
        <v>7</v>
      </c>
      <c r="CY157" s="187"/>
    </row>
    <row r="158" spans="1:103" ht="15" customHeight="1">
      <c r="A158" s="52">
        <v>2021</v>
      </c>
      <c r="B158" s="48"/>
      <c r="C158" s="50">
        <v>3</v>
      </c>
      <c r="D158" s="51">
        <v>8</v>
      </c>
      <c r="E158" s="7" t="str">
        <f t="shared" si="0"/>
        <v>38</v>
      </c>
      <c r="F158" s="46"/>
      <c r="G158" s="63">
        <v>54.5</v>
      </c>
      <c r="H158" s="37"/>
      <c r="I158" s="63">
        <v>10</v>
      </c>
      <c r="J158" s="37"/>
      <c r="K158" s="63">
        <v>55.6</v>
      </c>
      <c r="L158" s="66"/>
      <c r="M158" s="20">
        <v>12563</v>
      </c>
      <c r="N158" s="18"/>
      <c r="O158" s="285">
        <v>0</v>
      </c>
      <c r="P158" s="65"/>
      <c r="Q158" s="23">
        <v>103.8</v>
      </c>
      <c r="R158" s="66"/>
      <c r="S158" s="23">
        <v>95.4</v>
      </c>
      <c r="T158" s="65"/>
      <c r="U158" s="23">
        <v>101.8</v>
      </c>
      <c r="V158" s="66"/>
      <c r="W158" s="23">
        <v>94.4</v>
      </c>
      <c r="X158" s="65"/>
      <c r="Y158" s="23">
        <v>95.5</v>
      </c>
      <c r="Z158" s="66"/>
      <c r="AA158" s="56">
        <v>96.2</v>
      </c>
      <c r="AB158" s="6"/>
      <c r="AC158" s="20">
        <v>74303</v>
      </c>
      <c r="AD158" s="5"/>
      <c r="AE158" s="20">
        <v>25100</v>
      </c>
      <c r="AF158" s="5"/>
      <c r="AG158" s="20">
        <v>28733</v>
      </c>
      <c r="AH158" s="5"/>
      <c r="AI158" s="20">
        <v>22482</v>
      </c>
      <c r="AJ158" s="5"/>
      <c r="AK158" s="20">
        <v>11575</v>
      </c>
      <c r="AL158" s="3"/>
      <c r="AM158" s="20">
        <v>9537</v>
      </c>
      <c r="AN158" s="3"/>
      <c r="AO158" s="20">
        <v>21312</v>
      </c>
      <c r="AP158" s="5"/>
      <c r="AQ158" s="285">
        <v>0</v>
      </c>
      <c r="AR158" s="323"/>
      <c r="AS158" s="285">
        <v>0</v>
      </c>
      <c r="AT158" s="323"/>
      <c r="AU158" s="20">
        <v>9022073</v>
      </c>
      <c r="AV158" s="5"/>
      <c r="AW158" s="20">
        <v>5549464</v>
      </c>
      <c r="AX158" s="20">
        <v>105256</v>
      </c>
      <c r="AY158" s="21">
        <v>1.5923799999999999</v>
      </c>
      <c r="AZ158" s="281"/>
      <c r="BA158" s="20">
        <v>466</v>
      </c>
      <c r="BB158" s="5"/>
      <c r="BC158" s="18">
        <v>910</v>
      </c>
      <c r="BD158" s="66"/>
      <c r="BE158" s="20">
        <v>66051</v>
      </c>
      <c r="BF158" s="66"/>
      <c r="BG158" s="20">
        <v>72482</v>
      </c>
      <c r="BH158" s="249"/>
      <c r="BI158" s="20">
        <v>16078</v>
      </c>
      <c r="BJ158" s="249"/>
      <c r="BK158" s="20">
        <v>1681</v>
      </c>
      <c r="BL158" s="62"/>
      <c r="BM158" s="20">
        <v>11532</v>
      </c>
      <c r="BN158" s="66"/>
      <c r="BO158" s="20">
        <v>2866</v>
      </c>
      <c r="BP158" s="18"/>
      <c r="BQ158" s="496">
        <v>10190.76</v>
      </c>
      <c r="BR158" s="5"/>
      <c r="BS158" s="20">
        <v>3129</v>
      </c>
      <c r="BT158" s="335"/>
      <c r="BU158" s="273">
        <v>105.6</v>
      </c>
      <c r="BV158" s="339"/>
      <c r="BW158" s="23">
        <v>99.7</v>
      </c>
      <c r="BX158" s="66"/>
      <c r="BY158" s="20">
        <v>266638</v>
      </c>
      <c r="BZ158" s="66"/>
      <c r="CA158" s="109">
        <v>1.1399999999999999</v>
      </c>
      <c r="CB158" s="66"/>
      <c r="CC158" s="20">
        <v>354</v>
      </c>
      <c r="CD158" s="66"/>
      <c r="CE158" s="20">
        <v>729</v>
      </c>
      <c r="CF158" s="66"/>
      <c r="CG158" s="23">
        <v>86.3</v>
      </c>
      <c r="CH158" s="66"/>
      <c r="CI158" s="23">
        <v>86.6</v>
      </c>
      <c r="CJ158" s="58"/>
      <c r="CK158" s="23">
        <v>99.8</v>
      </c>
      <c r="CL158" s="58"/>
      <c r="CM158" s="56">
        <v>100.2</v>
      </c>
      <c r="CN158" s="66"/>
      <c r="CO158" s="23">
        <v>100.7</v>
      </c>
      <c r="CP158" s="58"/>
      <c r="CQ158" s="56">
        <v>96</v>
      </c>
      <c r="CR158" s="248"/>
      <c r="CS158" s="255">
        <v>112.8</v>
      </c>
      <c r="CT158" s="346"/>
      <c r="CU158" s="110">
        <v>2.8</v>
      </c>
      <c r="CV158" s="52"/>
      <c r="CW158" s="50">
        <v>3</v>
      </c>
      <c r="CX158" s="51">
        <v>8</v>
      </c>
      <c r="CY158" s="187"/>
    </row>
    <row r="159" spans="1:103" ht="15" customHeight="1">
      <c r="A159" s="52">
        <v>2021</v>
      </c>
      <c r="B159" s="48"/>
      <c r="C159" s="50">
        <v>3</v>
      </c>
      <c r="D159" s="51">
        <v>9</v>
      </c>
      <c r="E159" s="7" t="str">
        <f t="shared" si="0"/>
        <v>39</v>
      </c>
      <c r="F159" s="46"/>
      <c r="G159" s="64">
        <v>45.5</v>
      </c>
      <c r="H159" s="37"/>
      <c r="I159" s="63">
        <v>10</v>
      </c>
      <c r="J159" s="37"/>
      <c r="K159" s="63">
        <v>33.299999999999997</v>
      </c>
      <c r="L159" s="66"/>
      <c r="M159" s="20">
        <v>12556</v>
      </c>
      <c r="N159" s="18"/>
      <c r="O159" s="285">
        <v>0</v>
      </c>
      <c r="P159" s="65"/>
      <c r="Q159" s="23">
        <v>98.8</v>
      </c>
      <c r="R159" s="66"/>
      <c r="S159" s="23">
        <v>103.1</v>
      </c>
      <c r="T159" s="65"/>
      <c r="U159" s="23">
        <v>95.8</v>
      </c>
      <c r="V159" s="66"/>
      <c r="W159" s="23">
        <v>100.8</v>
      </c>
      <c r="X159" s="65"/>
      <c r="Y159" s="23">
        <v>97.5</v>
      </c>
      <c r="Z159" s="66"/>
      <c r="AA159" s="56">
        <v>96.7</v>
      </c>
      <c r="AB159" s="6"/>
      <c r="AC159" s="20">
        <v>73178</v>
      </c>
      <c r="AD159" s="5"/>
      <c r="AE159" s="20">
        <v>25659</v>
      </c>
      <c r="AF159" s="5"/>
      <c r="AG159" s="20">
        <v>28254</v>
      </c>
      <c r="AH159" s="5"/>
      <c r="AI159" s="20">
        <v>26536</v>
      </c>
      <c r="AJ159" s="5"/>
      <c r="AK159" s="20">
        <v>12682</v>
      </c>
      <c r="AL159" s="3"/>
      <c r="AM159" s="20">
        <v>9948</v>
      </c>
      <c r="AN159" s="3"/>
      <c r="AO159" s="20">
        <v>20542</v>
      </c>
      <c r="AP159" s="5"/>
      <c r="AQ159" s="285">
        <v>0</v>
      </c>
      <c r="AR159" s="323"/>
      <c r="AS159" s="285">
        <v>0</v>
      </c>
      <c r="AT159" s="323"/>
      <c r="AU159" s="20">
        <v>9004912</v>
      </c>
      <c r="AV159" s="5"/>
      <c r="AW159" s="20">
        <v>5566654</v>
      </c>
      <c r="AX159" s="20">
        <v>119712</v>
      </c>
      <c r="AY159" s="21">
        <v>0.52676000000000001</v>
      </c>
      <c r="AZ159" s="281"/>
      <c r="BA159" s="20">
        <v>505</v>
      </c>
      <c r="BB159" s="5"/>
      <c r="BC159" s="18">
        <v>909</v>
      </c>
      <c r="BD159" s="66"/>
      <c r="BE159" s="20">
        <v>68410</v>
      </c>
      <c r="BF159" s="66"/>
      <c r="BG159" s="20">
        <v>74706</v>
      </c>
      <c r="BH159" s="249"/>
      <c r="BI159" s="20">
        <v>15564</v>
      </c>
      <c r="BJ159" s="249"/>
      <c r="BK159" s="20">
        <v>1947</v>
      </c>
      <c r="BL159" s="62"/>
      <c r="BM159" s="20">
        <v>10794</v>
      </c>
      <c r="BN159" s="66"/>
      <c r="BO159" s="20">
        <v>2823</v>
      </c>
      <c r="BP159" s="18"/>
      <c r="BQ159" s="495">
        <v>9972.74</v>
      </c>
      <c r="BR159" s="5"/>
      <c r="BS159" s="20">
        <v>2276</v>
      </c>
      <c r="BT159" s="335"/>
      <c r="BU159" s="273">
        <v>106</v>
      </c>
      <c r="BV159" s="339"/>
      <c r="BW159" s="23">
        <v>100.1</v>
      </c>
      <c r="BX159" s="66"/>
      <c r="BY159" s="20">
        <v>265306</v>
      </c>
      <c r="BZ159" s="66"/>
      <c r="CA159" s="109">
        <v>1.1499999999999999</v>
      </c>
      <c r="CB159" s="66"/>
      <c r="CC159" s="20">
        <v>368</v>
      </c>
      <c r="CD159" s="66"/>
      <c r="CE159" s="20">
        <v>808</v>
      </c>
      <c r="CF159" s="66"/>
      <c r="CG159" s="23">
        <v>84.8</v>
      </c>
      <c r="CH159" s="66"/>
      <c r="CI159" s="23">
        <v>84.7</v>
      </c>
      <c r="CJ159" s="58"/>
      <c r="CK159" s="23">
        <v>100.3</v>
      </c>
      <c r="CL159" s="58"/>
      <c r="CM159" s="56">
        <v>100.2</v>
      </c>
      <c r="CN159" s="66"/>
      <c r="CO159" s="23">
        <v>100.6</v>
      </c>
      <c r="CP159" s="58"/>
      <c r="CQ159" s="56">
        <v>100</v>
      </c>
      <c r="CR159" s="248"/>
      <c r="CS159" s="255">
        <v>111.3</v>
      </c>
      <c r="CT159" s="346"/>
      <c r="CU159" s="467">
        <v>2.7</v>
      </c>
      <c r="CV159" s="52"/>
      <c r="CW159" s="50">
        <v>3</v>
      </c>
      <c r="CX159" s="51">
        <v>9</v>
      </c>
      <c r="CY159" s="187"/>
    </row>
    <row r="160" spans="1:103" ht="15" customHeight="1">
      <c r="A160" s="52">
        <v>2021</v>
      </c>
      <c r="B160" s="48"/>
      <c r="C160" s="50">
        <v>3</v>
      </c>
      <c r="D160" s="51">
        <v>10</v>
      </c>
      <c r="E160" s="7" t="str">
        <f t="shared" si="0"/>
        <v>310</v>
      </c>
      <c r="F160" s="46"/>
      <c r="G160" s="64">
        <v>36.4</v>
      </c>
      <c r="H160" s="37"/>
      <c r="I160" s="63">
        <v>20</v>
      </c>
      <c r="J160" s="37"/>
      <c r="K160" s="63">
        <v>33.299999999999997</v>
      </c>
      <c r="L160" s="66"/>
      <c r="M160" s="20">
        <v>12550</v>
      </c>
      <c r="N160" s="18"/>
      <c r="O160" s="285">
        <v>0</v>
      </c>
      <c r="P160" s="65"/>
      <c r="Q160" s="23">
        <v>101.4</v>
      </c>
      <c r="R160" s="66"/>
      <c r="S160" s="23">
        <v>102.2</v>
      </c>
      <c r="T160" s="65"/>
      <c r="U160" s="23">
        <v>98.8</v>
      </c>
      <c r="V160" s="66"/>
      <c r="W160" s="23">
        <v>99.8</v>
      </c>
      <c r="X160" s="65"/>
      <c r="Y160" s="23">
        <v>98.3</v>
      </c>
      <c r="Z160" s="66"/>
      <c r="AA160" s="56">
        <v>98</v>
      </c>
      <c r="AB160" s="6"/>
      <c r="AC160" s="20">
        <v>78004</v>
      </c>
      <c r="AD160" s="5"/>
      <c r="AE160" s="20">
        <v>26840</v>
      </c>
      <c r="AF160" s="5"/>
      <c r="AG160" s="20">
        <v>29822</v>
      </c>
      <c r="AH160" s="5"/>
      <c r="AI160" s="20">
        <v>23889</v>
      </c>
      <c r="AJ160" s="5"/>
      <c r="AK160" s="20">
        <v>10767</v>
      </c>
      <c r="AL160" s="3"/>
      <c r="AM160" s="20">
        <v>12094</v>
      </c>
      <c r="AN160" s="3"/>
      <c r="AO160" s="20">
        <v>27725</v>
      </c>
      <c r="AP160" s="5"/>
      <c r="AQ160" s="285">
        <v>0</v>
      </c>
      <c r="AR160" s="323"/>
      <c r="AS160" s="285">
        <v>0</v>
      </c>
      <c r="AT160" s="323"/>
      <c r="AU160" s="20">
        <v>9035776</v>
      </c>
      <c r="AV160" s="5"/>
      <c r="AW160" s="20">
        <v>5562983</v>
      </c>
      <c r="AX160" s="20">
        <v>82635</v>
      </c>
      <c r="AY160" s="21">
        <v>0.78047</v>
      </c>
      <c r="AZ160" s="281"/>
      <c r="BA160" s="20">
        <v>525</v>
      </c>
      <c r="BB160" s="5"/>
      <c r="BC160" s="18">
        <v>985</v>
      </c>
      <c r="BD160" s="66"/>
      <c r="BE160" s="20">
        <v>71840</v>
      </c>
      <c r="BF160" s="66"/>
      <c r="BG160" s="20">
        <v>72579</v>
      </c>
      <c r="BH160" s="249"/>
      <c r="BI160" s="20">
        <v>16518</v>
      </c>
      <c r="BJ160" s="249"/>
      <c r="BK160" s="20">
        <v>2635</v>
      </c>
      <c r="BL160" s="66"/>
      <c r="BM160" s="20">
        <v>10870</v>
      </c>
      <c r="BN160" s="66"/>
      <c r="BO160" s="20">
        <v>3013</v>
      </c>
      <c r="BP160" s="18"/>
      <c r="BQ160" s="496">
        <v>9927.16</v>
      </c>
      <c r="BR160" s="5"/>
      <c r="BS160" s="20">
        <v>3207</v>
      </c>
      <c r="BT160" s="335"/>
      <c r="BU160" s="273">
        <v>107.7</v>
      </c>
      <c r="BV160" s="339"/>
      <c r="BW160" s="23">
        <v>99.9</v>
      </c>
      <c r="BX160" s="66"/>
      <c r="BY160" s="20">
        <v>281996</v>
      </c>
      <c r="BZ160" s="66"/>
      <c r="CA160" s="109">
        <v>1.1499999999999999</v>
      </c>
      <c r="CB160" s="66"/>
      <c r="CC160" s="20">
        <v>387</v>
      </c>
      <c r="CD160" s="66"/>
      <c r="CE160" s="20">
        <v>857</v>
      </c>
      <c r="CF160" s="66"/>
      <c r="CG160" s="23">
        <v>85.2</v>
      </c>
      <c r="CH160" s="66"/>
      <c r="CI160" s="23">
        <v>85.3</v>
      </c>
      <c r="CJ160" s="58"/>
      <c r="CK160" s="23">
        <v>101</v>
      </c>
      <c r="CL160" s="58"/>
      <c r="CM160" s="56">
        <v>101.1</v>
      </c>
      <c r="CN160" s="66"/>
      <c r="CO160" s="23">
        <v>100.9</v>
      </c>
      <c r="CP160" s="58"/>
      <c r="CQ160" s="56">
        <v>102.5</v>
      </c>
      <c r="CR160" s="248"/>
      <c r="CS160" s="255">
        <v>112.8</v>
      </c>
      <c r="CT160" s="346"/>
      <c r="CU160" s="110">
        <v>2.7</v>
      </c>
      <c r="CV160" s="52"/>
      <c r="CW160" s="50">
        <v>3</v>
      </c>
      <c r="CX160" s="51">
        <v>10</v>
      </c>
      <c r="CY160" s="187"/>
    </row>
    <row r="161" spans="1:103" ht="15" customHeight="1">
      <c r="A161" s="52">
        <v>2021</v>
      </c>
      <c r="B161" s="48"/>
      <c r="C161" s="50">
        <v>3</v>
      </c>
      <c r="D161" s="51">
        <v>11</v>
      </c>
      <c r="E161" s="7" t="str">
        <f t="shared" si="0"/>
        <v>311</v>
      </c>
      <c r="F161" s="46"/>
      <c r="G161" s="64">
        <v>45.5</v>
      </c>
      <c r="H161" s="37"/>
      <c r="I161" s="63">
        <v>100</v>
      </c>
      <c r="J161" s="37"/>
      <c r="K161" s="63">
        <v>44.4</v>
      </c>
      <c r="L161" s="66"/>
      <c r="M161" s="20">
        <v>12544</v>
      </c>
      <c r="N161" s="18"/>
      <c r="O161" s="285">
        <v>0</v>
      </c>
      <c r="P161" s="65"/>
      <c r="Q161" s="23">
        <v>107</v>
      </c>
      <c r="R161" s="66"/>
      <c r="S161" s="23">
        <v>110.1</v>
      </c>
      <c r="T161" s="65"/>
      <c r="U161" s="23">
        <v>105.1</v>
      </c>
      <c r="V161" s="66"/>
      <c r="W161" s="23">
        <v>108.3</v>
      </c>
      <c r="X161" s="65"/>
      <c r="Y161" s="23">
        <v>100</v>
      </c>
      <c r="Z161" s="66"/>
      <c r="AA161" s="56">
        <v>100.9</v>
      </c>
      <c r="AB161" s="6"/>
      <c r="AC161" s="20">
        <v>73414</v>
      </c>
      <c r="AD161" s="5"/>
      <c r="AE161" s="20">
        <v>25329</v>
      </c>
      <c r="AF161" s="5"/>
      <c r="AG161" s="20">
        <v>26819</v>
      </c>
      <c r="AH161" s="5"/>
      <c r="AI161" s="20">
        <v>18594</v>
      </c>
      <c r="AJ161" s="5"/>
      <c r="AK161" s="20">
        <v>7534</v>
      </c>
      <c r="AL161" s="3"/>
      <c r="AM161" s="20">
        <v>10125</v>
      </c>
      <c r="AN161" s="3"/>
      <c r="AO161" s="20">
        <v>20469</v>
      </c>
      <c r="AP161" s="5"/>
      <c r="AQ161" s="285">
        <v>0</v>
      </c>
      <c r="AR161" s="323"/>
      <c r="AS161" s="285">
        <v>0</v>
      </c>
      <c r="AT161" s="323"/>
      <c r="AU161" s="20">
        <v>9090546</v>
      </c>
      <c r="AV161" s="5"/>
      <c r="AW161" s="20">
        <v>5583558</v>
      </c>
      <c r="AX161" s="20">
        <v>96463</v>
      </c>
      <c r="AY161" s="21">
        <v>1.88781</v>
      </c>
      <c r="AZ161" s="281"/>
      <c r="BA161" s="20">
        <v>510</v>
      </c>
      <c r="BB161" s="5"/>
      <c r="BC161" s="18">
        <v>941</v>
      </c>
      <c r="BD161" s="66"/>
      <c r="BE161" s="20">
        <v>73671</v>
      </c>
      <c r="BF161" s="66"/>
      <c r="BG161" s="20">
        <v>83255</v>
      </c>
      <c r="BH161" s="249"/>
      <c r="BI161" s="20">
        <v>17078</v>
      </c>
      <c r="BJ161" s="249"/>
      <c r="BK161" s="20">
        <v>2833</v>
      </c>
      <c r="BL161" s="66"/>
      <c r="BM161" s="20">
        <v>11032</v>
      </c>
      <c r="BN161" s="66"/>
      <c r="BO161" s="20">
        <v>3214</v>
      </c>
      <c r="BP161" s="18"/>
      <c r="BQ161" s="495">
        <v>9572.2900000000009</v>
      </c>
      <c r="BR161" s="5"/>
      <c r="BS161" s="20">
        <v>3694</v>
      </c>
      <c r="BT161" s="335"/>
      <c r="BU161" s="273">
        <v>108.4</v>
      </c>
      <c r="BV161" s="339"/>
      <c r="BW161" s="23">
        <v>100.1</v>
      </c>
      <c r="BX161" s="66"/>
      <c r="BY161" s="20">
        <v>277029</v>
      </c>
      <c r="BZ161" s="66"/>
      <c r="CA161" s="109">
        <v>1.1599999999999999</v>
      </c>
      <c r="CB161" s="66"/>
      <c r="CC161" s="20">
        <v>354</v>
      </c>
      <c r="CD161" s="66"/>
      <c r="CE161" s="20">
        <v>796</v>
      </c>
      <c r="CF161" s="66"/>
      <c r="CG161" s="23">
        <v>88.8</v>
      </c>
      <c r="CH161" s="66"/>
      <c r="CI161" s="23">
        <v>88.7</v>
      </c>
      <c r="CJ161" s="58"/>
      <c r="CK161" s="23">
        <v>100.8</v>
      </c>
      <c r="CL161" s="58"/>
      <c r="CM161" s="56">
        <v>100.7</v>
      </c>
      <c r="CN161" s="66"/>
      <c r="CO161" s="23">
        <v>101</v>
      </c>
      <c r="CP161" s="58"/>
      <c r="CQ161" s="56">
        <v>103.2</v>
      </c>
      <c r="CR161" s="248"/>
      <c r="CS161" s="255">
        <v>120.2</v>
      </c>
      <c r="CT161" s="346"/>
      <c r="CU161" s="110">
        <v>2.8</v>
      </c>
      <c r="CV161" s="52"/>
      <c r="CW161" s="50">
        <v>3</v>
      </c>
      <c r="CX161" s="51">
        <v>11</v>
      </c>
      <c r="CY161" s="187"/>
    </row>
    <row r="162" spans="1:103" ht="15" customHeight="1">
      <c r="A162" s="52">
        <v>2021</v>
      </c>
      <c r="B162" s="48"/>
      <c r="C162" s="50">
        <v>3</v>
      </c>
      <c r="D162" s="51">
        <v>12</v>
      </c>
      <c r="E162" s="7" t="str">
        <f t="shared" si="0"/>
        <v>312</v>
      </c>
      <c r="F162" s="46"/>
      <c r="G162" s="63">
        <v>72.7</v>
      </c>
      <c r="H162" s="37"/>
      <c r="I162" s="63">
        <v>90</v>
      </c>
      <c r="J162" s="37"/>
      <c r="K162" s="63">
        <v>77.8</v>
      </c>
      <c r="L162" s="66"/>
      <c r="M162" s="20">
        <v>12538</v>
      </c>
      <c r="N162" s="18"/>
      <c r="O162" s="285">
        <v>0</v>
      </c>
      <c r="P162" s="65"/>
      <c r="Q162" s="23">
        <v>105.4</v>
      </c>
      <c r="R162" s="66"/>
      <c r="S162" s="23">
        <v>110</v>
      </c>
      <c r="T162" s="65"/>
      <c r="U162" s="23">
        <v>104.3</v>
      </c>
      <c r="V162" s="66"/>
      <c r="W162" s="23">
        <v>110.7</v>
      </c>
      <c r="X162" s="65"/>
      <c r="Y162" s="23">
        <v>100.5</v>
      </c>
      <c r="Z162" s="66"/>
      <c r="AA162" s="56">
        <v>98.5</v>
      </c>
      <c r="AB162" s="6"/>
      <c r="AC162" s="20">
        <v>68393</v>
      </c>
      <c r="AD162" s="5"/>
      <c r="AE162" s="20">
        <v>22731</v>
      </c>
      <c r="AF162" s="5"/>
      <c r="AG162" s="20">
        <v>25222</v>
      </c>
      <c r="AH162" s="5"/>
      <c r="AI162" s="20">
        <v>15018</v>
      </c>
      <c r="AJ162" s="5"/>
      <c r="AK162" s="20">
        <v>6859</v>
      </c>
      <c r="AL162" s="3"/>
      <c r="AM162" s="20">
        <v>10655</v>
      </c>
      <c r="AN162" s="3"/>
      <c r="AO162" s="20">
        <v>22481</v>
      </c>
      <c r="AP162" s="5"/>
      <c r="AQ162" s="285">
        <v>0</v>
      </c>
      <c r="AR162" s="323"/>
      <c r="AS162" s="285">
        <v>0</v>
      </c>
      <c r="AT162" s="323"/>
      <c r="AU162" s="20">
        <v>9080594</v>
      </c>
      <c r="AV162" s="5"/>
      <c r="AW162" s="20">
        <v>5611372</v>
      </c>
      <c r="AX162" s="20">
        <v>100339</v>
      </c>
      <c r="AY162" s="21">
        <v>1.02664</v>
      </c>
      <c r="AZ162" s="281"/>
      <c r="BA162" s="20">
        <v>504</v>
      </c>
      <c r="BB162" s="5"/>
      <c r="BC162" s="18">
        <v>932</v>
      </c>
      <c r="BD162" s="66"/>
      <c r="BE162" s="20">
        <v>78813</v>
      </c>
      <c r="BF162" s="66"/>
      <c r="BG162" s="20">
        <v>84646</v>
      </c>
      <c r="BH162" s="249"/>
      <c r="BI162" s="20">
        <v>21392</v>
      </c>
      <c r="BJ162" s="249"/>
      <c r="BK162" s="20">
        <v>3277</v>
      </c>
      <c r="BL162" s="66"/>
      <c r="BM162" s="20">
        <v>13982</v>
      </c>
      <c r="BN162" s="66"/>
      <c r="BO162" s="20">
        <v>4133</v>
      </c>
      <c r="BP162" s="18"/>
      <c r="BQ162" s="496">
        <v>10595.69</v>
      </c>
      <c r="BR162" s="5"/>
      <c r="BS162" s="20">
        <v>3919</v>
      </c>
      <c r="BT162" s="335"/>
      <c r="BU162" s="273">
        <v>108.4</v>
      </c>
      <c r="BV162" s="339"/>
      <c r="BW162" s="23">
        <v>100.1</v>
      </c>
      <c r="BX162" s="66"/>
      <c r="BY162" s="20">
        <v>317206</v>
      </c>
      <c r="BZ162" s="66"/>
      <c r="CA162" s="109">
        <v>1.18</v>
      </c>
      <c r="CB162" s="66"/>
      <c r="CC162" s="20">
        <v>310</v>
      </c>
      <c r="CD162" s="66"/>
      <c r="CE162" s="20">
        <v>810</v>
      </c>
      <c r="CF162" s="66"/>
      <c r="CG162" s="23">
        <v>171.4</v>
      </c>
      <c r="CH162" s="66"/>
      <c r="CI162" s="23">
        <v>171.2</v>
      </c>
      <c r="CJ162" s="58"/>
      <c r="CK162" s="23">
        <v>100.9</v>
      </c>
      <c r="CL162" s="58"/>
      <c r="CM162" s="56">
        <v>100.8</v>
      </c>
      <c r="CN162" s="66"/>
      <c r="CO162" s="23">
        <v>101.1</v>
      </c>
      <c r="CP162" s="58"/>
      <c r="CQ162" s="56">
        <v>102.4</v>
      </c>
      <c r="CR162" s="248"/>
      <c r="CS162" s="255">
        <v>124</v>
      </c>
      <c r="CT162" s="346"/>
      <c r="CU162" s="110">
        <v>2.7</v>
      </c>
      <c r="CV162" s="52"/>
      <c r="CW162" s="50">
        <v>3</v>
      </c>
      <c r="CX162" s="51">
        <v>12</v>
      </c>
      <c r="CY162" s="187"/>
    </row>
    <row r="163" spans="1:103" ht="19.2" customHeight="1">
      <c r="A163" s="52">
        <v>2022</v>
      </c>
      <c r="B163" s="48"/>
      <c r="C163" s="50">
        <v>4</v>
      </c>
      <c r="D163" s="51">
        <v>1</v>
      </c>
      <c r="E163" s="7" t="str">
        <f t="shared" si="0"/>
        <v>41</v>
      </c>
      <c r="F163" s="46"/>
      <c r="G163" s="64">
        <v>54.5</v>
      </c>
      <c r="H163" s="37"/>
      <c r="I163" s="63">
        <v>90</v>
      </c>
      <c r="J163" s="37"/>
      <c r="K163" s="63">
        <v>66.7</v>
      </c>
      <c r="L163" s="66"/>
      <c r="M163" s="20">
        <v>12531</v>
      </c>
      <c r="N163" s="18"/>
      <c r="O163" s="285">
        <v>0</v>
      </c>
      <c r="P163" s="65"/>
      <c r="Q163" s="23">
        <v>104.6</v>
      </c>
      <c r="R163" s="66"/>
      <c r="S163" s="23">
        <v>96.7</v>
      </c>
      <c r="T163" s="65"/>
      <c r="U163" s="23">
        <v>103.4</v>
      </c>
      <c r="V163" s="66"/>
      <c r="W163" s="23">
        <v>95</v>
      </c>
      <c r="X163" s="65"/>
      <c r="Y163" s="23">
        <v>100</v>
      </c>
      <c r="Z163" s="66"/>
      <c r="AA163" s="56">
        <v>101.5</v>
      </c>
      <c r="AB163" s="6"/>
      <c r="AC163" s="20">
        <v>59690</v>
      </c>
      <c r="AD163" s="5"/>
      <c r="AE163" s="20">
        <v>18130</v>
      </c>
      <c r="AF163" s="5"/>
      <c r="AG163" s="20">
        <v>23083</v>
      </c>
      <c r="AH163" s="5"/>
      <c r="AI163" s="20">
        <v>9385</v>
      </c>
      <c r="AJ163" s="5"/>
      <c r="AK163" s="20">
        <v>5209</v>
      </c>
      <c r="AL163" s="3"/>
      <c r="AM163" s="20">
        <v>8622</v>
      </c>
      <c r="AN163" s="3"/>
      <c r="AO163" s="20">
        <v>19400</v>
      </c>
      <c r="AP163" s="5"/>
      <c r="AQ163" s="285">
        <v>0</v>
      </c>
      <c r="AR163" s="323"/>
      <c r="AS163" s="285">
        <v>0</v>
      </c>
      <c r="AT163" s="323"/>
      <c r="AU163" s="20">
        <v>9105083</v>
      </c>
      <c r="AV163" s="5"/>
      <c r="AW163" s="20">
        <v>5597747</v>
      </c>
      <c r="AX163" s="20">
        <v>93733</v>
      </c>
      <c r="AY163" s="21">
        <v>0.39789000000000002</v>
      </c>
      <c r="AZ163" s="281"/>
      <c r="BA163" s="20">
        <v>452</v>
      </c>
      <c r="BB163" s="5"/>
      <c r="BC163" s="18">
        <v>669</v>
      </c>
      <c r="BD163" s="66"/>
      <c r="BE163" s="20">
        <v>63303</v>
      </c>
      <c r="BF163" s="66"/>
      <c r="BG163" s="20">
        <v>85800</v>
      </c>
      <c r="BH163" s="249"/>
      <c r="BI163" s="20">
        <v>16767</v>
      </c>
      <c r="BJ163" s="249"/>
      <c r="BK163" s="20">
        <v>2549</v>
      </c>
      <c r="BL163" s="66"/>
      <c r="BM163" s="20">
        <v>11102</v>
      </c>
      <c r="BN163" s="66"/>
      <c r="BO163" s="20">
        <v>3116</v>
      </c>
      <c r="BP163" s="18"/>
      <c r="BQ163" s="495">
        <v>9536.69</v>
      </c>
      <c r="BR163" s="5"/>
      <c r="BS163" s="20">
        <v>2785</v>
      </c>
      <c r="BT163" s="335"/>
      <c r="BU163" s="273">
        <v>109.5</v>
      </c>
      <c r="BV163" s="339"/>
      <c r="BW163" s="23">
        <v>100.3</v>
      </c>
      <c r="BX163" s="66"/>
      <c r="BY163" s="20">
        <v>287801</v>
      </c>
      <c r="BZ163" s="66"/>
      <c r="CA163" s="109">
        <v>1.2</v>
      </c>
      <c r="CB163" s="66"/>
      <c r="CC163" s="20">
        <v>416</v>
      </c>
      <c r="CD163" s="66"/>
      <c r="CE163" s="20">
        <v>902</v>
      </c>
      <c r="CF163" s="66"/>
      <c r="CG163" s="23">
        <v>86.3</v>
      </c>
      <c r="CH163" s="66"/>
      <c r="CI163" s="23">
        <v>86</v>
      </c>
      <c r="CJ163" s="58"/>
      <c r="CK163" s="23">
        <v>100.5</v>
      </c>
      <c r="CL163" s="58"/>
      <c r="CM163" s="56">
        <v>100.1</v>
      </c>
      <c r="CN163" s="66"/>
      <c r="CO163" s="23">
        <v>100.4</v>
      </c>
      <c r="CP163" s="58"/>
      <c r="CQ163" s="56">
        <v>95.8</v>
      </c>
      <c r="CR163" s="248"/>
      <c r="CS163" s="255">
        <v>115.7</v>
      </c>
      <c r="CT163" s="346"/>
      <c r="CU163" s="110">
        <v>2.8</v>
      </c>
      <c r="CV163" s="52"/>
      <c r="CW163" s="50">
        <v>4</v>
      </c>
      <c r="CX163" s="51">
        <v>1</v>
      </c>
      <c r="CY163" s="187"/>
    </row>
    <row r="164" spans="1:103" ht="15" customHeight="1">
      <c r="A164" s="52">
        <v>2022</v>
      </c>
      <c r="B164" s="48"/>
      <c r="C164" s="50">
        <v>4</v>
      </c>
      <c r="D164" s="51">
        <v>2</v>
      </c>
      <c r="E164" s="7" t="str">
        <f t="shared" si="0"/>
        <v>42</v>
      </c>
      <c r="F164" s="46"/>
      <c r="G164" s="64">
        <v>36.4</v>
      </c>
      <c r="H164" s="37"/>
      <c r="I164" s="63">
        <v>20</v>
      </c>
      <c r="J164" s="37"/>
      <c r="K164" s="63">
        <v>72.2</v>
      </c>
      <c r="L164" s="66"/>
      <c r="M164" s="20">
        <v>12519</v>
      </c>
      <c r="N164" s="18"/>
      <c r="O164" s="285">
        <v>0</v>
      </c>
      <c r="P164" s="65"/>
      <c r="Q164" s="23">
        <v>106</v>
      </c>
      <c r="R164" s="66"/>
      <c r="S164" s="23">
        <v>101.4</v>
      </c>
      <c r="T164" s="65"/>
      <c r="U164" s="23">
        <v>104</v>
      </c>
      <c r="V164" s="66"/>
      <c r="W164" s="23">
        <v>99.6</v>
      </c>
      <c r="X164" s="65"/>
      <c r="Y164" s="23">
        <v>101.8</v>
      </c>
      <c r="Z164" s="66"/>
      <c r="AA164" s="56">
        <v>103</v>
      </c>
      <c r="AB164" s="6"/>
      <c r="AC164" s="20">
        <v>64614</v>
      </c>
      <c r="AD164" s="5"/>
      <c r="AE164" s="20">
        <v>19258</v>
      </c>
      <c r="AF164" s="5"/>
      <c r="AG164" s="20">
        <v>23583</v>
      </c>
      <c r="AH164" s="5"/>
      <c r="AI164" s="20">
        <v>9502</v>
      </c>
      <c r="AJ164" s="5"/>
      <c r="AK164" s="20">
        <v>5897</v>
      </c>
      <c r="AL164" s="3"/>
      <c r="AM164" s="20">
        <v>9221</v>
      </c>
      <c r="AN164" s="3"/>
      <c r="AO164" s="20">
        <v>19877</v>
      </c>
      <c r="AP164" s="5"/>
      <c r="AQ164" s="285">
        <v>0</v>
      </c>
      <c r="AR164" s="323"/>
      <c r="AS164" s="285">
        <v>0</v>
      </c>
      <c r="AT164" s="323"/>
      <c r="AU164" s="20">
        <v>9128459</v>
      </c>
      <c r="AV164" s="5"/>
      <c r="AW164" s="20">
        <v>5617143</v>
      </c>
      <c r="AX164" s="20">
        <v>78999</v>
      </c>
      <c r="AY164" s="21">
        <v>0.35178999999999999</v>
      </c>
      <c r="AZ164" s="281"/>
      <c r="BA164" s="20">
        <v>459</v>
      </c>
      <c r="BB164" s="5"/>
      <c r="BC164" s="18">
        <v>710</v>
      </c>
      <c r="BD164" s="66"/>
      <c r="BE164" s="20">
        <v>71889</v>
      </c>
      <c r="BF164" s="66"/>
      <c r="BG164" s="20">
        <v>79265</v>
      </c>
      <c r="BH164" s="249"/>
      <c r="BI164" s="20">
        <v>15036</v>
      </c>
      <c r="BJ164" s="249"/>
      <c r="BK164" s="20">
        <v>1794</v>
      </c>
      <c r="BL164" s="66"/>
      <c r="BM164" s="20">
        <v>10586</v>
      </c>
      <c r="BN164" s="66"/>
      <c r="BO164" s="20">
        <v>2656</v>
      </c>
      <c r="BP164" s="18"/>
      <c r="BQ164" s="496">
        <v>8721.07</v>
      </c>
      <c r="BR164" s="5"/>
      <c r="BS164" s="20">
        <v>2295</v>
      </c>
      <c r="BT164" s="335"/>
      <c r="BU164" s="273">
        <v>110.4</v>
      </c>
      <c r="BV164" s="339"/>
      <c r="BW164" s="23">
        <v>100.7</v>
      </c>
      <c r="BX164" s="66"/>
      <c r="BY164" s="20">
        <v>257887</v>
      </c>
      <c r="BZ164" s="66"/>
      <c r="CA164" s="109">
        <v>1.21</v>
      </c>
      <c r="CB164" s="66"/>
      <c r="CC164" s="20">
        <v>382</v>
      </c>
      <c r="CD164" s="66"/>
      <c r="CE164" s="20">
        <v>839</v>
      </c>
      <c r="CF164" s="66"/>
      <c r="CG164" s="23">
        <v>84.5</v>
      </c>
      <c r="CH164" s="66"/>
      <c r="CI164" s="23">
        <v>83.8</v>
      </c>
      <c r="CJ164" s="58"/>
      <c r="CK164" s="23">
        <v>100.6</v>
      </c>
      <c r="CL164" s="58"/>
      <c r="CM164" s="56">
        <v>99.8</v>
      </c>
      <c r="CN164" s="66"/>
      <c r="CO164" s="23">
        <v>100.1</v>
      </c>
      <c r="CP164" s="58"/>
      <c r="CQ164" s="56">
        <v>96.4</v>
      </c>
      <c r="CR164" s="248"/>
      <c r="CS164" s="255">
        <v>123.9</v>
      </c>
      <c r="CT164" s="346"/>
      <c r="CU164" s="110">
        <v>2.7</v>
      </c>
      <c r="CV164" s="52"/>
      <c r="CW164" s="50">
        <v>4</v>
      </c>
      <c r="CX164" s="51">
        <v>2</v>
      </c>
      <c r="CY164" s="187"/>
    </row>
    <row r="165" spans="1:103" ht="15" customHeight="1">
      <c r="A165" s="52">
        <v>2022</v>
      </c>
      <c r="B165" s="48"/>
      <c r="C165" s="50">
        <v>4</v>
      </c>
      <c r="D165" s="51">
        <v>3</v>
      </c>
      <c r="E165" s="7" t="str">
        <f t="shared" si="0"/>
        <v>43</v>
      </c>
      <c r="F165" s="46"/>
      <c r="G165" s="64">
        <v>36.4</v>
      </c>
      <c r="H165" s="37"/>
      <c r="I165" s="63">
        <v>30</v>
      </c>
      <c r="J165" s="37"/>
      <c r="K165" s="63">
        <v>55.6</v>
      </c>
      <c r="L165" s="66"/>
      <c r="M165" s="457">
        <f>ROUND(125102599,-4)/10000</f>
        <v>12510</v>
      </c>
      <c r="N165" s="18"/>
      <c r="O165" s="285">
        <v>0</v>
      </c>
      <c r="P165" s="65"/>
      <c r="Q165" s="23">
        <v>105.7</v>
      </c>
      <c r="R165" s="66"/>
      <c r="S165" s="23">
        <v>118.2</v>
      </c>
      <c r="T165" s="65"/>
      <c r="U165" s="23">
        <v>104.7</v>
      </c>
      <c r="V165" s="65"/>
      <c r="W165" s="23">
        <v>118</v>
      </c>
      <c r="X165" s="65"/>
      <c r="Y165" s="23">
        <v>101.4</v>
      </c>
      <c r="Z165" s="65"/>
      <c r="AA165" s="56">
        <v>98.4</v>
      </c>
      <c r="AB165" s="6"/>
      <c r="AC165" s="20">
        <v>76120</v>
      </c>
      <c r="AD165" s="5"/>
      <c r="AE165" s="20">
        <v>20246</v>
      </c>
      <c r="AF165" s="5"/>
      <c r="AG165" s="20">
        <v>32305</v>
      </c>
      <c r="AH165" s="5"/>
      <c r="AI165" s="20">
        <v>17901</v>
      </c>
      <c r="AJ165" s="5"/>
      <c r="AK165" s="20">
        <v>14499</v>
      </c>
      <c r="AL165" s="3"/>
      <c r="AM165" s="20">
        <v>9792</v>
      </c>
      <c r="AN165" s="3"/>
      <c r="AO165" s="20">
        <v>20724</v>
      </c>
      <c r="AP165" s="5"/>
      <c r="AQ165" s="285">
        <v>0</v>
      </c>
      <c r="AR165" s="323"/>
      <c r="AS165" s="285">
        <v>0</v>
      </c>
      <c r="AT165" s="323"/>
      <c r="AU165" s="20">
        <v>9280135</v>
      </c>
      <c r="AV165" s="5"/>
      <c r="AW165" s="20">
        <v>5671932</v>
      </c>
      <c r="AX165" s="20">
        <v>112607</v>
      </c>
      <c r="AY165" s="21">
        <v>16</v>
      </c>
      <c r="AZ165" s="281"/>
      <c r="BA165" s="20">
        <v>593</v>
      </c>
      <c r="BB165" s="5"/>
      <c r="BC165" s="18">
        <v>1697</v>
      </c>
      <c r="BD165" s="66"/>
      <c r="BE165" s="20">
        <v>84585</v>
      </c>
      <c r="BF165" s="66"/>
      <c r="BG165" s="20">
        <v>89505</v>
      </c>
      <c r="BH165" s="249"/>
      <c r="BI165" s="20">
        <v>17053</v>
      </c>
      <c r="BJ165" s="249"/>
      <c r="BK165" s="20">
        <v>2742</v>
      </c>
      <c r="BL165" s="66"/>
      <c r="BM165" s="20">
        <v>11094</v>
      </c>
      <c r="BN165" s="66"/>
      <c r="BO165" s="20">
        <v>3217</v>
      </c>
      <c r="BP165" s="18"/>
      <c r="BQ165" s="495">
        <v>9959.94</v>
      </c>
      <c r="BR165" s="5"/>
      <c r="BS165" s="20">
        <v>3318</v>
      </c>
      <c r="BT165" s="335"/>
      <c r="BU165" s="273">
        <v>111.5</v>
      </c>
      <c r="BV165" s="339"/>
      <c r="BW165" s="23">
        <v>101.1</v>
      </c>
      <c r="BX165" s="66"/>
      <c r="BY165" s="20">
        <v>307261</v>
      </c>
      <c r="BZ165" s="66"/>
      <c r="CA165" s="109">
        <v>1.23</v>
      </c>
      <c r="CB165" s="66"/>
      <c r="CC165" s="20">
        <v>438</v>
      </c>
      <c r="CD165" s="66"/>
      <c r="CE165" s="20">
        <v>891</v>
      </c>
      <c r="CF165" s="66"/>
      <c r="CG165" s="23">
        <v>90.7</v>
      </c>
      <c r="CH165" s="66"/>
      <c r="CI165" s="23">
        <v>89.5</v>
      </c>
      <c r="CJ165" s="58"/>
      <c r="CK165" s="23">
        <v>102</v>
      </c>
      <c r="CL165" s="58"/>
      <c r="CM165" s="56">
        <v>100.7</v>
      </c>
      <c r="CN165" s="66"/>
      <c r="CO165" s="23">
        <v>99.7</v>
      </c>
      <c r="CP165" s="58"/>
      <c r="CQ165" s="56">
        <v>101.2</v>
      </c>
      <c r="CR165" s="248"/>
      <c r="CS165" s="255">
        <v>125.4</v>
      </c>
      <c r="CT165" s="346"/>
      <c r="CU165" s="110">
        <v>2.6</v>
      </c>
      <c r="CV165" s="52"/>
      <c r="CW165" s="50">
        <v>4</v>
      </c>
      <c r="CX165" s="51">
        <v>3</v>
      </c>
      <c r="CY165" s="187"/>
    </row>
    <row r="166" spans="1:103" ht="15" customHeight="1">
      <c r="A166" s="52">
        <v>2022</v>
      </c>
      <c r="B166" s="48"/>
      <c r="C166" s="50">
        <v>4</v>
      </c>
      <c r="D166" s="51">
        <v>4</v>
      </c>
      <c r="E166" s="7" t="str">
        <f t="shared" si="0"/>
        <v>44</v>
      </c>
      <c r="F166" s="46"/>
      <c r="G166" s="64">
        <v>36.4</v>
      </c>
      <c r="H166" s="37"/>
      <c r="I166" s="63">
        <v>80</v>
      </c>
      <c r="J166" s="37"/>
      <c r="K166" s="63">
        <v>66.7</v>
      </c>
      <c r="L166" s="66"/>
      <c r="M166" s="20">
        <f>ROUND(125071329,-4)/10000</f>
        <v>12507</v>
      </c>
      <c r="N166" s="18"/>
      <c r="O166" s="285">
        <v>0</v>
      </c>
      <c r="P166" s="65"/>
      <c r="Q166" s="23">
        <v>105.3</v>
      </c>
      <c r="R166" s="66"/>
      <c r="S166" s="23">
        <v>103.3</v>
      </c>
      <c r="T166" s="65"/>
      <c r="U166" s="23">
        <v>105</v>
      </c>
      <c r="V166" s="66"/>
      <c r="W166" s="23">
        <v>101.4</v>
      </c>
      <c r="X166" s="65"/>
      <c r="Y166" s="23">
        <v>97.9</v>
      </c>
      <c r="Z166" s="66"/>
      <c r="AA166" s="56">
        <v>97.4</v>
      </c>
      <c r="AB166" s="6"/>
      <c r="AC166" s="20">
        <v>76179</v>
      </c>
      <c r="AD166" s="5"/>
      <c r="AE166" s="20">
        <v>21014</v>
      </c>
      <c r="AF166" s="5"/>
      <c r="AG166" s="20">
        <v>29444</v>
      </c>
      <c r="AH166" s="5"/>
      <c r="AI166" s="20">
        <v>18055</v>
      </c>
      <c r="AJ166" s="5"/>
      <c r="AK166" s="20">
        <v>20105</v>
      </c>
      <c r="AL166" s="3"/>
      <c r="AM166" s="20">
        <v>11250</v>
      </c>
      <c r="AN166" s="3"/>
      <c r="AO166" s="20">
        <v>24967</v>
      </c>
      <c r="AP166" s="5"/>
      <c r="AQ166" s="285">
        <v>0</v>
      </c>
      <c r="AR166" s="323"/>
      <c r="AS166" s="285">
        <v>0</v>
      </c>
      <c r="AT166" s="323"/>
      <c r="AU166" s="20">
        <v>9323125</v>
      </c>
      <c r="AV166" s="5"/>
      <c r="AW166" s="20">
        <v>5668365</v>
      </c>
      <c r="AX166" s="20">
        <v>73518</v>
      </c>
      <c r="AY166" s="21">
        <v>1</v>
      </c>
      <c r="AZ166" s="281"/>
      <c r="BA166" s="20">
        <v>486</v>
      </c>
      <c r="BB166" s="5"/>
      <c r="BC166" s="18">
        <v>813</v>
      </c>
      <c r="BD166" s="66"/>
      <c r="BE166" s="20">
        <v>80753</v>
      </c>
      <c r="BF166" s="66"/>
      <c r="BG166" s="20">
        <v>89635</v>
      </c>
      <c r="BH166" s="249"/>
      <c r="BI166" s="20">
        <v>16243</v>
      </c>
      <c r="BJ166" s="249"/>
      <c r="BK166" s="20">
        <v>2556</v>
      </c>
      <c r="BL166" s="62"/>
      <c r="BM166" s="20">
        <v>10638</v>
      </c>
      <c r="BN166" s="66"/>
      <c r="BO166" s="20">
        <v>3049</v>
      </c>
      <c r="BP166" s="18"/>
      <c r="BQ166" s="496">
        <v>9873.2000000000007</v>
      </c>
      <c r="BR166" s="5"/>
      <c r="BS166" s="20">
        <v>3276</v>
      </c>
      <c r="BT166" s="335"/>
      <c r="BU166" s="273">
        <v>113.5</v>
      </c>
      <c r="BV166" s="339"/>
      <c r="BW166" s="23">
        <v>101.5</v>
      </c>
      <c r="BX166" s="66"/>
      <c r="BY166" s="20">
        <v>304510</v>
      </c>
      <c r="BZ166" s="66"/>
      <c r="CA166" s="109">
        <v>1.24</v>
      </c>
      <c r="CB166" s="66"/>
      <c r="CC166" s="20">
        <v>518</v>
      </c>
      <c r="CD166" s="66"/>
      <c r="CE166" s="20">
        <v>849</v>
      </c>
      <c r="CF166" s="66"/>
      <c r="CG166" s="23">
        <v>88.7</v>
      </c>
      <c r="CH166" s="66"/>
      <c r="CI166" s="23">
        <v>87.1</v>
      </c>
      <c r="CJ166" s="58"/>
      <c r="CK166" s="23">
        <v>103.2</v>
      </c>
      <c r="CL166" s="58"/>
      <c r="CM166" s="56">
        <v>101.4</v>
      </c>
      <c r="CN166" s="66"/>
      <c r="CO166" s="23">
        <v>100.9</v>
      </c>
      <c r="CP166" s="58"/>
      <c r="CQ166" s="56">
        <v>104.7</v>
      </c>
      <c r="CR166" s="248"/>
      <c r="CS166" s="255">
        <v>124.6</v>
      </c>
      <c r="CT166" s="346"/>
      <c r="CU166" s="467">
        <v>2.6</v>
      </c>
      <c r="CV166" s="52"/>
      <c r="CW166" s="50">
        <v>4</v>
      </c>
      <c r="CX166" s="51">
        <v>4</v>
      </c>
      <c r="CY166" s="187"/>
    </row>
    <row r="167" spans="1:103" ht="15" customHeight="1">
      <c r="A167" s="52">
        <v>2022</v>
      </c>
      <c r="B167" s="48"/>
      <c r="C167" s="50">
        <v>4</v>
      </c>
      <c r="D167" s="51">
        <v>5</v>
      </c>
      <c r="E167" s="7" t="str">
        <f t="shared" si="0"/>
        <v>45</v>
      </c>
      <c r="F167" s="46"/>
      <c r="G167" s="64">
        <v>40.9</v>
      </c>
      <c r="H167" s="37"/>
      <c r="I167" s="63">
        <v>60</v>
      </c>
      <c r="J167" s="37"/>
      <c r="K167" s="63">
        <v>77.8</v>
      </c>
      <c r="L167" s="66"/>
      <c r="M167" s="20">
        <f>ROUND(125072461,-4)/10000</f>
        <v>12507</v>
      </c>
      <c r="N167" s="18"/>
      <c r="O167" s="285">
        <v>0</v>
      </c>
      <c r="P167" s="65"/>
      <c r="Q167" s="23">
        <v>100.7</v>
      </c>
      <c r="R167" s="66"/>
      <c r="S167" s="23">
        <v>92.8</v>
      </c>
      <c r="T167" s="65"/>
      <c r="U167" s="23">
        <v>101</v>
      </c>
      <c r="V167" s="66"/>
      <c r="W167" s="23">
        <v>90.5</v>
      </c>
      <c r="X167" s="65"/>
      <c r="Y167" s="23">
        <v>98.4</v>
      </c>
      <c r="Z167" s="66"/>
      <c r="AA167" s="56">
        <v>99.2</v>
      </c>
      <c r="AB167" s="6"/>
      <c r="AC167" s="20">
        <v>67193</v>
      </c>
      <c r="AD167" s="5"/>
      <c r="AE167" s="20">
        <v>21307</v>
      </c>
      <c r="AF167" s="5"/>
      <c r="AG167" s="20">
        <v>25942</v>
      </c>
      <c r="AH167" s="5"/>
      <c r="AI167" s="20">
        <v>15856</v>
      </c>
      <c r="AJ167" s="5"/>
      <c r="AK167" s="20">
        <v>12672</v>
      </c>
      <c r="AL167" s="3"/>
      <c r="AM167" s="20">
        <v>9704</v>
      </c>
      <c r="AN167" s="3"/>
      <c r="AO167" s="20">
        <v>21574</v>
      </c>
      <c r="AP167" s="5"/>
      <c r="AQ167" s="285">
        <v>0</v>
      </c>
      <c r="AR167" s="323"/>
      <c r="AS167" s="285">
        <v>0</v>
      </c>
      <c r="AT167" s="323"/>
      <c r="AU167" s="20">
        <v>9355408</v>
      </c>
      <c r="AV167" s="5"/>
      <c r="AW167" s="20">
        <v>5685505</v>
      </c>
      <c r="AX167" s="20">
        <v>114021</v>
      </c>
      <c r="AY167" s="21">
        <v>1</v>
      </c>
      <c r="AZ167" s="281"/>
      <c r="BA167" s="20">
        <v>524</v>
      </c>
      <c r="BB167" s="5"/>
      <c r="BC167" s="18">
        <v>874</v>
      </c>
      <c r="BD167" s="66"/>
      <c r="BE167" s="20">
        <v>72509</v>
      </c>
      <c r="BF167" s="66"/>
      <c r="BG167" s="20">
        <v>96542</v>
      </c>
      <c r="BH167" s="249"/>
      <c r="BI167" s="20">
        <v>16809</v>
      </c>
      <c r="BJ167" s="249"/>
      <c r="BK167" s="20">
        <v>2616</v>
      </c>
      <c r="BL167" s="66"/>
      <c r="BM167" s="20">
        <v>11070</v>
      </c>
      <c r="BN167" s="66"/>
      <c r="BO167" s="20">
        <v>3123</v>
      </c>
      <c r="BP167" s="18"/>
      <c r="BQ167" s="495">
        <v>10078.469999999999</v>
      </c>
      <c r="BR167" s="5"/>
      <c r="BS167" s="20">
        <v>3680</v>
      </c>
      <c r="BT167" s="335"/>
      <c r="BU167" s="273">
        <v>113.5</v>
      </c>
      <c r="BV167" s="339"/>
      <c r="BW167" s="23">
        <v>101.8</v>
      </c>
      <c r="BX167" s="66"/>
      <c r="BY167" s="20">
        <v>287687</v>
      </c>
      <c r="BZ167" s="66"/>
      <c r="CA167" s="109">
        <v>1.25</v>
      </c>
      <c r="CB167" s="66"/>
      <c r="CC167" s="20">
        <v>408</v>
      </c>
      <c r="CD167" s="66"/>
      <c r="CE167" s="20">
        <v>804</v>
      </c>
      <c r="CF167" s="66"/>
      <c r="CG167" s="23">
        <v>87</v>
      </c>
      <c r="CH167" s="66"/>
      <c r="CI167" s="23">
        <v>85.2</v>
      </c>
      <c r="CJ167" s="58"/>
      <c r="CK167" s="23">
        <v>101.4</v>
      </c>
      <c r="CL167" s="58"/>
      <c r="CM167" s="56">
        <v>99.3</v>
      </c>
      <c r="CN167" s="66"/>
      <c r="CO167" s="23">
        <v>101.2</v>
      </c>
      <c r="CP167" s="58"/>
      <c r="CQ167" s="56">
        <v>97</v>
      </c>
      <c r="CR167" s="248"/>
      <c r="CS167" s="255">
        <v>107.5</v>
      </c>
      <c r="CT167" s="346"/>
      <c r="CU167" s="110">
        <v>2.6</v>
      </c>
      <c r="CV167" s="52"/>
      <c r="CW167" s="50">
        <v>4</v>
      </c>
      <c r="CX167" s="51">
        <v>5</v>
      </c>
      <c r="CY167" s="187"/>
    </row>
    <row r="168" spans="1:103" ht="15" customHeight="1">
      <c r="A168" s="52">
        <v>2022</v>
      </c>
      <c r="B168" s="48"/>
      <c r="C168" s="50">
        <v>4</v>
      </c>
      <c r="D168" s="51">
        <v>6</v>
      </c>
      <c r="E168" s="7" t="str">
        <f t="shared" si="0"/>
        <v>46</v>
      </c>
      <c r="F168" s="46"/>
      <c r="G168" s="64">
        <v>45.5</v>
      </c>
      <c r="H168" s="37"/>
      <c r="I168" s="63">
        <v>65</v>
      </c>
      <c r="J168" s="37"/>
      <c r="K168" s="63">
        <v>66.7</v>
      </c>
      <c r="L168" s="66"/>
      <c r="M168" s="20">
        <f>ROUND(125103886,-4)/10000</f>
        <v>12510</v>
      </c>
      <c r="N168" s="18"/>
      <c r="O168" s="285">
        <v>0</v>
      </c>
      <c r="P168" s="65"/>
      <c r="Q168" s="23">
        <v>105.7</v>
      </c>
      <c r="R168" s="66"/>
      <c r="S168" s="23">
        <v>108.3</v>
      </c>
      <c r="T168" s="65"/>
      <c r="U168" s="23">
        <v>104.2</v>
      </c>
      <c r="V168" s="66"/>
      <c r="W168" s="23">
        <v>106.6</v>
      </c>
      <c r="X168" s="65"/>
      <c r="Y168" s="23">
        <v>99.9</v>
      </c>
      <c r="Z168" s="66"/>
      <c r="AA168" s="56">
        <v>100.6</v>
      </c>
      <c r="AB168" s="6"/>
      <c r="AC168" s="20">
        <v>74596</v>
      </c>
      <c r="AD168" s="5"/>
      <c r="AE168" s="20">
        <v>23184</v>
      </c>
      <c r="AF168" s="5"/>
      <c r="AG168" s="20">
        <v>30285</v>
      </c>
      <c r="AH168" s="5"/>
      <c r="AI168" s="20">
        <v>25008</v>
      </c>
      <c r="AJ168" s="5"/>
      <c r="AK168" s="20">
        <v>16519</v>
      </c>
      <c r="AL168" s="3"/>
      <c r="AM168" s="20">
        <v>11045</v>
      </c>
      <c r="AN168" s="3"/>
      <c r="AO168" s="20">
        <v>23246</v>
      </c>
      <c r="AP168" s="5"/>
      <c r="AQ168" s="285">
        <v>0</v>
      </c>
      <c r="AR168" s="323"/>
      <c r="AS168" s="285">
        <v>0</v>
      </c>
      <c r="AT168" s="323"/>
      <c r="AU168" s="20">
        <v>9312190</v>
      </c>
      <c r="AV168" s="5"/>
      <c r="AW168" s="20">
        <v>5722453</v>
      </c>
      <c r="AX168" s="20">
        <v>89724</v>
      </c>
      <c r="AY168" s="21">
        <v>1</v>
      </c>
      <c r="AZ168" s="281"/>
      <c r="BA168" s="20">
        <v>546</v>
      </c>
      <c r="BB168" s="5"/>
      <c r="BC168" s="18">
        <v>12326</v>
      </c>
      <c r="BD168" s="66"/>
      <c r="BE168" s="20">
        <v>86137</v>
      </c>
      <c r="BF168" s="66"/>
      <c r="BG168" s="20">
        <v>100148</v>
      </c>
      <c r="BH168" s="249"/>
      <c r="BI168" s="20">
        <v>16735</v>
      </c>
      <c r="BJ168" s="249"/>
      <c r="BK168" s="20">
        <v>2633</v>
      </c>
      <c r="BL168" s="66"/>
      <c r="BM168" s="20">
        <v>11005</v>
      </c>
      <c r="BN168" s="66"/>
      <c r="BO168" s="20">
        <v>3097</v>
      </c>
      <c r="BP168" s="18"/>
      <c r="BQ168" s="496">
        <v>10141.210000000001</v>
      </c>
      <c r="BR168" s="5"/>
      <c r="BS168" s="20">
        <v>3390</v>
      </c>
      <c r="BT168" s="335"/>
      <c r="BU168" s="273">
        <v>114.5</v>
      </c>
      <c r="BV168" s="339"/>
      <c r="BW168" s="23">
        <v>101.8</v>
      </c>
      <c r="BX168" s="66"/>
      <c r="BY168" s="20">
        <v>276885</v>
      </c>
      <c r="BZ168" s="66"/>
      <c r="CA168" s="109">
        <v>1.27</v>
      </c>
      <c r="CB168" s="66"/>
      <c r="CC168" s="20">
        <v>386</v>
      </c>
      <c r="CD168" s="66"/>
      <c r="CE168" s="20">
        <v>892</v>
      </c>
      <c r="CF168" s="66"/>
      <c r="CG168" s="23">
        <v>141.9</v>
      </c>
      <c r="CH168" s="66"/>
      <c r="CI168" s="23">
        <v>139</v>
      </c>
      <c r="CJ168" s="58"/>
      <c r="CK168" s="23">
        <v>102.3</v>
      </c>
      <c r="CL168" s="58"/>
      <c r="CM168" s="56">
        <v>100.2</v>
      </c>
      <c r="CN168" s="66"/>
      <c r="CO168" s="23">
        <v>101.6</v>
      </c>
      <c r="CP168" s="58"/>
      <c r="CQ168" s="56">
        <v>105.3</v>
      </c>
      <c r="CR168" s="248"/>
      <c r="CS168" s="255">
        <v>114.9</v>
      </c>
      <c r="CT168" s="346"/>
      <c r="CU168" s="110">
        <v>2.6</v>
      </c>
      <c r="CV168" s="52"/>
      <c r="CW168" s="50">
        <v>4</v>
      </c>
      <c r="CX168" s="51">
        <v>6</v>
      </c>
      <c r="CY168" s="187"/>
    </row>
    <row r="169" spans="1:103" ht="15" customHeight="1">
      <c r="A169" s="52">
        <v>2022</v>
      </c>
      <c r="B169" s="48"/>
      <c r="C169" s="50">
        <v>4</v>
      </c>
      <c r="D169" s="51">
        <v>7</v>
      </c>
      <c r="E169" s="7" t="str">
        <f t="shared" si="0"/>
        <v>47</v>
      </c>
      <c r="F169" s="46"/>
      <c r="G169" s="63">
        <v>31.8</v>
      </c>
      <c r="H169" s="37"/>
      <c r="I169" s="63">
        <v>50</v>
      </c>
      <c r="J169" s="37"/>
      <c r="K169" s="63">
        <v>66.7</v>
      </c>
      <c r="L169" s="66"/>
      <c r="M169" s="20">
        <f>ROUND(125124989,-4)/10000</f>
        <v>12512</v>
      </c>
      <c r="N169" s="18"/>
      <c r="O169" s="285">
        <v>0</v>
      </c>
      <c r="P169" s="65"/>
      <c r="Q169" s="23">
        <v>106.3</v>
      </c>
      <c r="R169" s="66"/>
      <c r="S169" s="23">
        <v>107.9</v>
      </c>
      <c r="T169" s="65"/>
      <c r="U169" s="23">
        <v>104.9</v>
      </c>
      <c r="V169" s="66"/>
      <c r="W169" s="23">
        <v>106.5</v>
      </c>
      <c r="X169" s="65"/>
      <c r="Y169" s="23">
        <v>100.6</v>
      </c>
      <c r="Z169" s="66"/>
      <c r="AA169" s="56">
        <v>101.4</v>
      </c>
      <c r="AB169" s="6"/>
      <c r="AC169" s="20">
        <v>72981</v>
      </c>
      <c r="AD169" s="5"/>
      <c r="AE169" s="20">
        <v>22406</v>
      </c>
      <c r="AF169" s="5"/>
      <c r="AG169" s="20">
        <v>29668</v>
      </c>
      <c r="AH169" s="5"/>
      <c r="AI169" s="20">
        <v>24623</v>
      </c>
      <c r="AJ169" s="5"/>
      <c r="AK169" s="20">
        <v>12924</v>
      </c>
      <c r="AL169" s="3"/>
      <c r="AM169" s="20">
        <v>11248</v>
      </c>
      <c r="AN169" s="3"/>
      <c r="AO169" s="20">
        <v>25688</v>
      </c>
      <c r="AP169" s="5"/>
      <c r="AQ169" s="285">
        <v>0</v>
      </c>
      <c r="AR169" s="323"/>
      <c r="AS169" s="285">
        <v>0</v>
      </c>
      <c r="AT169" s="323"/>
      <c r="AU169" s="20">
        <v>9322562</v>
      </c>
      <c r="AV169" s="5"/>
      <c r="AW169" s="20">
        <v>5745542</v>
      </c>
      <c r="AX169" s="20">
        <v>71364</v>
      </c>
      <c r="AY169" s="21">
        <v>1</v>
      </c>
      <c r="AZ169" s="281"/>
      <c r="BA169" s="20">
        <v>494</v>
      </c>
      <c r="BB169" s="5"/>
      <c r="BC169" s="18">
        <v>846</v>
      </c>
      <c r="BD169" s="66"/>
      <c r="BE169" s="20">
        <v>87528</v>
      </c>
      <c r="BF169" s="66"/>
      <c r="BG169" s="20">
        <v>102326</v>
      </c>
      <c r="BH169" s="249"/>
      <c r="BI169" s="20">
        <v>17704</v>
      </c>
      <c r="BJ169" s="249"/>
      <c r="BK169" s="20">
        <v>2630</v>
      </c>
      <c r="BL169" s="66"/>
      <c r="BM169" s="20">
        <v>11728</v>
      </c>
      <c r="BN169" s="66"/>
      <c r="BO169" s="20">
        <v>3345</v>
      </c>
      <c r="BP169" s="18"/>
      <c r="BQ169" s="495">
        <v>10843.89</v>
      </c>
      <c r="BR169" s="5"/>
      <c r="BS169" s="20">
        <v>3985</v>
      </c>
      <c r="BT169" s="335"/>
      <c r="BU169" s="273">
        <v>115.4</v>
      </c>
      <c r="BV169" s="339"/>
      <c r="BW169" s="23">
        <v>102.3</v>
      </c>
      <c r="BX169" s="66"/>
      <c r="BY169" s="20">
        <v>285313</v>
      </c>
      <c r="BZ169" s="248"/>
      <c r="CA169" s="239">
        <v>1.29</v>
      </c>
      <c r="CB169" s="66"/>
      <c r="CC169" s="20">
        <v>341</v>
      </c>
      <c r="CD169" s="66"/>
      <c r="CE169" s="20">
        <v>855</v>
      </c>
      <c r="CF169" s="66"/>
      <c r="CG169" s="23">
        <v>118.1</v>
      </c>
      <c r="CH169" s="66"/>
      <c r="CI169" s="23">
        <v>115</v>
      </c>
      <c r="CJ169" s="58"/>
      <c r="CK169" s="23">
        <v>102.2</v>
      </c>
      <c r="CL169" s="58"/>
      <c r="CM169" s="56">
        <v>99.5</v>
      </c>
      <c r="CN169" s="66"/>
      <c r="CO169" s="23">
        <v>101.8</v>
      </c>
      <c r="CP169" s="58"/>
      <c r="CQ169" s="56">
        <v>103.6</v>
      </c>
      <c r="CR169" s="248"/>
      <c r="CS169" s="255">
        <v>120.1</v>
      </c>
      <c r="CT169" s="346"/>
      <c r="CU169" s="467">
        <v>2.5</v>
      </c>
      <c r="CV169" s="52"/>
      <c r="CW169" s="50">
        <v>4</v>
      </c>
      <c r="CX169" s="51">
        <v>7</v>
      </c>
      <c r="CY169" s="187"/>
    </row>
    <row r="170" spans="1:103" ht="15" customHeight="1">
      <c r="A170" s="52">
        <v>2022</v>
      </c>
      <c r="B170" s="48"/>
      <c r="C170" s="50">
        <v>4</v>
      </c>
      <c r="D170" s="51">
        <v>8</v>
      </c>
      <c r="E170" s="7" t="str">
        <f t="shared" si="0"/>
        <v>48</v>
      </c>
      <c r="F170" s="46"/>
      <c r="G170" s="64">
        <v>54.5</v>
      </c>
      <c r="H170" s="37"/>
      <c r="I170" s="63">
        <v>70</v>
      </c>
      <c r="J170" s="37"/>
      <c r="K170" s="63">
        <v>77.8</v>
      </c>
      <c r="L170" s="66"/>
      <c r="M170" s="20">
        <f>ROUND(125082248,-4)/10000</f>
        <v>12508</v>
      </c>
      <c r="N170" s="18"/>
      <c r="O170" s="285">
        <v>0</v>
      </c>
      <c r="P170" s="65"/>
      <c r="Q170" s="23">
        <v>107.8</v>
      </c>
      <c r="R170" s="66"/>
      <c r="S170" s="23">
        <v>100.8</v>
      </c>
      <c r="T170" s="65"/>
      <c r="U170" s="23">
        <v>105.7</v>
      </c>
      <c r="V170" s="66"/>
      <c r="W170" s="23">
        <v>99.6</v>
      </c>
      <c r="X170" s="65"/>
      <c r="Y170" s="23">
        <v>101.7</v>
      </c>
      <c r="Z170" s="66"/>
      <c r="AA170" s="56">
        <v>102.2</v>
      </c>
      <c r="AB170" s="6"/>
      <c r="AC170" s="20">
        <v>77712</v>
      </c>
      <c r="AD170" s="5"/>
      <c r="AE170" s="20">
        <v>22291</v>
      </c>
      <c r="AF170" s="5"/>
      <c r="AG170" s="20">
        <v>31295</v>
      </c>
      <c r="AH170" s="5"/>
      <c r="AI170" s="20">
        <v>23222</v>
      </c>
      <c r="AJ170" s="5"/>
      <c r="AK170" s="20">
        <v>11562</v>
      </c>
      <c r="AL170" s="3"/>
      <c r="AM170" s="20">
        <v>10418</v>
      </c>
      <c r="AN170" s="3"/>
      <c r="AO170" s="20">
        <v>23514</v>
      </c>
      <c r="AP170" s="5"/>
      <c r="AQ170" s="285">
        <v>0</v>
      </c>
      <c r="AR170" s="323"/>
      <c r="AS170" s="285">
        <v>0</v>
      </c>
      <c r="AT170" s="323"/>
      <c r="AU170" s="20">
        <v>9324606</v>
      </c>
      <c r="AV170" s="5"/>
      <c r="AW170" s="20">
        <v>5762602</v>
      </c>
      <c r="AX170" s="20">
        <v>93972</v>
      </c>
      <c r="AY170" s="21">
        <v>2</v>
      </c>
      <c r="AZ170" s="281"/>
      <c r="BA170" s="20">
        <v>492</v>
      </c>
      <c r="BB170" s="5"/>
      <c r="BC170" s="18">
        <v>1114</v>
      </c>
      <c r="BD170" s="66"/>
      <c r="BE170" s="20">
        <v>80605</v>
      </c>
      <c r="BF170" s="66"/>
      <c r="BG170" s="20">
        <v>108516</v>
      </c>
      <c r="BH170" s="249"/>
      <c r="BI170" s="20">
        <v>16776</v>
      </c>
      <c r="BJ170" s="249"/>
      <c r="BK170" s="20">
        <v>2070</v>
      </c>
      <c r="BL170" s="66"/>
      <c r="BM170" s="20">
        <v>11546</v>
      </c>
      <c r="BN170" s="66"/>
      <c r="BO170" s="20">
        <v>3160</v>
      </c>
      <c r="BP170" s="18"/>
      <c r="BQ170" s="496">
        <v>10720.31</v>
      </c>
      <c r="BR170" s="5"/>
      <c r="BS170" s="20">
        <v>4687</v>
      </c>
      <c r="BT170" s="335"/>
      <c r="BU170" s="273">
        <v>115.9</v>
      </c>
      <c r="BV170" s="339"/>
      <c r="BW170" s="23">
        <v>102.7</v>
      </c>
      <c r="BX170" s="66"/>
      <c r="BY170" s="20">
        <v>289974</v>
      </c>
      <c r="BZ170" s="248"/>
      <c r="CA170" s="109">
        <v>1.31</v>
      </c>
      <c r="CB170" s="66"/>
      <c r="CC170" s="20">
        <v>358</v>
      </c>
      <c r="CD170" s="66"/>
      <c r="CE170" s="20">
        <v>839</v>
      </c>
      <c r="CF170" s="66"/>
      <c r="CG170" s="23">
        <v>87.8</v>
      </c>
      <c r="CH170" s="66"/>
      <c r="CI170" s="23">
        <v>85.1</v>
      </c>
      <c r="CJ170" s="58"/>
      <c r="CK170" s="23">
        <v>101.4</v>
      </c>
      <c r="CL170" s="58"/>
      <c r="CM170" s="56">
        <v>98.3</v>
      </c>
      <c r="CN170" s="66"/>
      <c r="CO170" s="23">
        <v>101.7</v>
      </c>
      <c r="CP170" s="58"/>
      <c r="CQ170" s="56">
        <v>97.9</v>
      </c>
      <c r="CR170" s="248"/>
      <c r="CS170" s="255">
        <v>112.7</v>
      </c>
      <c r="CT170" s="346"/>
      <c r="CU170" s="110">
        <v>2.5</v>
      </c>
      <c r="CV170" s="52"/>
      <c r="CW170" s="50">
        <v>4</v>
      </c>
      <c r="CX170" s="51">
        <v>8</v>
      </c>
      <c r="CY170" s="187"/>
    </row>
    <row r="171" spans="1:103" ht="15" customHeight="1">
      <c r="A171" s="52">
        <v>2022</v>
      </c>
      <c r="B171" s="48"/>
      <c r="C171" s="50">
        <v>4</v>
      </c>
      <c r="D171" s="51">
        <v>9</v>
      </c>
      <c r="E171" s="7" t="str">
        <f t="shared" si="0"/>
        <v>49</v>
      </c>
      <c r="F171" s="157"/>
      <c r="G171" s="485">
        <v>40.9</v>
      </c>
      <c r="H171" s="153"/>
      <c r="I171" s="63">
        <v>50</v>
      </c>
      <c r="J171" s="153"/>
      <c r="K171" s="63">
        <v>50</v>
      </c>
      <c r="L171" s="66"/>
      <c r="M171" s="20">
        <f>ROUND(124971341,-4)/10000</f>
        <v>12497</v>
      </c>
      <c r="N171" s="18"/>
      <c r="O171" s="285">
        <v>0</v>
      </c>
      <c r="P171" s="65"/>
      <c r="Q171" s="23">
        <v>107.3</v>
      </c>
      <c r="R171" s="66"/>
      <c r="S171" s="23">
        <v>112.1</v>
      </c>
      <c r="T171" s="65"/>
      <c r="U171" s="23">
        <v>105</v>
      </c>
      <c r="V171" s="66"/>
      <c r="W171" s="23">
        <v>110.5</v>
      </c>
      <c r="X171" s="65"/>
      <c r="Y171" s="23">
        <v>103.4</v>
      </c>
      <c r="Z171" s="66"/>
      <c r="AA171" s="56">
        <v>102.7</v>
      </c>
      <c r="AB171" s="6"/>
      <c r="AC171" s="20">
        <v>73920</v>
      </c>
      <c r="AD171" s="5"/>
      <c r="AE171" s="20">
        <v>22248</v>
      </c>
      <c r="AF171" s="5"/>
      <c r="AG171" s="20">
        <v>30555</v>
      </c>
      <c r="AH171" s="5"/>
      <c r="AI171" s="20">
        <v>26027</v>
      </c>
      <c r="AJ171" s="5"/>
      <c r="AK171" s="20">
        <v>12985</v>
      </c>
      <c r="AL171" s="3"/>
      <c r="AM171" s="20">
        <v>9682</v>
      </c>
      <c r="AN171" s="3"/>
      <c r="AO171" s="20">
        <v>22206</v>
      </c>
      <c r="AP171" s="5"/>
      <c r="AQ171" s="285">
        <v>0</v>
      </c>
      <c r="AR171" s="323"/>
      <c r="AS171" s="285">
        <v>0</v>
      </c>
      <c r="AT171" s="323"/>
      <c r="AU171" s="20">
        <v>9283924</v>
      </c>
      <c r="AV171" s="5"/>
      <c r="AW171" s="20">
        <v>5802785</v>
      </c>
      <c r="AX171" s="20">
        <v>84169</v>
      </c>
      <c r="AY171" s="21">
        <v>1</v>
      </c>
      <c r="AZ171" s="281"/>
      <c r="BA171" s="20">
        <v>599</v>
      </c>
      <c r="BB171" s="5"/>
      <c r="BC171" s="18">
        <v>1449</v>
      </c>
      <c r="BD171" s="66"/>
      <c r="BE171" s="20">
        <v>88176</v>
      </c>
      <c r="BF171" s="66"/>
      <c r="BG171" s="20">
        <v>109429</v>
      </c>
      <c r="BH171" s="249"/>
      <c r="BI171" s="20">
        <v>16299</v>
      </c>
      <c r="BJ171" s="249"/>
      <c r="BK171" s="20">
        <v>2305</v>
      </c>
      <c r="BL171" s="62"/>
      <c r="BM171" s="20">
        <v>10907</v>
      </c>
      <c r="BN171" s="66"/>
      <c r="BO171" s="20">
        <v>3088</v>
      </c>
      <c r="BP171" s="18"/>
      <c r="BQ171" s="495">
        <v>10206.07</v>
      </c>
      <c r="BR171" s="5"/>
      <c r="BS171" s="20">
        <v>3934</v>
      </c>
      <c r="BT171" s="335"/>
      <c r="BU171" s="273">
        <v>117</v>
      </c>
      <c r="BV171" s="339"/>
      <c r="BW171" s="23">
        <v>103.1</v>
      </c>
      <c r="BX171" s="66"/>
      <c r="BY171" s="20">
        <v>280999</v>
      </c>
      <c r="BZ171" s="248"/>
      <c r="CA171" s="109">
        <v>1.32</v>
      </c>
      <c r="CB171" s="66"/>
      <c r="CC171" s="20">
        <v>362</v>
      </c>
      <c r="CD171" s="66"/>
      <c r="CE171" s="20">
        <v>888</v>
      </c>
      <c r="CF171" s="66"/>
      <c r="CG171" s="23">
        <v>86.7</v>
      </c>
      <c r="CH171" s="66"/>
      <c r="CI171" s="23">
        <v>83.7</v>
      </c>
      <c r="CJ171" s="58"/>
      <c r="CK171" s="23">
        <v>102.1</v>
      </c>
      <c r="CL171" s="58"/>
      <c r="CM171" s="56">
        <v>98.6</v>
      </c>
      <c r="CN171" s="66"/>
      <c r="CO171" s="23">
        <v>101.7</v>
      </c>
      <c r="CP171" s="58"/>
      <c r="CQ171" s="56">
        <v>101.6</v>
      </c>
      <c r="CR171" s="248"/>
      <c r="CS171" s="255">
        <v>120.1</v>
      </c>
      <c r="CT171" s="346"/>
      <c r="CU171" s="110">
        <v>2.6</v>
      </c>
      <c r="CV171" s="52"/>
      <c r="CW171" s="50">
        <v>4</v>
      </c>
      <c r="CX171" s="51">
        <v>9</v>
      </c>
      <c r="CY171" s="187"/>
    </row>
    <row r="172" spans="1:103" ht="15" customHeight="1">
      <c r="A172" s="52">
        <v>2022</v>
      </c>
      <c r="B172" s="48"/>
      <c r="C172" s="50">
        <v>4</v>
      </c>
      <c r="D172" s="51">
        <v>10</v>
      </c>
      <c r="E172" s="7" t="str">
        <f t="shared" si="0"/>
        <v>410</v>
      </c>
      <c r="F172" s="157"/>
      <c r="G172" s="63">
        <v>45.5</v>
      </c>
      <c r="H172" s="153"/>
      <c r="I172" s="63">
        <v>30</v>
      </c>
      <c r="J172" s="153"/>
      <c r="K172" s="63">
        <v>77.8</v>
      </c>
      <c r="L172" s="66"/>
      <c r="M172" s="20">
        <f>ROUND(124946789,-4)/10000</f>
        <v>12495</v>
      </c>
      <c r="N172" s="18"/>
      <c r="O172" s="285">
        <v>0</v>
      </c>
      <c r="P172" s="65"/>
      <c r="Q172" s="23">
        <v>105.5</v>
      </c>
      <c r="R172" s="66"/>
      <c r="S172" s="23">
        <v>105.4</v>
      </c>
      <c r="T172" s="65"/>
      <c r="U172" s="23">
        <v>104.4</v>
      </c>
      <c r="V172" s="66"/>
      <c r="W172" s="23">
        <v>104.5</v>
      </c>
      <c r="X172" s="65"/>
      <c r="Y172" s="23">
        <v>103.2</v>
      </c>
      <c r="Z172" s="66"/>
      <c r="AA172" s="56">
        <v>102.9</v>
      </c>
      <c r="AB172" s="6"/>
      <c r="AC172" s="20">
        <v>76590</v>
      </c>
      <c r="AD172" s="5"/>
      <c r="AE172" s="20">
        <v>21834</v>
      </c>
      <c r="AF172" s="5"/>
      <c r="AG172" s="20">
        <v>31996</v>
      </c>
      <c r="AH172" s="5"/>
      <c r="AI172" s="20">
        <v>21771</v>
      </c>
      <c r="AJ172" s="5"/>
      <c r="AK172" s="20">
        <v>10558</v>
      </c>
      <c r="AL172" s="3"/>
      <c r="AM172" s="20">
        <v>9902</v>
      </c>
      <c r="AN172" s="3"/>
      <c r="AO172" s="20">
        <v>23025</v>
      </c>
      <c r="AP172" s="5"/>
      <c r="AQ172" s="285">
        <v>0</v>
      </c>
      <c r="AR172" s="323"/>
      <c r="AS172" s="285">
        <v>0</v>
      </c>
      <c r="AT172" s="323"/>
      <c r="AU172" s="20">
        <v>9353780</v>
      </c>
      <c r="AV172" s="5"/>
      <c r="AW172" s="20">
        <v>5820339</v>
      </c>
      <c r="AX172" s="20">
        <v>70349</v>
      </c>
      <c r="AY172" s="21">
        <v>1</v>
      </c>
      <c r="AZ172" s="281"/>
      <c r="BA172" s="20">
        <v>596</v>
      </c>
      <c r="BB172" s="5"/>
      <c r="BC172" s="18">
        <v>870</v>
      </c>
      <c r="BD172" s="66"/>
      <c r="BE172" s="20">
        <v>90013</v>
      </c>
      <c r="BF172" s="66"/>
      <c r="BG172" s="20">
        <v>112073</v>
      </c>
      <c r="BH172" s="249"/>
      <c r="BI172" s="20">
        <v>17326</v>
      </c>
      <c r="BJ172" s="249"/>
      <c r="BK172" s="20">
        <v>2979</v>
      </c>
      <c r="BL172" s="66"/>
      <c r="BM172" s="20">
        <v>11185</v>
      </c>
      <c r="BN172" s="66"/>
      <c r="BO172" s="20">
        <v>3162</v>
      </c>
      <c r="BP172" s="18"/>
      <c r="BQ172" s="496">
        <v>10577.11</v>
      </c>
      <c r="BR172" s="5"/>
      <c r="BS172" s="20">
        <v>4406</v>
      </c>
      <c r="BT172" s="335"/>
      <c r="BU172" s="273">
        <v>118.2</v>
      </c>
      <c r="BV172" s="339"/>
      <c r="BW172" s="23">
        <v>103.7</v>
      </c>
      <c r="BX172" s="66"/>
      <c r="BY172" s="20">
        <v>298006</v>
      </c>
      <c r="BZ172" s="248"/>
      <c r="CA172" s="239">
        <v>1.33</v>
      </c>
      <c r="CB172" s="66"/>
      <c r="CC172" s="20">
        <v>362</v>
      </c>
      <c r="CD172" s="66"/>
      <c r="CE172" s="20">
        <v>925</v>
      </c>
      <c r="CF172" s="66"/>
      <c r="CG172" s="23">
        <v>86.4</v>
      </c>
      <c r="CH172" s="66"/>
      <c r="CI172" s="23">
        <v>82.8</v>
      </c>
      <c r="CJ172" s="58"/>
      <c r="CK172" s="23">
        <v>102.5</v>
      </c>
      <c r="CL172" s="58"/>
      <c r="CM172" s="56">
        <v>98.3</v>
      </c>
      <c r="CN172" s="66"/>
      <c r="CO172" s="23">
        <v>102</v>
      </c>
      <c r="CP172" s="58"/>
      <c r="CQ172" s="56">
        <v>101.6</v>
      </c>
      <c r="CR172" s="66"/>
      <c r="CS172" s="23">
        <v>123.1</v>
      </c>
      <c r="CT172" s="6"/>
      <c r="CU172" s="110">
        <v>2.6</v>
      </c>
      <c r="CV172" s="52"/>
      <c r="CW172" s="50">
        <v>4</v>
      </c>
      <c r="CX172" s="51">
        <v>10</v>
      </c>
      <c r="CY172" s="187"/>
    </row>
    <row r="173" spans="1:103" ht="15" customHeight="1">
      <c r="A173" s="52">
        <v>2022</v>
      </c>
      <c r="B173" s="48"/>
      <c r="C173" s="50">
        <v>4</v>
      </c>
      <c r="D173" s="51">
        <v>11</v>
      </c>
      <c r="E173" s="7" t="str">
        <f t="shared" si="0"/>
        <v>411</v>
      </c>
      <c r="F173" s="157"/>
      <c r="G173" s="63">
        <v>36.4</v>
      </c>
      <c r="H173" s="153"/>
      <c r="I173" s="63">
        <v>30</v>
      </c>
      <c r="J173" s="153"/>
      <c r="K173" s="63">
        <v>72.2</v>
      </c>
      <c r="L173" s="66"/>
      <c r="M173" s="20">
        <f>ROUND(124912907,-4)/10000</f>
        <v>12491</v>
      </c>
      <c r="N173" s="18"/>
      <c r="O173" s="285">
        <v>0</v>
      </c>
      <c r="P173" s="65"/>
      <c r="Q173" s="23">
        <v>105.5</v>
      </c>
      <c r="R173" s="66"/>
      <c r="S173" s="23">
        <v>108.6</v>
      </c>
      <c r="T173" s="65"/>
      <c r="U173" s="23">
        <v>104</v>
      </c>
      <c r="V173" s="66"/>
      <c r="W173" s="23">
        <v>107.4</v>
      </c>
      <c r="X173" s="65"/>
      <c r="Y173" s="23">
        <v>103.2</v>
      </c>
      <c r="Z173" s="66"/>
      <c r="AA173" s="56">
        <v>104.4</v>
      </c>
      <c r="AB173" s="6"/>
      <c r="AC173" s="20">
        <v>72372</v>
      </c>
      <c r="AD173" s="5"/>
      <c r="AE173" s="20">
        <v>21511</v>
      </c>
      <c r="AF173" s="5"/>
      <c r="AG173" s="20">
        <v>29873</v>
      </c>
      <c r="AH173" s="5"/>
      <c r="AI173" s="20">
        <v>17707</v>
      </c>
      <c r="AJ173" s="5"/>
      <c r="AK173" s="20">
        <v>6961</v>
      </c>
      <c r="AL173" s="3"/>
      <c r="AM173" s="20">
        <v>9568</v>
      </c>
      <c r="AN173" s="3"/>
      <c r="AO173" s="20">
        <v>22264</v>
      </c>
      <c r="AP173" s="5"/>
      <c r="AQ173" s="285">
        <v>0</v>
      </c>
      <c r="AR173" s="323"/>
      <c r="AS173" s="285">
        <v>0</v>
      </c>
      <c r="AT173" s="323"/>
      <c r="AU173" s="20">
        <v>9448423</v>
      </c>
      <c r="AV173" s="5"/>
      <c r="AW173" s="20">
        <v>5839307</v>
      </c>
      <c r="AX173" s="20">
        <v>87510</v>
      </c>
      <c r="AY173" s="243" t="s">
        <v>191</v>
      </c>
      <c r="AZ173" s="148"/>
      <c r="BA173" s="20">
        <v>581</v>
      </c>
      <c r="BB173" s="5"/>
      <c r="BC173" s="18">
        <v>1156</v>
      </c>
      <c r="BD173" s="66"/>
      <c r="BE173" s="20">
        <v>88368</v>
      </c>
      <c r="BF173" s="66"/>
      <c r="BG173" s="20">
        <v>108944</v>
      </c>
      <c r="BH173" s="249"/>
      <c r="BI173" s="20">
        <v>17590</v>
      </c>
      <c r="BJ173" s="249"/>
      <c r="BK173" s="20">
        <v>2880</v>
      </c>
      <c r="BL173" s="66"/>
      <c r="BM173" s="20">
        <v>11382</v>
      </c>
      <c r="BN173" s="66"/>
      <c r="BO173" s="20">
        <v>3329</v>
      </c>
      <c r="BP173" s="18"/>
      <c r="BQ173" s="495">
        <v>10324.370000000001</v>
      </c>
      <c r="BR173" s="5"/>
      <c r="BS173" s="20">
        <v>4581</v>
      </c>
      <c r="BT173" s="335"/>
      <c r="BU173" s="273">
        <v>119.2</v>
      </c>
      <c r="BV173" s="339"/>
      <c r="BW173" s="23">
        <v>103.9</v>
      </c>
      <c r="BX173" s="66"/>
      <c r="BY173" s="20">
        <v>285947</v>
      </c>
      <c r="BZ173" s="248"/>
      <c r="CA173" s="109">
        <v>1.35</v>
      </c>
      <c r="CB173" s="66"/>
      <c r="CC173" s="20">
        <v>331</v>
      </c>
      <c r="CD173" s="66"/>
      <c r="CE173" s="20">
        <v>865</v>
      </c>
      <c r="CF173" s="66"/>
      <c r="CG173" s="23">
        <v>90.5</v>
      </c>
      <c r="CH173" s="66"/>
      <c r="CI173" s="23">
        <v>86.5</v>
      </c>
      <c r="CJ173" s="58"/>
      <c r="CK173" s="23">
        <v>102.6</v>
      </c>
      <c r="CL173" s="58"/>
      <c r="CM173" s="56">
        <v>98.1</v>
      </c>
      <c r="CN173" s="66"/>
      <c r="CO173" s="23">
        <v>102.1</v>
      </c>
      <c r="CP173" s="58"/>
      <c r="CQ173" s="56">
        <v>102.7</v>
      </c>
      <c r="CR173" s="248"/>
      <c r="CS173" s="255">
        <v>123.9</v>
      </c>
      <c r="CT173" s="346"/>
      <c r="CU173" s="110">
        <v>2.5</v>
      </c>
      <c r="CV173" s="52"/>
      <c r="CW173" s="50">
        <v>4</v>
      </c>
      <c r="CX173" s="51">
        <v>11</v>
      </c>
      <c r="CY173" s="187"/>
    </row>
    <row r="174" spans="1:103" ht="15" customHeight="1">
      <c r="A174" s="52">
        <v>2022</v>
      </c>
      <c r="B174" s="48"/>
      <c r="C174" s="50">
        <v>4</v>
      </c>
      <c r="D174" s="51">
        <v>12</v>
      </c>
      <c r="E174" s="7" t="str">
        <f t="shared" si="0"/>
        <v>412</v>
      </c>
      <c r="F174" s="157"/>
      <c r="G174" s="63">
        <v>54.5</v>
      </c>
      <c r="H174" s="153"/>
      <c r="I174" s="63">
        <v>30</v>
      </c>
      <c r="J174" s="153"/>
      <c r="K174" s="63">
        <v>61.1</v>
      </c>
      <c r="L174" s="66"/>
      <c r="M174" s="20">
        <f>ROUND(124860766,-4)/10000</f>
        <v>12486</v>
      </c>
      <c r="N174" s="18"/>
      <c r="O174" s="285">
        <v>0</v>
      </c>
      <c r="P174" s="65"/>
      <c r="Q174" s="23">
        <v>104.9</v>
      </c>
      <c r="R174" s="66"/>
      <c r="S174" s="23">
        <v>107.6</v>
      </c>
      <c r="T174" s="65"/>
      <c r="U174" s="23">
        <v>102.8</v>
      </c>
      <c r="V174" s="66"/>
      <c r="W174" s="23">
        <v>107.3</v>
      </c>
      <c r="X174" s="65"/>
      <c r="Y174" s="23">
        <v>103.1</v>
      </c>
      <c r="Z174" s="66"/>
      <c r="AA174" s="56">
        <v>101.2</v>
      </c>
      <c r="AB174" s="6"/>
      <c r="AC174" s="20">
        <v>67249</v>
      </c>
      <c r="AD174" s="5"/>
      <c r="AE174" s="20">
        <v>19768</v>
      </c>
      <c r="AF174" s="5"/>
      <c r="AG174" s="20">
        <v>26845</v>
      </c>
      <c r="AH174" s="5"/>
      <c r="AI174" s="20">
        <v>14149</v>
      </c>
      <c r="AJ174" s="5"/>
      <c r="AK174" s="20">
        <v>6283</v>
      </c>
      <c r="AL174" s="3"/>
      <c r="AM174" s="20">
        <v>8967</v>
      </c>
      <c r="AN174" s="3"/>
      <c r="AO174" s="20">
        <v>20759</v>
      </c>
      <c r="AP174" s="5"/>
      <c r="AQ174" s="285">
        <v>0</v>
      </c>
      <c r="AR174" s="323"/>
      <c r="AS174" s="285">
        <v>0</v>
      </c>
      <c r="AT174" s="323"/>
      <c r="AU174" s="20">
        <v>9369424</v>
      </c>
      <c r="AV174" s="5"/>
      <c r="AW174" s="20">
        <v>5884641</v>
      </c>
      <c r="AX174" s="331">
        <v>83208</v>
      </c>
      <c r="AY174" s="243" t="s">
        <v>169</v>
      </c>
      <c r="AZ174" s="148"/>
      <c r="BA174" s="20">
        <v>606</v>
      </c>
      <c r="BB174" s="5"/>
      <c r="BC174" s="18">
        <v>792</v>
      </c>
      <c r="BD174" s="66"/>
      <c r="BE174" s="20">
        <v>87868</v>
      </c>
      <c r="BF174" s="66"/>
      <c r="BG174" s="20">
        <v>102848</v>
      </c>
      <c r="BH174" s="249"/>
      <c r="BI174" s="20">
        <v>22266</v>
      </c>
      <c r="BJ174" s="249"/>
      <c r="BK174" s="20">
        <v>3488</v>
      </c>
      <c r="BL174" s="66"/>
      <c r="BM174" s="20">
        <v>14539</v>
      </c>
      <c r="BN174" s="66"/>
      <c r="BO174" s="20">
        <v>4239</v>
      </c>
      <c r="BP174" s="18"/>
      <c r="BQ174" s="496">
        <v>11014.15</v>
      </c>
      <c r="BR174" s="5"/>
      <c r="BS174" s="20">
        <v>4708</v>
      </c>
      <c r="BT174" s="335"/>
      <c r="BU174" s="273">
        <v>119.9</v>
      </c>
      <c r="BV174" s="339"/>
      <c r="BW174" s="23">
        <v>104.1</v>
      </c>
      <c r="BX174" s="66"/>
      <c r="BY174" s="20">
        <v>328114</v>
      </c>
      <c r="BZ174" s="248"/>
      <c r="CA174" s="239">
        <v>1.35</v>
      </c>
      <c r="CB174" s="66"/>
      <c r="CC174" s="20">
        <v>290</v>
      </c>
      <c r="CD174" s="66"/>
      <c r="CE174" s="20">
        <v>849</v>
      </c>
      <c r="CF174" s="66"/>
      <c r="CG174" s="23">
        <v>178.4</v>
      </c>
      <c r="CH174" s="66"/>
      <c r="CI174" s="23">
        <v>170.1</v>
      </c>
      <c r="CJ174" s="58"/>
      <c r="CK174" s="23">
        <v>102.5</v>
      </c>
      <c r="CL174" s="58"/>
      <c r="CM174" s="56">
        <v>97.7</v>
      </c>
      <c r="CN174" s="66"/>
      <c r="CO174" s="23">
        <v>102.3</v>
      </c>
      <c r="CP174" s="58"/>
      <c r="CQ174" s="56">
        <v>101.6</v>
      </c>
      <c r="CR174" s="248"/>
      <c r="CS174" s="255">
        <v>123.1</v>
      </c>
      <c r="CT174" s="346"/>
      <c r="CU174" s="110">
        <v>2.5</v>
      </c>
      <c r="CV174" s="52"/>
      <c r="CW174" s="50">
        <v>4</v>
      </c>
      <c r="CX174" s="51">
        <v>12</v>
      </c>
      <c r="CY174" s="187"/>
    </row>
    <row r="175" spans="1:103" ht="19.8" customHeight="1">
      <c r="A175" s="52">
        <v>2023</v>
      </c>
      <c r="B175" s="48"/>
      <c r="C175" s="50">
        <v>5</v>
      </c>
      <c r="D175" s="51">
        <v>1</v>
      </c>
      <c r="E175" s="7" t="str">
        <f t="shared" si="0"/>
        <v>51</v>
      </c>
      <c r="F175" s="341"/>
      <c r="G175" s="23">
        <v>45.5</v>
      </c>
      <c r="H175" s="463"/>
      <c r="I175" s="23">
        <v>40</v>
      </c>
      <c r="J175" s="463"/>
      <c r="K175" s="23">
        <v>66.7</v>
      </c>
      <c r="L175" s="66"/>
      <c r="M175" s="20">
        <f>ROUND(124751716,-4)/10000</f>
        <v>12475</v>
      </c>
      <c r="N175" s="18"/>
      <c r="O175" s="285">
        <v>0</v>
      </c>
      <c r="P175" s="253"/>
      <c r="Q175" s="255">
        <v>101.1</v>
      </c>
      <c r="R175" s="248"/>
      <c r="S175" s="255">
        <v>93.8</v>
      </c>
      <c r="T175" s="253"/>
      <c r="U175" s="255">
        <v>99.9</v>
      </c>
      <c r="V175" s="248"/>
      <c r="W175" s="255">
        <v>92.1</v>
      </c>
      <c r="X175" s="253"/>
      <c r="Y175" s="255">
        <v>102.8</v>
      </c>
      <c r="Z175" s="248"/>
      <c r="AA175" s="461">
        <v>104</v>
      </c>
      <c r="AB175" s="6"/>
      <c r="AC175" s="20">
        <v>63604</v>
      </c>
      <c r="AD175" s="5"/>
      <c r="AE175" s="20">
        <v>16627</v>
      </c>
      <c r="AF175" s="5"/>
      <c r="AG175" s="20">
        <v>24041</v>
      </c>
      <c r="AH175" s="5"/>
      <c r="AI175" s="20">
        <v>9302</v>
      </c>
      <c r="AJ175" s="5"/>
      <c r="AK175" s="20">
        <v>5088</v>
      </c>
      <c r="AL175" s="3"/>
      <c r="AM175" s="20">
        <v>9278</v>
      </c>
      <c r="AN175" s="3"/>
      <c r="AO175" s="20">
        <v>22723</v>
      </c>
      <c r="AP175" s="5"/>
      <c r="AQ175" s="285">
        <v>0</v>
      </c>
      <c r="AR175" s="323"/>
      <c r="AS175" s="285">
        <v>0</v>
      </c>
      <c r="AT175" s="323"/>
      <c r="AU175" s="20">
        <v>9434430</v>
      </c>
      <c r="AV175" s="5"/>
      <c r="AW175" s="20">
        <v>5879374</v>
      </c>
      <c r="AX175" s="246" t="s">
        <v>186</v>
      </c>
      <c r="AY175" s="243" t="s">
        <v>191</v>
      </c>
      <c r="AZ175" s="148"/>
      <c r="BA175" s="20">
        <v>570</v>
      </c>
      <c r="BB175" s="5"/>
      <c r="BC175" s="18">
        <v>565</v>
      </c>
      <c r="BD175" s="66"/>
      <c r="BE175" s="20">
        <v>65506</v>
      </c>
      <c r="BF175" s="66"/>
      <c r="BG175" s="20">
        <v>100570</v>
      </c>
      <c r="BH175" s="249"/>
      <c r="BI175" s="20">
        <v>17674</v>
      </c>
      <c r="BJ175" s="249"/>
      <c r="BK175" s="20">
        <v>2914</v>
      </c>
      <c r="BL175" s="66"/>
      <c r="BM175" s="20">
        <v>11470</v>
      </c>
      <c r="BN175" s="66"/>
      <c r="BO175" s="20">
        <v>3290</v>
      </c>
      <c r="BP175" s="18"/>
      <c r="BQ175" s="495">
        <v>9923.77</v>
      </c>
      <c r="BR175" s="261"/>
      <c r="BS175" s="229">
        <v>4180</v>
      </c>
      <c r="BT175" s="335"/>
      <c r="BU175" s="274">
        <v>120</v>
      </c>
      <c r="BV175" s="339"/>
      <c r="BW175" s="23">
        <v>104.7</v>
      </c>
      <c r="BX175" s="66"/>
      <c r="BY175" s="20">
        <v>301646</v>
      </c>
      <c r="BZ175" s="66"/>
      <c r="CA175" s="109">
        <v>1.35</v>
      </c>
      <c r="CB175" s="66"/>
      <c r="CC175" s="20">
        <v>405</v>
      </c>
      <c r="CD175" s="66"/>
      <c r="CE175" s="20">
        <v>939</v>
      </c>
      <c r="CF175" s="66"/>
      <c r="CG175" s="23">
        <v>87</v>
      </c>
      <c r="CH175" s="66"/>
      <c r="CI175" s="23">
        <v>82.5</v>
      </c>
      <c r="CJ175" s="58"/>
      <c r="CK175" s="23">
        <v>101.4</v>
      </c>
      <c r="CL175" s="58"/>
      <c r="CM175" s="56">
        <v>96.1</v>
      </c>
      <c r="CN175" s="66"/>
      <c r="CO175" s="23">
        <v>102</v>
      </c>
      <c r="CP175" s="58"/>
      <c r="CQ175" s="56">
        <v>94.7</v>
      </c>
      <c r="CR175" s="248"/>
      <c r="CS175" s="255">
        <v>108.2</v>
      </c>
      <c r="CT175" s="346"/>
      <c r="CU175" s="110">
        <v>2.5</v>
      </c>
      <c r="CV175" s="52"/>
      <c r="CW175" s="50">
        <v>5</v>
      </c>
      <c r="CX175" s="51">
        <v>1</v>
      </c>
      <c r="CY175" s="187"/>
    </row>
    <row r="176" spans="1:103" ht="15" customHeight="1">
      <c r="A176" s="52">
        <v>2023</v>
      </c>
      <c r="B176" s="48"/>
      <c r="C176" s="50">
        <v>5</v>
      </c>
      <c r="D176" s="51">
        <v>2</v>
      </c>
      <c r="E176" s="7" t="str">
        <f t="shared" si="0"/>
        <v>52</v>
      </c>
      <c r="F176" s="341"/>
      <c r="G176" s="23">
        <v>54.5</v>
      </c>
      <c r="H176" s="463"/>
      <c r="I176" s="64">
        <v>40</v>
      </c>
      <c r="J176" s="474"/>
      <c r="K176" s="64">
        <v>66.7</v>
      </c>
      <c r="L176" s="474"/>
      <c r="M176" s="20">
        <f>ROUND(124630980,-4)/10000</f>
        <v>12463</v>
      </c>
      <c r="N176" s="18"/>
      <c r="O176" s="285">
        <v>0</v>
      </c>
      <c r="P176" s="253"/>
      <c r="Q176" s="64">
        <v>104.5</v>
      </c>
      <c r="R176" s="248"/>
      <c r="S176" s="255">
        <v>100.9</v>
      </c>
      <c r="T176" s="253"/>
      <c r="U176" s="64">
        <v>103.8</v>
      </c>
      <c r="V176" s="248"/>
      <c r="W176" s="64">
        <v>100.3</v>
      </c>
      <c r="X176" s="253"/>
      <c r="Y176" s="64">
        <v>103.4</v>
      </c>
      <c r="Z176" s="248"/>
      <c r="AA176" s="461">
        <v>104.5</v>
      </c>
      <c r="AB176" s="6"/>
      <c r="AC176" s="20">
        <v>64426</v>
      </c>
      <c r="AD176" s="5"/>
      <c r="AE176" s="20">
        <v>18368</v>
      </c>
      <c r="AF176" s="5"/>
      <c r="AG176" s="20">
        <v>24692</v>
      </c>
      <c r="AH176" s="5"/>
      <c r="AI176" s="20">
        <v>10654</v>
      </c>
      <c r="AJ176" s="5"/>
      <c r="AK176" s="20">
        <v>8978</v>
      </c>
      <c r="AL176" s="3"/>
      <c r="AM176" s="20">
        <v>9016</v>
      </c>
      <c r="AN176" s="3"/>
      <c r="AO176" s="20">
        <v>20899</v>
      </c>
      <c r="AP176" s="5"/>
      <c r="AQ176" s="285">
        <v>0</v>
      </c>
      <c r="AR176" s="323"/>
      <c r="AS176" s="285">
        <v>0</v>
      </c>
      <c r="AT176" s="323"/>
      <c r="AU176" s="20">
        <v>9444587</v>
      </c>
      <c r="AV176" s="5"/>
      <c r="AW176" s="20">
        <v>5894159</v>
      </c>
      <c r="AX176" s="246" t="s">
        <v>186</v>
      </c>
      <c r="AY176" s="243" t="s">
        <v>191</v>
      </c>
      <c r="AZ176" s="148"/>
      <c r="BA176" s="20">
        <v>577</v>
      </c>
      <c r="BB176" s="5"/>
      <c r="BC176" s="18">
        <v>966</v>
      </c>
      <c r="BD176" s="474"/>
      <c r="BE176" s="20">
        <v>76543</v>
      </c>
      <c r="BF176" s="474"/>
      <c r="BG176" s="20">
        <v>85742</v>
      </c>
      <c r="BH176" s="249"/>
      <c r="BI176" s="20">
        <v>15820</v>
      </c>
      <c r="BJ176" s="249"/>
      <c r="BK176" s="20">
        <v>2221</v>
      </c>
      <c r="BL176" s="66"/>
      <c r="BM176" s="20">
        <v>10732</v>
      </c>
      <c r="BN176" s="66"/>
      <c r="BO176" s="20">
        <v>2867</v>
      </c>
      <c r="BP176" s="18"/>
      <c r="BQ176" s="496">
        <v>9264.9600000000009</v>
      </c>
      <c r="BR176" s="261"/>
      <c r="BS176" s="229">
        <v>4284</v>
      </c>
      <c r="BT176" s="475"/>
      <c r="BU176" s="274">
        <v>119.7</v>
      </c>
      <c r="BV176" s="339"/>
      <c r="BW176" s="23">
        <v>104</v>
      </c>
      <c r="BX176" s="66"/>
      <c r="BY176" s="20">
        <v>272214</v>
      </c>
      <c r="BZ176" s="66"/>
      <c r="CA176" s="109">
        <v>1.34</v>
      </c>
      <c r="CB176" s="66"/>
      <c r="CC176" s="20">
        <v>404</v>
      </c>
      <c r="CD176" s="66"/>
      <c r="CE176" s="20">
        <v>926</v>
      </c>
      <c r="CF176" s="66"/>
      <c r="CG176" s="23">
        <v>85.2</v>
      </c>
      <c r="CH176" s="66"/>
      <c r="CI176" s="23">
        <v>81.400000000000006</v>
      </c>
      <c r="CJ176" s="58"/>
      <c r="CK176" s="23">
        <v>101.5</v>
      </c>
      <c r="CL176" s="58"/>
      <c r="CM176" s="56">
        <v>96.9</v>
      </c>
      <c r="CN176" s="66"/>
      <c r="CO176" s="23">
        <v>101.8</v>
      </c>
      <c r="CP176" s="58"/>
      <c r="CQ176" s="56">
        <v>98.7</v>
      </c>
      <c r="CR176" s="248"/>
      <c r="CS176" s="255">
        <v>116.4</v>
      </c>
      <c r="CT176" s="346"/>
      <c r="CU176" s="110">
        <v>2.6</v>
      </c>
      <c r="CV176" s="52"/>
      <c r="CW176" s="50">
        <v>5</v>
      </c>
      <c r="CX176" s="51">
        <v>2</v>
      </c>
      <c r="CY176" s="187"/>
    </row>
    <row r="177" spans="1:103" ht="15" customHeight="1">
      <c r="A177" s="52">
        <v>2023</v>
      </c>
      <c r="B177" s="48"/>
      <c r="C177" s="50">
        <v>5</v>
      </c>
      <c r="D177" s="51">
        <v>3</v>
      </c>
      <c r="E177" s="7" t="str">
        <f t="shared" si="0"/>
        <v>53</v>
      </c>
      <c r="F177" s="341"/>
      <c r="G177" s="23">
        <v>54.5</v>
      </c>
      <c r="H177" s="463"/>
      <c r="I177" s="64">
        <v>55</v>
      </c>
      <c r="J177" s="474"/>
      <c r="K177" s="64">
        <v>66.7</v>
      </c>
      <c r="L177" s="474"/>
      <c r="M177" s="20">
        <f>ROUND(124567236,-4)/10000</f>
        <v>12457</v>
      </c>
      <c r="N177" s="18"/>
      <c r="O177" s="285">
        <v>0</v>
      </c>
      <c r="P177" s="253"/>
      <c r="Q177" s="255">
        <v>104.9</v>
      </c>
      <c r="R177" s="248"/>
      <c r="S177" s="255">
        <v>117.3</v>
      </c>
      <c r="T177" s="253"/>
      <c r="U177" s="255">
        <v>104.3</v>
      </c>
      <c r="V177" s="248"/>
      <c r="W177" s="255">
        <v>118.1</v>
      </c>
      <c r="X177" s="253"/>
      <c r="Y177" s="255">
        <v>103.6</v>
      </c>
      <c r="Z177" s="248"/>
      <c r="AA177" s="461">
        <v>100.6</v>
      </c>
      <c r="AB177" s="6"/>
      <c r="AC177" s="20">
        <v>73693</v>
      </c>
      <c r="AD177" s="5"/>
      <c r="AE177" s="20">
        <v>17484</v>
      </c>
      <c r="AF177" s="5"/>
      <c r="AG177" s="20">
        <v>32585</v>
      </c>
      <c r="AH177" s="5"/>
      <c r="AI177" s="20">
        <v>17823</v>
      </c>
      <c r="AJ177" s="5"/>
      <c r="AK177" s="20">
        <v>15301</v>
      </c>
      <c r="AL177" s="3"/>
      <c r="AM177" s="20">
        <v>8598</v>
      </c>
      <c r="AN177" s="3"/>
      <c r="AO177" s="20">
        <v>20071</v>
      </c>
      <c r="AP177" s="5"/>
      <c r="AQ177" s="285">
        <v>0</v>
      </c>
      <c r="AR177" s="323"/>
      <c r="AS177" s="285">
        <v>0</v>
      </c>
      <c r="AT177" s="323"/>
      <c r="AU177" s="20">
        <v>9610554</v>
      </c>
      <c r="AV177" s="5"/>
      <c r="AW177" s="20">
        <v>5930300</v>
      </c>
      <c r="AX177" s="246" t="s">
        <v>186</v>
      </c>
      <c r="AY177" s="243" t="s">
        <v>191</v>
      </c>
      <c r="AZ177" s="148"/>
      <c r="BA177" s="20">
        <v>809</v>
      </c>
      <c r="BB177" s="5"/>
      <c r="BC177" s="18">
        <v>1474</v>
      </c>
      <c r="BD177" s="474"/>
      <c r="BE177" s="20">
        <v>88240</v>
      </c>
      <c r="BF177" s="474"/>
      <c r="BG177" s="20">
        <v>95828</v>
      </c>
      <c r="BH177" s="249"/>
      <c r="BI177" s="20">
        <v>17670</v>
      </c>
      <c r="BJ177" s="249"/>
      <c r="BK177" s="20">
        <v>3010</v>
      </c>
      <c r="BL177" s="66"/>
      <c r="BM177" s="20">
        <v>11297</v>
      </c>
      <c r="BN177" s="66"/>
      <c r="BO177" s="20">
        <v>3363</v>
      </c>
      <c r="BP177" s="18"/>
      <c r="BQ177" s="495">
        <v>10562.48</v>
      </c>
      <c r="BR177" s="261"/>
      <c r="BS177" s="229">
        <v>5288</v>
      </c>
      <c r="BT177" s="475"/>
      <c r="BU177" s="274">
        <v>119.8</v>
      </c>
      <c r="BV177" s="339"/>
      <c r="BW177" s="23">
        <v>104.4</v>
      </c>
      <c r="BX177" s="66"/>
      <c r="BY177" s="20">
        <v>312758</v>
      </c>
      <c r="BZ177" s="66"/>
      <c r="CA177" s="109">
        <v>1.32</v>
      </c>
      <c r="CB177" s="66"/>
      <c r="CC177" s="20">
        <v>420</v>
      </c>
      <c r="CD177" s="66"/>
      <c r="CE177" s="20">
        <v>898</v>
      </c>
      <c r="CF177" s="66"/>
      <c r="CG177" s="23">
        <v>91.9</v>
      </c>
      <c r="CH177" s="66"/>
      <c r="CI177" s="23">
        <v>87.4</v>
      </c>
      <c r="CJ177" s="58"/>
      <c r="CK177" s="23">
        <v>102.5</v>
      </c>
      <c r="CL177" s="58"/>
      <c r="CM177" s="56">
        <v>97.4</v>
      </c>
      <c r="CN177" s="66"/>
      <c r="CO177" s="23">
        <v>101.3</v>
      </c>
      <c r="CP177" s="58"/>
      <c r="CQ177" s="56">
        <v>102.1</v>
      </c>
      <c r="CR177" s="248"/>
      <c r="CS177" s="255">
        <v>117.9</v>
      </c>
      <c r="CT177" s="346"/>
      <c r="CU177" s="110">
        <v>2.7</v>
      </c>
      <c r="CV177" s="52"/>
      <c r="CW177" s="50">
        <v>5</v>
      </c>
      <c r="CX177" s="51">
        <v>3</v>
      </c>
      <c r="CY177" s="187"/>
    </row>
    <row r="178" spans="1:103" ht="15" customHeight="1">
      <c r="A178" s="52">
        <v>2023</v>
      </c>
      <c r="B178" s="48"/>
      <c r="C178" s="50">
        <v>5</v>
      </c>
      <c r="D178" s="51">
        <v>4</v>
      </c>
      <c r="E178" s="7" t="str">
        <f t="shared" si="0"/>
        <v>54</v>
      </c>
      <c r="F178" s="341"/>
      <c r="G178" s="23">
        <v>45.5</v>
      </c>
      <c r="H178" s="463"/>
      <c r="I178" s="64">
        <v>80</v>
      </c>
      <c r="J178" s="474"/>
      <c r="K178" s="64">
        <v>44.4</v>
      </c>
      <c r="L178" s="474"/>
      <c r="M178" s="20">
        <f>ROUND(124554329,-4)/10000</f>
        <v>12455</v>
      </c>
      <c r="N178" s="18"/>
      <c r="O178" s="285">
        <v>0</v>
      </c>
      <c r="P178" s="253"/>
      <c r="Q178" s="255">
        <v>105.2</v>
      </c>
      <c r="R178" s="248"/>
      <c r="S178" s="255">
        <v>102.5</v>
      </c>
      <c r="T178" s="253"/>
      <c r="U178" s="255">
        <v>103.8</v>
      </c>
      <c r="V178" s="248"/>
      <c r="W178" s="255">
        <v>100</v>
      </c>
      <c r="X178" s="253"/>
      <c r="Y178" s="255">
        <v>104.9</v>
      </c>
      <c r="Z178" s="248"/>
      <c r="AA178" s="452">
        <v>103.2</v>
      </c>
      <c r="AB178" s="6"/>
      <c r="AC178" s="20">
        <v>67250</v>
      </c>
      <c r="AD178" s="5"/>
      <c r="AE178" s="20">
        <v>18597</v>
      </c>
      <c r="AF178" s="5"/>
      <c r="AG178" s="20">
        <v>28685</v>
      </c>
      <c r="AH178" s="5"/>
      <c r="AI178" s="20">
        <v>18107</v>
      </c>
      <c r="AJ178" s="5"/>
      <c r="AK178" s="20">
        <v>20480</v>
      </c>
      <c r="AL178" s="3"/>
      <c r="AM178" s="20">
        <v>10298</v>
      </c>
      <c r="AN178" s="3"/>
      <c r="AO178" s="20">
        <v>25231</v>
      </c>
      <c r="AP178" s="5"/>
      <c r="AQ178" s="285">
        <v>0</v>
      </c>
      <c r="AR178" s="323"/>
      <c r="AS178" s="285">
        <v>0</v>
      </c>
      <c r="AT178" s="323"/>
      <c r="AU178" s="20">
        <v>9685955</v>
      </c>
      <c r="AV178" s="5"/>
      <c r="AW178" s="20">
        <v>5935792</v>
      </c>
      <c r="AX178" s="246" t="s">
        <v>186</v>
      </c>
      <c r="AY178" s="243" t="s">
        <v>191</v>
      </c>
      <c r="AZ178" s="148"/>
      <c r="BA178" s="20">
        <v>610</v>
      </c>
      <c r="BB178" s="5"/>
      <c r="BC178" s="18">
        <v>2039</v>
      </c>
      <c r="BD178" s="474"/>
      <c r="BE178" s="20">
        <v>82890</v>
      </c>
      <c r="BF178" s="474"/>
      <c r="BG178" s="20">
        <v>87253</v>
      </c>
      <c r="BH178" s="249"/>
      <c r="BI178" s="20">
        <v>17095</v>
      </c>
      <c r="BJ178" s="249"/>
      <c r="BK178" s="20">
        <v>2783</v>
      </c>
      <c r="BL178" s="66"/>
      <c r="BM178" s="20">
        <v>11109</v>
      </c>
      <c r="BN178" s="66"/>
      <c r="BO178" s="20">
        <v>3203</v>
      </c>
      <c r="BP178" s="18"/>
      <c r="BQ178" s="496">
        <v>10395.14</v>
      </c>
      <c r="BR178" s="261"/>
      <c r="BS178" s="229">
        <v>4715</v>
      </c>
      <c r="BT178" s="475"/>
      <c r="BU178" s="274">
        <v>120.4</v>
      </c>
      <c r="BV178" s="339"/>
      <c r="BW178" s="23">
        <v>105.1</v>
      </c>
      <c r="BX178" s="66"/>
      <c r="BY178" s="20">
        <v>303076</v>
      </c>
      <c r="BZ178" s="66"/>
      <c r="CA178" s="109">
        <v>1.32</v>
      </c>
      <c r="CB178" s="66"/>
      <c r="CC178" s="20">
        <v>501</v>
      </c>
      <c r="CD178" s="66"/>
      <c r="CE178" s="20">
        <v>841</v>
      </c>
      <c r="CF178" s="66"/>
      <c r="CG178" s="23">
        <v>89.4</v>
      </c>
      <c r="CH178" s="66"/>
      <c r="CI178" s="23">
        <v>84.3</v>
      </c>
      <c r="CJ178" s="58"/>
      <c r="CK178" s="23">
        <v>104</v>
      </c>
      <c r="CL178" s="58"/>
      <c r="CM178" s="56">
        <v>98.1</v>
      </c>
      <c r="CN178" s="66"/>
      <c r="CO178" s="23">
        <v>102.7</v>
      </c>
      <c r="CP178" s="58"/>
      <c r="CQ178" s="56">
        <v>104.2</v>
      </c>
      <c r="CR178" s="248"/>
      <c r="CS178" s="255">
        <v>115.7</v>
      </c>
      <c r="CT178" s="346"/>
      <c r="CU178" s="110">
        <v>2.6</v>
      </c>
      <c r="CV178" s="52"/>
      <c r="CW178" s="50">
        <v>5</v>
      </c>
      <c r="CX178" s="51">
        <v>4</v>
      </c>
      <c r="CY178" s="187"/>
    </row>
    <row r="179" spans="1:103" ht="15" customHeight="1">
      <c r="A179" s="52">
        <v>2023</v>
      </c>
      <c r="B179" s="48"/>
      <c r="C179" s="50">
        <v>5</v>
      </c>
      <c r="D179" s="51">
        <v>5</v>
      </c>
      <c r="E179" s="7" t="str">
        <f t="shared" si="0"/>
        <v>55</v>
      </c>
      <c r="F179" s="478"/>
      <c r="G179" s="486">
        <v>31.8</v>
      </c>
      <c r="H179" s="463"/>
      <c r="I179" s="64">
        <v>40</v>
      </c>
      <c r="J179" s="474"/>
      <c r="K179" s="64">
        <v>66.7</v>
      </c>
      <c r="L179" s="474"/>
      <c r="M179" s="20">
        <f>ROUND(124477121,-4)/10000</f>
        <v>12448</v>
      </c>
      <c r="N179" s="18"/>
      <c r="O179" s="285">
        <v>0</v>
      </c>
      <c r="P179" s="253"/>
      <c r="Q179" s="255">
        <v>104.1</v>
      </c>
      <c r="R179" s="248"/>
      <c r="S179" s="255">
        <v>96.6</v>
      </c>
      <c r="T179" s="253"/>
      <c r="U179" s="255">
        <v>103.5</v>
      </c>
      <c r="V179" s="248"/>
      <c r="W179" s="255">
        <v>93.9</v>
      </c>
      <c r="X179" s="253"/>
      <c r="Y179" s="255">
        <v>105.5</v>
      </c>
      <c r="Z179" s="248"/>
      <c r="AA179" s="461">
        <v>106.3</v>
      </c>
      <c r="AB179" s="6"/>
      <c r="AC179" s="20">
        <v>69561</v>
      </c>
      <c r="AD179" s="5"/>
      <c r="AE179" s="20">
        <v>18853</v>
      </c>
      <c r="AF179" s="5"/>
      <c r="AG179" s="20">
        <v>28695</v>
      </c>
      <c r="AH179" s="5"/>
      <c r="AI179" s="20">
        <v>16487</v>
      </c>
      <c r="AJ179" s="5"/>
      <c r="AK179" s="20">
        <v>14163</v>
      </c>
      <c r="AL179" s="3"/>
      <c r="AM179" s="20">
        <v>8994</v>
      </c>
      <c r="AN179" s="3"/>
      <c r="AO179" s="20">
        <v>22690</v>
      </c>
      <c r="AP179" s="5"/>
      <c r="AQ179" s="285">
        <v>0</v>
      </c>
      <c r="AR179" s="323"/>
      <c r="AS179" s="285">
        <v>0</v>
      </c>
      <c r="AT179" s="323"/>
      <c r="AU179" s="20">
        <v>9709981</v>
      </c>
      <c r="AV179" s="5"/>
      <c r="AW179" s="20">
        <v>5939872</v>
      </c>
      <c r="AX179" s="246" t="s">
        <v>186</v>
      </c>
      <c r="AY179" s="243" t="s">
        <v>191</v>
      </c>
      <c r="AZ179" s="148"/>
      <c r="BA179" s="20">
        <v>706</v>
      </c>
      <c r="BB179" s="5"/>
      <c r="BC179" s="18">
        <v>2787</v>
      </c>
      <c r="BD179" s="474"/>
      <c r="BE179" s="229">
        <f>ROUND(7291662036,-5)/100000</f>
        <v>72917</v>
      </c>
      <c r="BF179" s="474"/>
      <c r="BG179" s="229">
        <f>ROUND(8673916394,-5)/100000</f>
        <v>86739</v>
      </c>
      <c r="BH179" s="249"/>
      <c r="BI179" s="20">
        <v>17436</v>
      </c>
      <c r="BJ179" s="249"/>
      <c r="BK179" s="20">
        <v>2749</v>
      </c>
      <c r="BL179" s="66"/>
      <c r="BM179" s="20">
        <v>11451</v>
      </c>
      <c r="BN179" s="66"/>
      <c r="BO179" s="20">
        <v>3236</v>
      </c>
      <c r="BP179" s="18"/>
      <c r="BQ179" s="495">
        <v>10633.44</v>
      </c>
      <c r="BR179" s="261"/>
      <c r="BS179" s="229">
        <v>5135</v>
      </c>
      <c r="BT179" s="475"/>
      <c r="BU179" s="274">
        <v>119.6</v>
      </c>
      <c r="BV179" s="339"/>
      <c r="BW179" s="23">
        <v>105.1</v>
      </c>
      <c r="BX179" s="66"/>
      <c r="BY179" s="20">
        <v>286443</v>
      </c>
      <c r="BZ179" s="248"/>
      <c r="CA179" s="239">
        <v>1.32</v>
      </c>
      <c r="CB179" s="66"/>
      <c r="CC179" s="20">
        <v>405</v>
      </c>
      <c r="CD179" s="66"/>
      <c r="CE179" s="20">
        <v>834</v>
      </c>
      <c r="CF179" s="66"/>
      <c r="CG179" s="23">
        <v>89.5</v>
      </c>
      <c r="CH179" s="66"/>
      <c r="CI179" s="23">
        <v>84.4</v>
      </c>
      <c r="CJ179" s="58"/>
      <c r="CK179" s="23">
        <v>103</v>
      </c>
      <c r="CL179" s="58"/>
      <c r="CM179" s="56">
        <v>97.2</v>
      </c>
      <c r="CN179" s="66"/>
      <c r="CO179" s="23">
        <v>103</v>
      </c>
      <c r="CP179" s="58"/>
      <c r="CQ179" s="56">
        <v>98.9</v>
      </c>
      <c r="CR179" s="248"/>
      <c r="CS179" s="255">
        <v>105.2</v>
      </c>
      <c r="CT179" s="346"/>
      <c r="CU179" s="110">
        <v>2.6</v>
      </c>
      <c r="CV179" s="52"/>
      <c r="CW179" s="50">
        <v>5</v>
      </c>
      <c r="CX179" s="51">
        <v>5</v>
      </c>
      <c r="CY179" s="187"/>
    </row>
    <row r="180" spans="1:103" ht="15" customHeight="1">
      <c r="A180" s="52">
        <v>2023</v>
      </c>
      <c r="B180" s="48"/>
      <c r="C180" s="50">
        <v>5</v>
      </c>
      <c r="D180" s="51">
        <v>6</v>
      </c>
      <c r="E180" s="7" t="str">
        <f t="shared" si="0"/>
        <v>56</v>
      </c>
      <c r="F180" s="478"/>
      <c r="G180" s="486">
        <v>45.5</v>
      </c>
      <c r="H180" s="463"/>
      <c r="I180" s="64">
        <v>50</v>
      </c>
      <c r="J180" s="474"/>
      <c r="K180" s="64">
        <v>61.1</v>
      </c>
      <c r="L180" s="474"/>
      <c r="M180" s="20">
        <f>ROUND(124511410,-4)/10000</f>
        <v>12451</v>
      </c>
      <c r="N180" s="18"/>
      <c r="O180" s="285">
        <v>0</v>
      </c>
      <c r="P180" s="253"/>
      <c r="Q180" s="255">
        <v>105</v>
      </c>
      <c r="R180" s="248"/>
      <c r="S180" s="255">
        <v>108.2</v>
      </c>
      <c r="T180" s="253"/>
      <c r="U180" s="255">
        <v>104.3</v>
      </c>
      <c r="V180" s="248"/>
      <c r="W180" s="255">
        <v>107.3</v>
      </c>
      <c r="X180" s="253"/>
      <c r="Y180" s="255">
        <v>105.5</v>
      </c>
      <c r="Z180" s="248"/>
      <c r="AA180" s="461">
        <v>106.3</v>
      </c>
      <c r="AB180" s="6"/>
      <c r="AC180" s="20">
        <v>71015</v>
      </c>
      <c r="AD180" s="5"/>
      <c r="AE180" s="20">
        <v>20325</v>
      </c>
      <c r="AF180" s="5"/>
      <c r="AG180" s="20">
        <v>30112</v>
      </c>
      <c r="AH180" s="5"/>
      <c r="AI180" s="20">
        <v>25934</v>
      </c>
      <c r="AJ180" s="5"/>
      <c r="AK180" s="20">
        <v>18151</v>
      </c>
      <c r="AL180" s="3"/>
      <c r="AM180" s="20">
        <v>9177</v>
      </c>
      <c r="AN180" s="3"/>
      <c r="AO180" s="20">
        <v>23729</v>
      </c>
      <c r="AP180" s="5"/>
      <c r="AQ180" s="285">
        <v>0</v>
      </c>
      <c r="AR180" s="323"/>
      <c r="AS180" s="285">
        <v>0</v>
      </c>
      <c r="AT180" s="323"/>
      <c r="AU180" s="20">
        <v>9661925</v>
      </c>
      <c r="AV180" s="5"/>
      <c r="AW180" s="20">
        <v>5958675</v>
      </c>
      <c r="AX180" s="246" t="s">
        <v>169</v>
      </c>
      <c r="AY180" s="243" t="s">
        <v>191</v>
      </c>
      <c r="AZ180" s="148"/>
      <c r="BA180" s="20">
        <v>770</v>
      </c>
      <c r="BB180" s="5"/>
      <c r="BC180" s="18">
        <v>1509</v>
      </c>
      <c r="BD180" s="474"/>
      <c r="BE180" s="229">
        <f>ROUND(8740853485,-5)/100000</f>
        <v>87409</v>
      </c>
      <c r="BF180" s="474"/>
      <c r="BG180" s="229">
        <f>ROUND(8704331435,-5)/100000</f>
        <v>87043</v>
      </c>
      <c r="BH180" s="249"/>
      <c r="BI180" s="20">
        <v>17461</v>
      </c>
      <c r="BJ180" s="249"/>
      <c r="BK180" s="20">
        <v>2776</v>
      </c>
      <c r="BL180" s="66"/>
      <c r="BM180" s="20">
        <v>11389</v>
      </c>
      <c r="BN180" s="66"/>
      <c r="BO180" s="20">
        <v>3296</v>
      </c>
      <c r="BP180" s="18"/>
      <c r="BQ180" s="496">
        <v>10506.2</v>
      </c>
      <c r="BR180" s="261"/>
      <c r="BS180" s="229">
        <v>4738</v>
      </c>
      <c r="BT180" s="475"/>
      <c r="BU180" s="274">
        <v>119.6</v>
      </c>
      <c r="BV180" s="339"/>
      <c r="BW180" s="23">
        <v>105.2</v>
      </c>
      <c r="BX180" s="66"/>
      <c r="BY180" s="20">
        <v>275545</v>
      </c>
      <c r="BZ180" s="248"/>
      <c r="CA180" s="109">
        <v>1.31</v>
      </c>
      <c r="CB180" s="66"/>
      <c r="CC180" s="20">
        <v>367</v>
      </c>
      <c r="CD180" s="66"/>
      <c r="CE180" s="20">
        <v>874</v>
      </c>
      <c r="CF180" s="66"/>
      <c r="CG180" s="23">
        <v>145.1</v>
      </c>
      <c r="CH180" s="66"/>
      <c r="CI180" s="23">
        <v>136.80000000000001</v>
      </c>
      <c r="CJ180" s="58"/>
      <c r="CK180" s="23">
        <v>103.7</v>
      </c>
      <c r="CL180" s="472"/>
      <c r="CM180" s="56">
        <v>97.7</v>
      </c>
      <c r="CN180" s="66"/>
      <c r="CO180" s="23">
        <v>103.5</v>
      </c>
      <c r="CP180" s="58"/>
      <c r="CQ180" s="56">
        <v>105.4</v>
      </c>
      <c r="CR180" s="66"/>
      <c r="CS180" s="23">
        <v>111.2</v>
      </c>
      <c r="CT180" s="6"/>
      <c r="CU180" s="110">
        <v>2.5</v>
      </c>
      <c r="CV180" s="52"/>
      <c r="CW180" s="50">
        <v>5</v>
      </c>
      <c r="CX180" s="51">
        <v>6</v>
      </c>
      <c r="CY180" s="187"/>
    </row>
    <row r="181" spans="1:103" ht="15" customHeight="1">
      <c r="A181" s="52">
        <v>2023</v>
      </c>
      <c r="B181" s="48"/>
      <c r="C181" s="50">
        <v>5</v>
      </c>
      <c r="D181" s="51">
        <v>7</v>
      </c>
      <c r="E181" s="7" t="str">
        <f t="shared" si="0"/>
        <v>57</v>
      </c>
      <c r="F181" s="478"/>
      <c r="G181" s="486">
        <v>45.5</v>
      </c>
      <c r="H181" s="463"/>
      <c r="I181" s="64">
        <v>35</v>
      </c>
      <c r="J181" s="474"/>
      <c r="K181" s="255">
        <v>61.1</v>
      </c>
      <c r="L181" s="474"/>
      <c r="M181" s="20">
        <f>ROUND(124516650,-4)/10000</f>
        <v>12452</v>
      </c>
      <c r="N181" s="18"/>
      <c r="O181" s="285">
        <v>0</v>
      </c>
      <c r="P181" s="253"/>
      <c r="Q181" s="255">
        <v>103.5</v>
      </c>
      <c r="R181" s="248"/>
      <c r="S181" s="255">
        <v>105.1</v>
      </c>
      <c r="T181" s="253"/>
      <c r="U181" s="255">
        <v>102.9</v>
      </c>
      <c r="V181" s="248"/>
      <c r="W181" s="255">
        <v>104.4</v>
      </c>
      <c r="X181" s="253"/>
      <c r="Y181" s="255">
        <v>105.7</v>
      </c>
      <c r="Z181" s="248"/>
      <c r="AA181" s="461">
        <v>107</v>
      </c>
      <c r="AB181" s="6"/>
      <c r="AC181" s="20">
        <v>68151</v>
      </c>
      <c r="AD181" s="5"/>
      <c r="AE181" s="20">
        <v>20689</v>
      </c>
      <c r="AF181" s="5"/>
      <c r="AG181" s="20">
        <v>30170</v>
      </c>
      <c r="AH181" s="5"/>
      <c r="AI181" s="20">
        <v>24065</v>
      </c>
      <c r="AJ181" s="5"/>
      <c r="AK181" s="20">
        <v>13802</v>
      </c>
      <c r="AL181" s="3"/>
      <c r="AM181" s="20">
        <v>9261</v>
      </c>
      <c r="AN181" s="3"/>
      <c r="AO181" s="20">
        <v>24962</v>
      </c>
      <c r="AP181" s="5"/>
      <c r="AQ181" s="285">
        <v>0</v>
      </c>
      <c r="AR181" s="323"/>
      <c r="AS181" s="285">
        <v>0</v>
      </c>
      <c r="AT181" s="323"/>
      <c r="AU181" s="20">
        <v>9683690</v>
      </c>
      <c r="AV181" s="5"/>
      <c r="AW181" s="20">
        <v>5974618</v>
      </c>
      <c r="AX181" s="246" t="s">
        <v>169</v>
      </c>
      <c r="AY181" s="243" t="s">
        <v>191</v>
      </c>
      <c r="AZ181" s="148"/>
      <c r="BA181" s="20">
        <v>758</v>
      </c>
      <c r="BB181" s="5"/>
      <c r="BC181" s="18">
        <v>1621</v>
      </c>
      <c r="BD181" s="474"/>
      <c r="BE181" s="229">
        <f>ROUND(8724170541,-5)/100000</f>
        <v>87242</v>
      </c>
      <c r="BF181" s="474"/>
      <c r="BG181" s="229">
        <f>ROUND(8785496099,-5)/100000</f>
        <v>87855</v>
      </c>
      <c r="BH181" s="249"/>
      <c r="BI181" s="20">
        <v>18741</v>
      </c>
      <c r="BJ181" s="249"/>
      <c r="BK181" s="20">
        <v>2932</v>
      </c>
      <c r="BL181" s="66"/>
      <c r="BM181" s="20">
        <v>12230</v>
      </c>
      <c r="BN181" s="66"/>
      <c r="BO181" s="20">
        <v>3579</v>
      </c>
      <c r="BP181" s="18"/>
      <c r="BQ181" s="495">
        <v>11402.85</v>
      </c>
      <c r="BR181" s="261"/>
      <c r="BS181" s="229">
        <v>5444</v>
      </c>
      <c r="BT181" s="475"/>
      <c r="BU181" s="274">
        <v>119.7</v>
      </c>
      <c r="BV181" s="339"/>
      <c r="BW181" s="23">
        <v>105.7</v>
      </c>
      <c r="BX181" s="66"/>
      <c r="BY181" s="20">
        <v>281736</v>
      </c>
      <c r="BZ181" s="248"/>
      <c r="CA181" s="239">
        <v>1.3</v>
      </c>
      <c r="CB181" s="66"/>
      <c r="CC181" s="20">
        <v>342</v>
      </c>
      <c r="CD181" s="66"/>
      <c r="CE181" s="20">
        <v>833</v>
      </c>
      <c r="CF181" s="66"/>
      <c r="CG181" s="23">
        <v>119.4</v>
      </c>
      <c r="CH181" s="66"/>
      <c r="CI181" s="23">
        <v>111.9</v>
      </c>
      <c r="CJ181" s="58"/>
      <c r="CK181" s="23">
        <v>103.5</v>
      </c>
      <c r="CL181" s="472"/>
      <c r="CM181" s="56">
        <v>97</v>
      </c>
      <c r="CN181" s="66"/>
      <c r="CO181" s="23">
        <v>103.7</v>
      </c>
      <c r="CP181" s="58"/>
      <c r="CQ181" s="56">
        <v>102.6</v>
      </c>
      <c r="CR181" s="248"/>
      <c r="CS181" s="255">
        <v>113.4</v>
      </c>
      <c r="CT181" s="346"/>
      <c r="CU181" s="110">
        <v>2.6</v>
      </c>
      <c r="CV181" s="52"/>
      <c r="CW181" s="50">
        <v>5</v>
      </c>
      <c r="CX181" s="51">
        <v>7</v>
      </c>
      <c r="CY181" s="187"/>
    </row>
    <row r="182" spans="1:103" ht="15" customHeight="1">
      <c r="A182" s="52">
        <v>2023</v>
      </c>
      <c r="B182" s="48"/>
      <c r="C182" s="50">
        <v>5</v>
      </c>
      <c r="D182" s="51">
        <v>8</v>
      </c>
      <c r="E182" s="7" t="str">
        <f t="shared" si="0"/>
        <v>58</v>
      </c>
      <c r="F182" s="478"/>
      <c r="G182" s="23">
        <v>54.5</v>
      </c>
      <c r="H182" s="463"/>
      <c r="I182" s="64">
        <v>30</v>
      </c>
      <c r="J182" s="474"/>
      <c r="K182" s="255">
        <v>22.2</v>
      </c>
      <c r="L182" s="474"/>
      <c r="M182" s="20">
        <f>ROUND(124439151,-4)/10000</f>
        <v>12444</v>
      </c>
      <c r="N182" s="18"/>
      <c r="O182" s="285">
        <v>0</v>
      </c>
      <c r="P182" s="253"/>
      <c r="Q182" s="64">
        <v>103.1</v>
      </c>
      <c r="R182" s="248"/>
      <c r="S182" s="255">
        <v>96.1</v>
      </c>
      <c r="T182" s="253"/>
      <c r="U182" s="255">
        <v>102.7</v>
      </c>
      <c r="V182" s="248"/>
      <c r="W182" s="255">
        <v>96.5</v>
      </c>
      <c r="X182" s="253"/>
      <c r="Y182" s="255">
        <v>104.5</v>
      </c>
      <c r="Z182" s="248"/>
      <c r="AA182" s="461">
        <v>105.3</v>
      </c>
      <c r="AB182" s="6"/>
      <c r="AC182" s="20">
        <v>70389</v>
      </c>
      <c r="AD182" s="5"/>
      <c r="AE182" s="20">
        <v>20984</v>
      </c>
      <c r="AF182" s="5"/>
      <c r="AG182" s="20">
        <v>29364</v>
      </c>
      <c r="AH182" s="5"/>
      <c r="AI182" s="245">
        <v>22215</v>
      </c>
      <c r="AJ182" s="66"/>
      <c r="AK182" s="20">
        <v>11147</v>
      </c>
      <c r="AL182" s="3"/>
      <c r="AM182" s="20">
        <v>9310</v>
      </c>
      <c r="AN182" s="3"/>
      <c r="AO182" s="20">
        <v>23249</v>
      </c>
      <c r="AP182" s="5"/>
      <c r="AQ182" s="285">
        <v>0</v>
      </c>
      <c r="AR182" s="323"/>
      <c r="AS182" s="285">
        <v>0</v>
      </c>
      <c r="AT182" s="323"/>
      <c r="AU182" s="20">
        <v>9695106</v>
      </c>
      <c r="AV182" s="5"/>
      <c r="AW182" s="20">
        <v>5990551</v>
      </c>
      <c r="AX182" s="246" t="s">
        <v>169</v>
      </c>
      <c r="AY182" s="243" t="s">
        <v>191</v>
      </c>
      <c r="AZ182" s="148"/>
      <c r="BA182" s="20">
        <v>760</v>
      </c>
      <c r="BB182" s="5"/>
      <c r="BC182" s="18">
        <v>1084</v>
      </c>
      <c r="BD182" s="474"/>
      <c r="BE182" s="229">
        <f>ROUND(7994407468,-5)/100000</f>
        <v>79944</v>
      </c>
      <c r="BF182" s="474"/>
      <c r="BG182" s="229">
        <f>ROUND(8934512304,-5)/100000</f>
        <v>89345</v>
      </c>
      <c r="BH182" s="249"/>
      <c r="BI182" s="20">
        <v>17859</v>
      </c>
      <c r="BJ182" s="249"/>
      <c r="BK182" s="20">
        <v>2336</v>
      </c>
      <c r="BL182" s="66"/>
      <c r="BM182" s="20">
        <v>12102</v>
      </c>
      <c r="BN182" s="66"/>
      <c r="BO182" s="20">
        <v>3420</v>
      </c>
      <c r="BP182" s="18"/>
      <c r="BQ182" s="496">
        <v>11391.28</v>
      </c>
      <c r="BR182" s="261"/>
      <c r="BS182" s="229">
        <v>6435</v>
      </c>
      <c r="BT182" s="475"/>
      <c r="BU182" s="274">
        <v>120</v>
      </c>
      <c r="BV182" s="339"/>
      <c r="BW182" s="23">
        <v>105.9</v>
      </c>
      <c r="BX182" s="66"/>
      <c r="BY182" s="20">
        <v>293161</v>
      </c>
      <c r="BZ182" s="248"/>
      <c r="CA182" s="239">
        <v>1.3</v>
      </c>
      <c r="CB182" s="66"/>
      <c r="CC182" s="20">
        <v>350</v>
      </c>
      <c r="CD182" s="66"/>
      <c r="CE182" s="20">
        <v>847</v>
      </c>
      <c r="CF182" s="66"/>
      <c r="CG182" s="23">
        <v>88.5</v>
      </c>
      <c r="CH182" s="66"/>
      <c r="CI182" s="23">
        <v>82.7</v>
      </c>
      <c r="CJ182" s="58"/>
      <c r="CK182" s="23">
        <v>102.6</v>
      </c>
      <c r="CL182" s="472"/>
      <c r="CM182" s="56">
        <v>95.9</v>
      </c>
      <c r="CN182" s="66"/>
      <c r="CO182" s="23">
        <v>103.6</v>
      </c>
      <c r="CP182" s="58"/>
      <c r="CQ182" s="56">
        <v>97.6</v>
      </c>
      <c r="CR182" s="248"/>
      <c r="CS182" s="255">
        <v>106</v>
      </c>
      <c r="CT182" s="346"/>
      <c r="CU182" s="110">
        <v>2.6</v>
      </c>
      <c r="CV182" s="52"/>
      <c r="CW182" s="50">
        <v>5</v>
      </c>
      <c r="CX182" s="51">
        <v>8</v>
      </c>
      <c r="CY182" s="187"/>
    </row>
    <row r="183" spans="1:103" ht="15" customHeight="1">
      <c r="A183" s="52">
        <v>2023</v>
      </c>
      <c r="B183" s="48"/>
      <c r="C183" s="50">
        <v>5</v>
      </c>
      <c r="D183" s="51">
        <v>9</v>
      </c>
      <c r="E183" s="7" t="str">
        <f t="shared" si="0"/>
        <v>59</v>
      </c>
      <c r="F183" s="478"/>
      <c r="G183" s="23">
        <v>45.5</v>
      </c>
      <c r="H183" s="463"/>
      <c r="I183" s="64">
        <v>50</v>
      </c>
      <c r="J183" s="474"/>
      <c r="K183" s="255">
        <v>72.2</v>
      </c>
      <c r="L183" s="474"/>
      <c r="M183" s="20">
        <f>ROUND(124347871,-4)/10000</f>
        <v>12435</v>
      </c>
      <c r="N183" s="18"/>
      <c r="O183" s="285">
        <v>0</v>
      </c>
      <c r="P183" s="253"/>
      <c r="Q183" s="255">
        <v>103.2</v>
      </c>
      <c r="R183" s="248"/>
      <c r="S183" s="255">
        <v>107</v>
      </c>
      <c r="T183" s="253"/>
      <c r="U183" s="255">
        <v>103.3</v>
      </c>
      <c r="V183" s="248"/>
      <c r="W183" s="255">
        <v>107.8</v>
      </c>
      <c r="X183" s="253"/>
      <c r="Y183" s="64">
        <v>103.6</v>
      </c>
      <c r="Z183" s="248"/>
      <c r="AA183" s="461">
        <v>102.7</v>
      </c>
      <c r="AB183" s="6"/>
      <c r="AC183" s="20">
        <v>68941</v>
      </c>
      <c r="AD183" s="5"/>
      <c r="AE183" s="20">
        <v>19527</v>
      </c>
      <c r="AF183" s="5"/>
      <c r="AG183" s="20">
        <v>29735</v>
      </c>
      <c r="AH183" s="5"/>
      <c r="AI183" s="20">
        <v>25074</v>
      </c>
      <c r="AJ183" s="5"/>
      <c r="AK183" s="20">
        <v>12995</v>
      </c>
      <c r="AL183" s="3"/>
      <c r="AM183" s="20">
        <v>9200</v>
      </c>
      <c r="AN183" s="3"/>
      <c r="AO183" s="20">
        <v>25111</v>
      </c>
      <c r="AP183" s="5"/>
      <c r="AQ183" s="285">
        <v>0</v>
      </c>
      <c r="AR183" s="323"/>
      <c r="AS183" s="285">
        <v>0</v>
      </c>
      <c r="AT183" s="323"/>
      <c r="AU183" s="20">
        <v>9632151</v>
      </c>
      <c r="AV183" s="5"/>
      <c r="AW183" s="20">
        <v>6026441</v>
      </c>
      <c r="AX183" s="246" t="s">
        <v>169</v>
      </c>
      <c r="AY183" s="243" t="s">
        <v>191</v>
      </c>
      <c r="AZ183" s="148"/>
      <c r="BA183" s="20">
        <v>720</v>
      </c>
      <c r="BB183" s="5"/>
      <c r="BC183" s="18">
        <v>6919</v>
      </c>
      <c r="BD183" s="474"/>
      <c r="BE183" s="229">
        <f>ROUND(9198736764,-5)/100000</f>
        <v>91987</v>
      </c>
      <c r="BF183" s="474"/>
      <c r="BG183" s="229">
        <f>ROUND(9138180941,-5)/100000</f>
        <v>91382</v>
      </c>
      <c r="BH183" s="249"/>
      <c r="BI183" s="20">
        <v>17085</v>
      </c>
      <c r="BJ183" s="249"/>
      <c r="BK183" s="20">
        <v>2525</v>
      </c>
      <c r="BL183" s="66"/>
      <c r="BM183" s="20">
        <v>11298</v>
      </c>
      <c r="BN183" s="66"/>
      <c r="BO183" s="20">
        <v>3262</v>
      </c>
      <c r="BP183" s="18"/>
      <c r="BQ183" s="495">
        <v>10616.58</v>
      </c>
      <c r="BR183" s="261"/>
      <c r="BS183" s="229">
        <v>5218</v>
      </c>
      <c r="BT183" s="475"/>
      <c r="BU183" s="274">
        <v>119.8</v>
      </c>
      <c r="BV183" s="339"/>
      <c r="BW183" s="23">
        <v>106.2</v>
      </c>
      <c r="BX183" s="66"/>
      <c r="BY183" s="20">
        <v>282969</v>
      </c>
      <c r="BZ183" s="248"/>
      <c r="CA183" s="109">
        <v>1.29</v>
      </c>
      <c r="CB183" s="66"/>
      <c r="CC183" s="20">
        <v>358</v>
      </c>
      <c r="CD183" s="66"/>
      <c r="CE183" s="20">
        <v>858</v>
      </c>
      <c r="CF183" s="66"/>
      <c r="CG183" s="23">
        <v>87.2</v>
      </c>
      <c r="CH183" s="66"/>
      <c r="CI183" s="23">
        <v>81.3</v>
      </c>
      <c r="CJ183" s="58"/>
      <c r="CK183" s="23">
        <v>103</v>
      </c>
      <c r="CL183" s="472"/>
      <c r="CM183" s="56">
        <v>96</v>
      </c>
      <c r="CN183" s="66"/>
      <c r="CO183" s="23">
        <v>103.7</v>
      </c>
      <c r="CP183" s="58"/>
      <c r="CQ183" s="56">
        <v>101</v>
      </c>
      <c r="CR183" s="248"/>
      <c r="CS183" s="255">
        <v>113.4</v>
      </c>
      <c r="CT183" s="346"/>
      <c r="CU183" s="110">
        <v>2.6</v>
      </c>
      <c r="CV183" s="52"/>
      <c r="CW183" s="50">
        <v>5</v>
      </c>
      <c r="CX183" s="51">
        <v>9</v>
      </c>
      <c r="CY183" s="187"/>
    </row>
    <row r="184" spans="1:103" ht="15" customHeight="1">
      <c r="A184" s="52">
        <v>2023</v>
      </c>
      <c r="B184" s="48"/>
      <c r="C184" s="50">
        <v>5</v>
      </c>
      <c r="D184" s="51">
        <v>10</v>
      </c>
      <c r="E184" s="7" t="str">
        <f t="shared" si="0"/>
        <v>510</v>
      </c>
      <c r="F184" s="478"/>
      <c r="G184" s="255">
        <v>45.5</v>
      </c>
      <c r="H184" s="474"/>
      <c r="I184" s="255">
        <v>60</v>
      </c>
      <c r="J184" s="474"/>
      <c r="K184" s="64">
        <v>77.8</v>
      </c>
      <c r="L184" s="474"/>
      <c r="M184" s="20">
        <f>ROUND(124351877,-4)/10000</f>
        <v>12435</v>
      </c>
      <c r="N184" s="18"/>
      <c r="O184" s="285">
        <v>0</v>
      </c>
      <c r="P184" s="253"/>
      <c r="Q184" s="461">
        <v>104.4</v>
      </c>
      <c r="R184" s="253"/>
      <c r="S184" s="255">
        <v>106.3</v>
      </c>
      <c r="T184" s="248"/>
      <c r="U184" s="255">
        <v>103.6</v>
      </c>
      <c r="V184" s="253"/>
      <c r="W184" s="255">
        <v>105.3</v>
      </c>
      <c r="X184" s="253"/>
      <c r="Y184" s="255">
        <v>103.6</v>
      </c>
      <c r="Z184" s="248"/>
      <c r="AA184" s="461">
        <v>103.7</v>
      </c>
      <c r="AB184" s="6"/>
      <c r="AC184" s="20">
        <v>71769</v>
      </c>
      <c r="AD184" s="5"/>
      <c r="AE184" s="20">
        <v>18078</v>
      </c>
      <c r="AF184" s="5"/>
      <c r="AG184" s="20">
        <v>31671</v>
      </c>
      <c r="AH184" s="5"/>
      <c r="AI184" s="20">
        <v>21599</v>
      </c>
      <c r="AJ184" s="5"/>
      <c r="AK184" s="20">
        <v>10933</v>
      </c>
      <c r="AL184" s="3"/>
      <c r="AM184" s="20">
        <v>10859</v>
      </c>
      <c r="AN184" s="3"/>
      <c r="AO184" s="20">
        <v>29013</v>
      </c>
      <c r="AP184" s="5"/>
      <c r="AQ184" s="285">
        <v>0</v>
      </c>
      <c r="AR184" s="323"/>
      <c r="AS184" s="285">
        <v>0</v>
      </c>
      <c r="AT184" s="323"/>
      <c r="AU184" s="20">
        <v>9679862</v>
      </c>
      <c r="AV184" s="5"/>
      <c r="AW184" s="20">
        <v>6032046</v>
      </c>
      <c r="AX184" s="246" t="s">
        <v>169</v>
      </c>
      <c r="AY184" s="243" t="s">
        <v>191</v>
      </c>
      <c r="AZ184" s="148"/>
      <c r="BA184" s="20">
        <v>793</v>
      </c>
      <c r="BB184" s="5"/>
      <c r="BC184" s="18">
        <v>3080</v>
      </c>
      <c r="BD184" s="474"/>
      <c r="BE184" s="229">
        <f>ROUND(9145120270,-5)/100000</f>
        <v>91451</v>
      </c>
      <c r="BF184" s="474"/>
      <c r="BG184" s="229">
        <f>ROUND(9813308844,-5)/100000</f>
        <v>98133</v>
      </c>
      <c r="BH184" s="249"/>
      <c r="BI184" s="20">
        <v>17999</v>
      </c>
      <c r="BJ184" s="249"/>
      <c r="BK184" s="20">
        <v>3071</v>
      </c>
      <c r="BL184" s="66"/>
      <c r="BM184" s="20">
        <v>11619</v>
      </c>
      <c r="BN184" s="66"/>
      <c r="BO184" s="20">
        <v>3309</v>
      </c>
      <c r="BP184" s="18"/>
      <c r="BQ184" s="496">
        <v>10814.52</v>
      </c>
      <c r="BR184" s="261"/>
      <c r="BS184" s="229">
        <v>5611</v>
      </c>
      <c r="BT184" s="475"/>
      <c r="BU184" s="274">
        <v>119.6</v>
      </c>
      <c r="BV184" s="339"/>
      <c r="BW184" s="23">
        <v>107.1</v>
      </c>
      <c r="BX184" s="66"/>
      <c r="BY184" s="20">
        <v>301974</v>
      </c>
      <c r="BZ184" s="248"/>
      <c r="CA184" s="239">
        <v>1.29</v>
      </c>
      <c r="CB184" s="66"/>
      <c r="CC184" s="20">
        <v>378</v>
      </c>
      <c r="CD184" s="66"/>
      <c r="CE184" s="20">
        <v>909</v>
      </c>
      <c r="CF184" s="66"/>
      <c r="CG184" s="23">
        <v>87.7</v>
      </c>
      <c r="CH184" s="66"/>
      <c r="CI184" s="23">
        <v>80.900000000000006</v>
      </c>
      <c r="CJ184" s="58"/>
      <c r="CK184" s="23">
        <v>103.7</v>
      </c>
      <c r="CL184" s="472"/>
      <c r="CM184" s="56">
        <v>95.7</v>
      </c>
      <c r="CN184" s="66"/>
      <c r="CO184" s="23">
        <v>103.9</v>
      </c>
      <c r="CP184" s="58"/>
      <c r="CQ184" s="56">
        <v>102.4</v>
      </c>
      <c r="CR184" s="248"/>
      <c r="CS184" s="255">
        <v>117.2</v>
      </c>
      <c r="CT184" s="346"/>
      <c r="CU184" s="110">
        <v>2.5</v>
      </c>
      <c r="CV184" s="52"/>
      <c r="CW184" s="50">
        <v>5</v>
      </c>
      <c r="CX184" s="51">
        <v>10</v>
      </c>
      <c r="CY184" s="187"/>
    </row>
    <row r="185" spans="1:103" ht="15" customHeight="1">
      <c r="A185" s="52">
        <v>2023</v>
      </c>
      <c r="B185" s="48"/>
      <c r="C185" s="50">
        <v>5</v>
      </c>
      <c r="D185" s="51">
        <v>11</v>
      </c>
      <c r="E185" s="7" t="str">
        <f t="shared" si="0"/>
        <v>511</v>
      </c>
      <c r="F185" s="341"/>
      <c r="G185" s="23">
        <v>54.5</v>
      </c>
      <c r="H185" s="474"/>
      <c r="I185" s="255">
        <v>25</v>
      </c>
      <c r="J185" s="474"/>
      <c r="K185" s="64">
        <v>77.8</v>
      </c>
      <c r="L185" s="474"/>
      <c r="M185" s="20">
        <f>ROUND(124342322,-4)/10000</f>
        <v>12434</v>
      </c>
      <c r="N185" s="18"/>
      <c r="O185" s="285">
        <v>0</v>
      </c>
      <c r="P185" s="253"/>
      <c r="Q185" s="255">
        <v>103.8</v>
      </c>
      <c r="R185" s="248"/>
      <c r="S185" s="255">
        <v>106.9</v>
      </c>
      <c r="T185" s="253"/>
      <c r="U185" s="255">
        <v>102.8</v>
      </c>
      <c r="V185" s="248"/>
      <c r="W185" s="255">
        <v>105.6</v>
      </c>
      <c r="X185" s="253"/>
      <c r="Y185" s="255">
        <v>103.6</v>
      </c>
      <c r="Z185" s="248"/>
      <c r="AA185" s="461">
        <v>105.3</v>
      </c>
      <c r="AB185" s="6"/>
      <c r="AC185" s="20">
        <v>66238</v>
      </c>
      <c r="AD185" s="5"/>
      <c r="AE185" s="20">
        <v>17789</v>
      </c>
      <c r="AF185" s="5"/>
      <c r="AG185" s="20">
        <v>28275</v>
      </c>
      <c r="AH185" s="5"/>
      <c r="AI185" s="20">
        <v>17831</v>
      </c>
      <c r="AJ185" s="5"/>
      <c r="AK185" s="20">
        <v>7647</v>
      </c>
      <c r="AL185" s="3"/>
      <c r="AM185" s="20">
        <v>8513</v>
      </c>
      <c r="AN185" s="3"/>
      <c r="AO185" s="20">
        <v>22569</v>
      </c>
      <c r="AP185" s="5"/>
      <c r="AQ185" s="285">
        <v>0</v>
      </c>
      <c r="AR185" s="323"/>
      <c r="AS185" s="285">
        <v>0</v>
      </c>
      <c r="AT185" s="323"/>
      <c r="AU185" s="20">
        <v>9771535</v>
      </c>
      <c r="AV185" s="5"/>
      <c r="AW185" s="20">
        <v>6067305</v>
      </c>
      <c r="AX185" s="246" t="s">
        <v>169</v>
      </c>
      <c r="AY185" s="243" t="s">
        <v>191</v>
      </c>
      <c r="AZ185" s="148"/>
      <c r="BA185" s="20">
        <v>807</v>
      </c>
      <c r="BB185" s="5"/>
      <c r="BC185" s="18">
        <v>949</v>
      </c>
      <c r="BD185" s="474"/>
      <c r="BE185" s="229">
        <v>88179.671029999998</v>
      </c>
      <c r="BF185" s="474"/>
      <c r="BG185" s="229">
        <f>ROUND(9606294935,-5)/100000</f>
        <v>96063</v>
      </c>
      <c r="BH185" s="249"/>
      <c r="BI185" s="20">
        <v>18363</v>
      </c>
      <c r="BJ185" s="249"/>
      <c r="BK185" s="20">
        <v>3135</v>
      </c>
      <c r="BL185" s="66"/>
      <c r="BM185" s="20">
        <v>11762</v>
      </c>
      <c r="BN185" s="66"/>
      <c r="BO185" s="20">
        <v>3467</v>
      </c>
      <c r="BP185" s="18"/>
      <c r="BQ185" s="495">
        <v>10333.880000000001</v>
      </c>
      <c r="BR185" s="261"/>
      <c r="BS185" s="229">
        <v>5448</v>
      </c>
      <c r="BT185" s="475"/>
      <c r="BU185" s="274">
        <v>119.9</v>
      </c>
      <c r="BV185" s="339"/>
      <c r="BW185" s="23">
        <v>106.9</v>
      </c>
      <c r="BX185" s="66"/>
      <c r="BY185" s="20">
        <v>286922</v>
      </c>
      <c r="BZ185" s="248"/>
      <c r="CA185" s="239">
        <v>1.27</v>
      </c>
      <c r="CB185" s="66"/>
      <c r="CC185" s="20">
        <v>326</v>
      </c>
      <c r="CD185" s="66"/>
      <c r="CE185" s="20">
        <v>824</v>
      </c>
      <c r="CF185" s="66"/>
      <c r="CG185" s="23">
        <v>91.1</v>
      </c>
      <c r="CH185" s="66"/>
      <c r="CI185" s="23">
        <v>84.3</v>
      </c>
      <c r="CJ185" s="58"/>
      <c r="CK185" s="23">
        <v>103.6</v>
      </c>
      <c r="CL185" s="472"/>
      <c r="CM185" s="56">
        <v>95.8</v>
      </c>
      <c r="CN185" s="66"/>
      <c r="CO185" s="23">
        <v>104.2</v>
      </c>
      <c r="CP185" s="58"/>
      <c r="CQ185" s="56">
        <v>102.4</v>
      </c>
      <c r="CR185" s="248"/>
      <c r="CS185" s="255">
        <v>118.7</v>
      </c>
      <c r="CT185" s="346"/>
      <c r="CU185" s="110">
        <v>2.5</v>
      </c>
      <c r="CV185" s="52"/>
      <c r="CW185" s="50">
        <v>5</v>
      </c>
      <c r="CX185" s="51">
        <v>11</v>
      </c>
      <c r="CY185" s="187"/>
    </row>
    <row r="186" spans="1:103" ht="15" customHeight="1">
      <c r="A186" s="52">
        <v>2023</v>
      </c>
      <c r="B186" s="48"/>
      <c r="C186" s="50">
        <v>5</v>
      </c>
      <c r="D186" s="51">
        <v>12</v>
      </c>
      <c r="E186" s="7" t="str">
        <f t="shared" si="0"/>
        <v>512</v>
      </c>
      <c r="F186" s="341"/>
      <c r="G186" s="23">
        <v>45.5</v>
      </c>
      <c r="H186" s="474"/>
      <c r="I186" s="255">
        <v>55</v>
      </c>
      <c r="J186" s="474"/>
      <c r="K186" s="64">
        <v>44.4</v>
      </c>
      <c r="L186" s="474"/>
      <c r="M186" s="229">
        <f>ROUND(124299204,-4)/10000</f>
        <v>12430</v>
      </c>
      <c r="N186" s="18"/>
      <c r="O186" s="285">
        <v>0</v>
      </c>
      <c r="P186" s="253"/>
      <c r="Q186" s="255">
        <v>105</v>
      </c>
      <c r="R186" s="248"/>
      <c r="S186" s="255">
        <v>106.4</v>
      </c>
      <c r="T186" s="253"/>
      <c r="U186" s="255">
        <v>104.4</v>
      </c>
      <c r="V186" s="248"/>
      <c r="W186" s="255">
        <v>107.5</v>
      </c>
      <c r="X186" s="253"/>
      <c r="Y186" s="255">
        <v>102.7</v>
      </c>
      <c r="Z186" s="248"/>
      <c r="AA186" s="461">
        <v>100.7</v>
      </c>
      <c r="AB186" s="6"/>
      <c r="AC186" s="20">
        <v>64586</v>
      </c>
      <c r="AD186" s="5"/>
      <c r="AE186" s="20">
        <v>17031</v>
      </c>
      <c r="AF186" s="5"/>
      <c r="AG186" s="20">
        <v>25869</v>
      </c>
      <c r="AH186" s="5"/>
      <c r="AI186" s="20">
        <v>14339</v>
      </c>
      <c r="AJ186" s="5"/>
      <c r="AK186" s="20">
        <v>7193</v>
      </c>
      <c r="AL186" s="3"/>
      <c r="AM186" s="20">
        <v>8712</v>
      </c>
      <c r="AN186" s="3"/>
      <c r="AO186" s="20">
        <v>25685</v>
      </c>
      <c r="AP186" s="5"/>
      <c r="AQ186" s="285">
        <v>0</v>
      </c>
      <c r="AR186" s="323"/>
      <c r="AS186" s="285">
        <v>0</v>
      </c>
      <c r="AT186" s="323"/>
      <c r="AU186" s="35">
        <v>9691548</v>
      </c>
      <c r="AV186" s="37"/>
      <c r="AW186" s="35">
        <v>6108607</v>
      </c>
      <c r="AX186" s="246" t="s">
        <v>169</v>
      </c>
      <c r="AY186" s="243" t="s">
        <v>191</v>
      </c>
      <c r="AZ186" s="148"/>
      <c r="BA186" s="20">
        <v>810</v>
      </c>
      <c r="BB186" s="5"/>
      <c r="BC186" s="18">
        <v>1032</v>
      </c>
      <c r="BD186" s="474"/>
      <c r="BE186" s="229">
        <v>96429.260120000006</v>
      </c>
      <c r="BF186" s="474"/>
      <c r="BG186" s="229">
        <f>ROUND(9584044267,-5)/100000</f>
        <v>95840</v>
      </c>
      <c r="BH186" s="249"/>
      <c r="BI186" s="20">
        <v>22846</v>
      </c>
      <c r="BJ186" s="249"/>
      <c r="BK186" s="20">
        <v>3638</v>
      </c>
      <c r="BL186" s="66"/>
      <c r="BM186" s="20">
        <v>14877</v>
      </c>
      <c r="BN186" s="66"/>
      <c r="BO186" s="20">
        <v>4330</v>
      </c>
      <c r="BP186" s="18"/>
      <c r="BQ186" s="496">
        <v>11475.4</v>
      </c>
      <c r="BR186" s="5"/>
      <c r="BS186" s="20">
        <v>5251</v>
      </c>
      <c r="BT186" s="481"/>
      <c r="BU186" s="273">
        <v>120.2</v>
      </c>
      <c r="BV186" s="340"/>
      <c r="BW186" s="110">
        <v>106.8</v>
      </c>
      <c r="BX186" s="66"/>
      <c r="BY186" s="20">
        <v>329518</v>
      </c>
      <c r="BZ186" s="66"/>
      <c r="CA186" s="109">
        <v>1.27</v>
      </c>
      <c r="CB186" s="66"/>
      <c r="CC186" s="20">
        <v>296</v>
      </c>
      <c r="CD186" s="66"/>
      <c r="CE186" s="20">
        <v>821</v>
      </c>
      <c r="CF186" s="66"/>
      <c r="CG186" s="23">
        <v>179.8</v>
      </c>
      <c r="CH186" s="66"/>
      <c r="CI186" s="23">
        <v>166.5</v>
      </c>
      <c r="CJ186" s="58"/>
      <c r="CK186" s="23">
        <v>103.7</v>
      </c>
      <c r="CL186" s="472"/>
      <c r="CM186" s="56">
        <v>96</v>
      </c>
      <c r="CN186" s="66"/>
      <c r="CO186" s="23">
        <v>104.3</v>
      </c>
      <c r="CP186" s="58"/>
      <c r="CQ186" s="56">
        <v>100.7</v>
      </c>
      <c r="CR186" s="248"/>
      <c r="CS186" s="255">
        <v>115.7</v>
      </c>
      <c r="CT186" s="346"/>
      <c r="CU186" s="110">
        <v>2.5</v>
      </c>
      <c r="CV186" s="52"/>
      <c r="CW186" s="50">
        <v>5</v>
      </c>
      <c r="CX186" s="51">
        <v>12</v>
      </c>
      <c r="CY186" s="187"/>
    </row>
    <row r="187" spans="1:103" ht="19.2" customHeight="1">
      <c r="A187" s="52">
        <v>2024</v>
      </c>
      <c r="B187" s="48"/>
      <c r="C187" s="50">
        <v>6</v>
      </c>
      <c r="D187" s="51">
        <v>1</v>
      </c>
      <c r="E187" s="7" t="str">
        <f t="shared" si="0"/>
        <v>61</v>
      </c>
      <c r="F187" s="465"/>
      <c r="G187" s="256">
        <v>54.5</v>
      </c>
      <c r="H187" s="464"/>
      <c r="I187" s="256">
        <v>20</v>
      </c>
      <c r="J187" s="464"/>
      <c r="K187" s="255">
        <v>22.2</v>
      </c>
      <c r="L187" s="474"/>
      <c r="M187" s="229">
        <v>12414.3128</v>
      </c>
      <c r="N187" s="18"/>
      <c r="O187" s="285">
        <v>0</v>
      </c>
      <c r="P187" s="65"/>
      <c r="Q187" s="23">
        <v>98</v>
      </c>
      <c r="R187" s="66"/>
      <c r="S187" s="23">
        <v>92.4</v>
      </c>
      <c r="T187" s="65"/>
      <c r="U187" s="23">
        <v>96.6</v>
      </c>
      <c r="V187" s="66"/>
      <c r="W187" s="23">
        <v>90.5</v>
      </c>
      <c r="X187" s="65"/>
      <c r="Y187" s="23">
        <v>101</v>
      </c>
      <c r="Z187" s="66"/>
      <c r="AA187" s="56">
        <v>102.1</v>
      </c>
      <c r="AB187" s="6"/>
      <c r="AC187" s="154">
        <v>58849</v>
      </c>
      <c r="AD187" s="41"/>
      <c r="AE187" s="154">
        <v>14805</v>
      </c>
      <c r="AF187" s="41"/>
      <c r="AG187" s="154">
        <v>24681</v>
      </c>
      <c r="AH187" s="41"/>
      <c r="AI187" s="20">
        <v>9269</v>
      </c>
      <c r="AJ187" s="5"/>
      <c r="AK187" s="20">
        <v>5734</v>
      </c>
      <c r="AL187" s="3"/>
      <c r="AM187" s="20">
        <v>7954</v>
      </c>
      <c r="AN187" s="3"/>
      <c r="AO187" s="20">
        <v>22947</v>
      </c>
      <c r="AP187" s="5"/>
      <c r="AQ187" s="285">
        <v>0</v>
      </c>
      <c r="AR187" s="323"/>
      <c r="AS187" s="285">
        <v>0</v>
      </c>
      <c r="AT187" s="323"/>
      <c r="AU187" s="20">
        <v>9738023</v>
      </c>
      <c r="AV187" s="5"/>
      <c r="AW187" s="20">
        <v>6114317</v>
      </c>
      <c r="AX187" s="246" t="s">
        <v>169</v>
      </c>
      <c r="AY187" s="243" t="s">
        <v>191</v>
      </c>
      <c r="AZ187" s="148"/>
      <c r="BA187" s="20">
        <v>701</v>
      </c>
      <c r="BB187" s="5"/>
      <c r="BC187" s="18">
        <v>791</v>
      </c>
      <c r="BD187" s="474"/>
      <c r="BE187" s="229">
        <f>ROUND(7332754388,-5)/100000</f>
        <v>73328</v>
      </c>
      <c r="BF187" s="474"/>
      <c r="BG187" s="229">
        <f>ROUND(9099294967,-5)/100000</f>
        <v>90993</v>
      </c>
      <c r="BH187" s="249"/>
      <c r="BI187" s="20">
        <v>18264</v>
      </c>
      <c r="BJ187" s="249"/>
      <c r="BK187" s="20">
        <v>3044</v>
      </c>
      <c r="BL187" s="66"/>
      <c r="BM187" s="20">
        <v>11794</v>
      </c>
      <c r="BN187" s="66"/>
      <c r="BO187" s="20">
        <v>3426</v>
      </c>
      <c r="BP187" s="18"/>
      <c r="BQ187" s="495">
        <v>10086.120000000001</v>
      </c>
      <c r="BR187" s="5"/>
      <c r="BS187" s="20">
        <v>4565</v>
      </c>
      <c r="BT187" s="475"/>
      <c r="BU187" s="274">
        <v>120.3</v>
      </c>
      <c r="BV187" s="340"/>
      <c r="BW187" s="23">
        <v>106.9</v>
      </c>
      <c r="BX187" s="66"/>
      <c r="BY187" s="20">
        <v>289467</v>
      </c>
      <c r="BZ187" s="66"/>
      <c r="CA187" s="109">
        <v>1.27</v>
      </c>
      <c r="CB187" s="66"/>
      <c r="CC187" s="20">
        <v>408</v>
      </c>
      <c r="CD187" s="66"/>
      <c r="CE187" s="20">
        <v>911</v>
      </c>
      <c r="CF187" s="66"/>
      <c r="CG187" s="23">
        <v>90.3</v>
      </c>
      <c r="CH187" s="66"/>
      <c r="CI187" s="23">
        <v>83.5</v>
      </c>
      <c r="CJ187" s="58"/>
      <c r="CK187" s="23">
        <v>104.7</v>
      </c>
      <c r="CL187" s="472"/>
      <c r="CM187" s="56">
        <v>96.8</v>
      </c>
      <c r="CN187" s="66"/>
      <c r="CO187" s="23">
        <v>103.2</v>
      </c>
      <c r="CP187" s="58"/>
      <c r="CQ187" s="56">
        <v>95.3</v>
      </c>
      <c r="CR187" s="248"/>
      <c r="CS187" s="255">
        <v>100.7</v>
      </c>
      <c r="CT187" s="346"/>
      <c r="CU187" s="110">
        <v>2.4</v>
      </c>
      <c r="CV187" s="52"/>
      <c r="CW187" s="50">
        <v>6</v>
      </c>
      <c r="CX187" s="51">
        <v>1</v>
      </c>
      <c r="CY187" s="187"/>
    </row>
    <row r="188" spans="1:103" ht="15" customHeight="1">
      <c r="A188" s="52">
        <v>2024</v>
      </c>
      <c r="B188" s="48"/>
      <c r="C188" s="50">
        <v>6</v>
      </c>
      <c r="D188" s="51">
        <v>2</v>
      </c>
      <c r="E188" s="7" t="str">
        <f t="shared" si="0"/>
        <v>62</v>
      </c>
      <c r="F188" s="465"/>
      <c r="G188" s="255">
        <v>72.7</v>
      </c>
      <c r="H188" s="464"/>
      <c r="I188" s="255">
        <v>30</v>
      </c>
      <c r="J188" s="464"/>
      <c r="K188" s="255">
        <v>50</v>
      </c>
      <c r="L188" s="474"/>
      <c r="M188" s="229">
        <v>12410.519399999999</v>
      </c>
      <c r="N188" s="18"/>
      <c r="O188" s="285">
        <v>0</v>
      </c>
      <c r="P188" s="65"/>
      <c r="Q188" s="23">
        <v>97.4</v>
      </c>
      <c r="R188" s="66"/>
      <c r="S188" s="23">
        <v>97</v>
      </c>
      <c r="T188" s="65"/>
      <c r="U188" s="23">
        <v>95.9</v>
      </c>
      <c r="V188" s="66"/>
      <c r="W188" s="23">
        <v>95.6</v>
      </c>
      <c r="X188" s="65"/>
      <c r="Y188" s="23">
        <v>101.6</v>
      </c>
      <c r="Z188" s="66"/>
      <c r="AA188" s="56">
        <v>102.7</v>
      </c>
      <c r="AB188" s="6"/>
      <c r="AC188" s="20">
        <v>59162</v>
      </c>
      <c r="AD188" s="5"/>
      <c r="AE188" s="20">
        <v>16307</v>
      </c>
      <c r="AF188" s="5"/>
      <c r="AG188" s="20">
        <v>24934</v>
      </c>
      <c r="AH188" s="5"/>
      <c r="AI188" s="20">
        <v>10653</v>
      </c>
      <c r="AJ188" s="5"/>
      <c r="AK188" s="20">
        <v>8917</v>
      </c>
      <c r="AL188" s="3"/>
      <c r="AM188" s="20">
        <v>7779</v>
      </c>
      <c r="AN188" s="3"/>
      <c r="AO188" s="20">
        <v>21274</v>
      </c>
      <c r="AP188" s="5"/>
      <c r="AQ188" s="285">
        <v>0</v>
      </c>
      <c r="AR188" s="323"/>
      <c r="AS188" s="285">
        <v>0</v>
      </c>
      <c r="AT188" s="323"/>
      <c r="AU188" s="20">
        <v>9764248</v>
      </c>
      <c r="AV188" s="5"/>
      <c r="AW188" s="20">
        <v>6136265</v>
      </c>
      <c r="AX188" s="246" t="s">
        <v>169</v>
      </c>
      <c r="AY188" s="243" t="s">
        <v>191</v>
      </c>
      <c r="AZ188" s="148"/>
      <c r="BA188" s="20">
        <v>712</v>
      </c>
      <c r="BB188" s="5"/>
      <c r="BC188" s="18">
        <v>1396</v>
      </c>
      <c r="BD188" s="474"/>
      <c r="BE188" s="229">
        <f>ROUND(8249204131,-5)/100000</f>
        <v>82492</v>
      </c>
      <c r="BF188" s="474"/>
      <c r="BG188" s="229">
        <f>ROUND(8632181545,-5)/100000</f>
        <v>86322</v>
      </c>
      <c r="BH188" s="249"/>
      <c r="BI188" s="20">
        <v>17021</v>
      </c>
      <c r="BJ188" s="249"/>
      <c r="BK188" s="20">
        <v>2538</v>
      </c>
      <c r="BL188" s="66"/>
      <c r="BM188" s="20">
        <v>11340</v>
      </c>
      <c r="BN188" s="66"/>
      <c r="BO188" s="20">
        <v>3143</v>
      </c>
      <c r="BP188" s="18"/>
      <c r="BQ188" s="496">
        <v>9767.58</v>
      </c>
      <c r="BR188" s="261"/>
      <c r="BS188" s="229">
        <v>4785</v>
      </c>
      <c r="BT188" s="475"/>
      <c r="BU188" s="274">
        <v>120.5</v>
      </c>
      <c r="BV188" s="340"/>
      <c r="BW188" s="23">
        <v>120.5</v>
      </c>
      <c r="BX188" s="66"/>
      <c r="BY188" s="20">
        <v>279868</v>
      </c>
      <c r="BZ188" s="66"/>
      <c r="CA188" s="109">
        <v>1.26</v>
      </c>
      <c r="CB188" s="66"/>
      <c r="CC188" s="20">
        <v>392</v>
      </c>
      <c r="CD188" s="66"/>
      <c r="CE188" s="20">
        <v>893</v>
      </c>
      <c r="CF188" s="66"/>
      <c r="CG188" s="23">
        <v>88.3</v>
      </c>
      <c r="CH188" s="66"/>
      <c r="CI188" s="23">
        <v>81.7</v>
      </c>
      <c r="CJ188" s="58"/>
      <c r="CK188" s="23">
        <v>105.3</v>
      </c>
      <c r="CL188" s="472"/>
      <c r="CM188" s="56">
        <v>97.4</v>
      </c>
      <c r="CN188" s="66"/>
      <c r="CO188" s="23">
        <v>103.1</v>
      </c>
      <c r="CP188" s="58"/>
      <c r="CQ188" s="56">
        <v>99.6</v>
      </c>
      <c r="CR188" s="248"/>
      <c r="CS188" s="255">
        <v>109</v>
      </c>
      <c r="CT188" s="346"/>
      <c r="CU188" s="110">
        <v>2.6</v>
      </c>
      <c r="CV188" s="52"/>
      <c r="CW188" s="50">
        <v>6</v>
      </c>
      <c r="CX188" s="51">
        <v>2</v>
      </c>
      <c r="CY188" s="187"/>
    </row>
    <row r="189" spans="1:103" ht="15" customHeight="1">
      <c r="A189" s="52">
        <v>2024</v>
      </c>
      <c r="B189" s="48"/>
      <c r="C189" s="50">
        <v>6</v>
      </c>
      <c r="D189" s="51">
        <v>3</v>
      </c>
      <c r="E189" s="7" t="str">
        <f t="shared" si="0"/>
        <v>63</v>
      </c>
      <c r="F189" s="465"/>
      <c r="G189" s="255">
        <v>54.5</v>
      </c>
      <c r="H189" s="464"/>
      <c r="I189" s="255">
        <v>20</v>
      </c>
      <c r="J189" s="464"/>
      <c r="K189" s="255">
        <v>44.4</v>
      </c>
      <c r="L189" s="474"/>
      <c r="M189" s="229">
        <f>ROUND(124002734,-4)/10000</f>
        <v>12400</v>
      </c>
      <c r="N189" s="18"/>
      <c r="O189" s="285">
        <v>0</v>
      </c>
      <c r="P189" s="65"/>
      <c r="Q189" s="23">
        <v>101.7</v>
      </c>
      <c r="R189" s="66"/>
      <c r="S189" s="23">
        <v>110</v>
      </c>
      <c r="T189" s="65"/>
      <c r="U189" s="23">
        <v>100.4</v>
      </c>
      <c r="V189" s="66"/>
      <c r="W189" s="23">
        <v>110.1</v>
      </c>
      <c r="X189" s="65"/>
      <c r="Y189" s="23">
        <v>102.6</v>
      </c>
      <c r="Z189" s="66"/>
      <c r="AA189" s="56">
        <v>99.6</v>
      </c>
      <c r="AB189" s="6"/>
      <c r="AC189" s="154">
        <v>64265</v>
      </c>
      <c r="AD189" s="41"/>
      <c r="AE189" s="154">
        <v>16637</v>
      </c>
      <c r="AF189" s="41"/>
      <c r="AG189" s="154">
        <v>28204</v>
      </c>
      <c r="AH189" s="41"/>
      <c r="AI189" s="20">
        <v>16231</v>
      </c>
      <c r="AJ189" s="5"/>
      <c r="AK189" s="322">
        <v>16243</v>
      </c>
      <c r="AL189" s="3"/>
      <c r="AM189" s="20">
        <f>ROUND(8255834,-3)/1000</f>
        <v>8256</v>
      </c>
      <c r="AN189" s="3"/>
      <c r="AO189" s="20">
        <f>ROUND(240845804,-4)/10000</f>
        <v>24085</v>
      </c>
      <c r="AP189" s="5"/>
      <c r="AQ189" s="285">
        <v>0</v>
      </c>
      <c r="AR189" s="323"/>
      <c r="AS189" s="285">
        <v>0</v>
      </c>
      <c r="AT189" s="323"/>
      <c r="AU189" s="20">
        <v>9911676</v>
      </c>
      <c r="AV189" s="5"/>
      <c r="AW189" s="20">
        <v>6191800</v>
      </c>
      <c r="AX189" s="246" t="s">
        <v>191</v>
      </c>
      <c r="AY189" s="243" t="s">
        <v>191</v>
      </c>
      <c r="AZ189" s="148"/>
      <c r="BA189" s="20">
        <v>906</v>
      </c>
      <c r="BB189" s="5"/>
      <c r="BC189" s="18">
        <v>1423</v>
      </c>
      <c r="BD189" s="474"/>
      <c r="BE189" s="229">
        <f>ROUND(9469324845,-5)/100000</f>
        <v>94693</v>
      </c>
      <c r="BF189" s="474"/>
      <c r="BG189" s="229">
        <f>ROUND(9086925557,-5)/100000</f>
        <v>90869</v>
      </c>
      <c r="BH189" s="249"/>
      <c r="BI189" s="20">
        <f>ROUND(1888618,-2)/100</f>
        <v>18886</v>
      </c>
      <c r="BJ189" s="249"/>
      <c r="BK189" s="20">
        <f>ROUND(320090,-2)/100</f>
        <v>3201</v>
      </c>
      <c r="BL189" s="66"/>
      <c r="BM189" s="20">
        <f>ROUND(1198796,-2)/100</f>
        <v>11988</v>
      </c>
      <c r="BN189" s="66"/>
      <c r="BO189" s="20">
        <f>ROUND(369732,-2)/100</f>
        <v>3697</v>
      </c>
      <c r="BP189" s="18"/>
      <c r="BQ189" s="495">
        <v>10602.06</v>
      </c>
      <c r="BR189" s="5"/>
      <c r="BS189" s="20">
        <f>ROUND(55110080,-4)/10000</f>
        <v>5511</v>
      </c>
      <c r="BT189" s="475"/>
      <c r="BU189" s="274">
        <v>120.9</v>
      </c>
      <c r="BV189" s="339"/>
      <c r="BW189" s="23">
        <v>107.2</v>
      </c>
      <c r="BX189" s="66"/>
      <c r="BY189" s="20">
        <v>318713</v>
      </c>
      <c r="BZ189" s="66"/>
      <c r="CA189" s="109">
        <v>1.28</v>
      </c>
      <c r="CB189" s="66"/>
      <c r="CC189" s="20">
        <f>ROUND(382819,-3)/1000</f>
        <v>383</v>
      </c>
      <c r="CD189" s="66"/>
      <c r="CE189" s="20">
        <f>ROUND(831231,-3)/1000</f>
        <v>831</v>
      </c>
      <c r="CF189" s="66"/>
      <c r="CG189" s="23">
        <v>94.9</v>
      </c>
      <c r="CH189" s="66"/>
      <c r="CI189" s="23">
        <v>87.5</v>
      </c>
      <c r="CJ189" s="58"/>
      <c r="CK189" s="23">
        <v>106.4</v>
      </c>
      <c r="CL189" s="472"/>
      <c r="CM189" s="56">
        <v>98.1</v>
      </c>
      <c r="CN189" s="66"/>
      <c r="CO189" s="23">
        <v>102.7</v>
      </c>
      <c r="CP189" s="58"/>
      <c r="CQ189" s="56">
        <v>100.9</v>
      </c>
      <c r="CR189" s="248"/>
      <c r="CS189" s="255">
        <v>111.2</v>
      </c>
      <c r="CT189" s="346"/>
      <c r="CU189" s="110">
        <v>2.6</v>
      </c>
      <c r="CV189" s="52"/>
      <c r="CW189" s="50">
        <v>6</v>
      </c>
      <c r="CX189" s="51">
        <v>3</v>
      </c>
      <c r="CY189" s="187"/>
    </row>
    <row r="190" spans="1:103" s="8" customFormat="1" ht="15" customHeight="1">
      <c r="A190" s="52">
        <v>2024</v>
      </c>
      <c r="B190" s="48"/>
      <c r="C190" s="50">
        <v>6</v>
      </c>
      <c r="D190" s="51">
        <v>4</v>
      </c>
      <c r="E190" s="7" t="str">
        <f t="shared" si="0"/>
        <v>64</v>
      </c>
      <c r="F190" s="157"/>
      <c r="G190" s="256">
        <v>54.5</v>
      </c>
      <c r="H190" s="153"/>
      <c r="I190" s="258">
        <v>70</v>
      </c>
      <c r="J190" s="153"/>
      <c r="K190" s="258">
        <v>77.8</v>
      </c>
      <c r="L190" s="483"/>
      <c r="M190" s="263">
        <v>12400</v>
      </c>
      <c r="N190" s="155"/>
      <c r="O190" s="285">
        <v>0</v>
      </c>
      <c r="P190" s="260"/>
      <c r="Q190" s="258">
        <v>100.8</v>
      </c>
      <c r="R190" s="262"/>
      <c r="S190" s="258">
        <v>100.7</v>
      </c>
      <c r="T190" s="260"/>
      <c r="U190" s="258">
        <v>100</v>
      </c>
      <c r="V190" s="262"/>
      <c r="W190" s="258">
        <v>98.6</v>
      </c>
      <c r="X190" s="260"/>
      <c r="Y190" s="258">
        <v>102.4</v>
      </c>
      <c r="Z190" s="262"/>
      <c r="AA190" s="466">
        <v>100.7</v>
      </c>
      <c r="AB190" s="157"/>
      <c r="AC190" s="263">
        <v>76572</v>
      </c>
      <c r="AD190" s="153"/>
      <c r="AE190" s="263">
        <v>17867</v>
      </c>
      <c r="AF190" s="153"/>
      <c r="AG190" s="263">
        <v>34598</v>
      </c>
      <c r="AH190" s="41"/>
      <c r="AI190" s="154">
        <v>18782</v>
      </c>
      <c r="AJ190" s="41"/>
      <c r="AK190" s="154">
        <f>ROUND(2432416,-2)/100</f>
        <v>24324</v>
      </c>
      <c r="AL190" s="148"/>
      <c r="AM190" s="263">
        <f>ROUND(10093502,-3)/1000</f>
        <v>10094</v>
      </c>
      <c r="AN190" s="148"/>
      <c r="AO190" s="263">
        <f>ROUND(305508705,-4)/10000</f>
        <v>30551</v>
      </c>
      <c r="AP190" s="41"/>
      <c r="AQ190" s="285">
        <v>0</v>
      </c>
      <c r="AR190" s="323"/>
      <c r="AS190" s="285">
        <v>0</v>
      </c>
      <c r="AT190" s="323"/>
      <c r="AU190" s="154">
        <v>9971766</v>
      </c>
      <c r="AV190" s="41"/>
      <c r="AW190" s="154">
        <v>6198290</v>
      </c>
      <c r="AX190" s="106" t="s">
        <v>191</v>
      </c>
      <c r="AY190" s="243" t="s">
        <v>191</v>
      </c>
      <c r="AZ190" s="148"/>
      <c r="BA190" s="20">
        <v>783</v>
      </c>
      <c r="BB190" s="5"/>
      <c r="BC190" s="18">
        <v>1134</v>
      </c>
      <c r="BD190" s="483"/>
      <c r="BE190" s="263">
        <f>ROUND(8980075715,-5)/100000</f>
        <v>89801</v>
      </c>
      <c r="BF190" s="483"/>
      <c r="BG190" s="263">
        <f>ROUND(9451403119,-5)/100000</f>
        <v>94514</v>
      </c>
      <c r="BH190" s="53"/>
      <c r="BI190" s="154">
        <f>ROUND(1761183,-2)/100</f>
        <v>17612</v>
      </c>
      <c r="BJ190" s="53"/>
      <c r="BK190" s="154">
        <f>ROUND(299062,-2)/100</f>
        <v>2991</v>
      </c>
      <c r="BL190" s="37"/>
      <c r="BM190" s="154">
        <f>ROUND(1126691,-2)/100</f>
        <v>11267</v>
      </c>
      <c r="BN190" s="37"/>
      <c r="BO190" s="154">
        <f>ROUND(335430,-2)/100</f>
        <v>3354</v>
      </c>
      <c r="BP190" s="155"/>
      <c r="BQ190" s="496">
        <v>10422.84</v>
      </c>
      <c r="BR190" s="41"/>
      <c r="BS190" s="154">
        <f>ROUND(51896160,-4)/10000</f>
        <v>5190</v>
      </c>
      <c r="BT190" s="482"/>
      <c r="BU190" s="273">
        <v>121.5</v>
      </c>
      <c r="BV190" s="339"/>
      <c r="BW190" s="38">
        <v>107.7</v>
      </c>
      <c r="BX190" s="37"/>
      <c r="BY190" s="154">
        <v>313300</v>
      </c>
      <c r="BZ190" s="37"/>
      <c r="CA190" s="235">
        <v>1.26</v>
      </c>
      <c r="CB190" s="37"/>
      <c r="CC190" s="154">
        <f>ROUND(519231,-3)/1000</f>
        <v>519</v>
      </c>
      <c r="CD190" s="37"/>
      <c r="CE190" s="154">
        <f>ROUND(821872,-3)/1000</f>
        <v>822</v>
      </c>
      <c r="CF190" s="37"/>
      <c r="CG190" s="38">
        <v>92.9</v>
      </c>
      <c r="CH190" s="46"/>
      <c r="CI190" s="38">
        <v>85.2</v>
      </c>
      <c r="CJ190" s="159"/>
      <c r="CK190" s="38">
        <v>108</v>
      </c>
      <c r="CL190" s="159"/>
      <c r="CM190" s="55">
        <v>99.1</v>
      </c>
      <c r="CN190" s="46"/>
      <c r="CO190" s="38">
        <v>103.9</v>
      </c>
      <c r="CP190" s="159"/>
      <c r="CQ190" s="55">
        <v>104.7</v>
      </c>
      <c r="CR190" s="46"/>
      <c r="CS190" s="38">
        <v>109</v>
      </c>
      <c r="CT190" s="36"/>
      <c r="CU190" s="110">
        <v>2.6</v>
      </c>
      <c r="CV190" s="52"/>
      <c r="CW190" s="50">
        <v>6</v>
      </c>
      <c r="CX190" s="51">
        <v>4</v>
      </c>
      <c r="CY190" s="152"/>
    </row>
    <row r="191" spans="1:103" s="8" customFormat="1" ht="15" customHeight="1">
      <c r="A191" s="52">
        <v>2024</v>
      </c>
      <c r="B191" s="48"/>
      <c r="C191" s="50">
        <v>6</v>
      </c>
      <c r="D191" s="51">
        <v>5</v>
      </c>
      <c r="E191" s="7" t="str">
        <f t="shared" si="0"/>
        <v>65</v>
      </c>
      <c r="F191" s="341"/>
      <c r="G191" s="255">
        <v>45.5</v>
      </c>
      <c r="H191" s="463"/>
      <c r="I191" s="255">
        <v>70</v>
      </c>
      <c r="J191" s="463"/>
      <c r="K191" s="255">
        <v>44.4</v>
      </c>
      <c r="L191" s="474"/>
      <c r="M191" s="229">
        <v>12394.1</v>
      </c>
      <c r="N191" s="18"/>
      <c r="O191" s="285">
        <v>0</v>
      </c>
      <c r="P191" s="65"/>
      <c r="Q191" s="23">
        <v>104.4</v>
      </c>
      <c r="R191" s="66"/>
      <c r="S191" s="23">
        <v>97.7</v>
      </c>
      <c r="T191" s="65"/>
      <c r="U191" s="23">
        <v>103.9</v>
      </c>
      <c r="V191" s="66"/>
      <c r="W191" s="23">
        <v>95.1</v>
      </c>
      <c r="X191" s="65"/>
      <c r="Y191" s="23">
        <v>103.3</v>
      </c>
      <c r="Z191" s="66"/>
      <c r="AA191" s="56">
        <v>104.1</v>
      </c>
      <c r="AB191" s="341"/>
      <c r="AC191" s="439">
        <v>65921</v>
      </c>
      <c r="AD191" s="471"/>
      <c r="AE191" s="439">
        <v>17236</v>
      </c>
      <c r="AF191" s="471"/>
      <c r="AG191" s="439">
        <v>27194</v>
      </c>
      <c r="AH191" s="321"/>
      <c r="AI191" s="20">
        <v>17717</v>
      </c>
      <c r="AJ191" s="5"/>
      <c r="AK191" s="322">
        <f>ROUND(1590089,-2)/100</f>
        <v>15901</v>
      </c>
      <c r="AL191" s="148"/>
      <c r="AM191" s="440">
        <f>ROUND(8360297,-3)/1000</f>
        <v>8360</v>
      </c>
      <c r="AN191" s="148"/>
      <c r="AO191" s="440">
        <f>ROUND(228853674,-4)/10000</f>
        <v>22885</v>
      </c>
      <c r="AP191" s="328"/>
      <c r="AQ191" s="285">
        <v>0</v>
      </c>
      <c r="AR191" s="323"/>
      <c r="AS191" s="285">
        <v>0</v>
      </c>
      <c r="AT191" s="323"/>
      <c r="AU191" s="20">
        <v>9940835</v>
      </c>
      <c r="AV191" s="5"/>
      <c r="AW191" s="20">
        <v>6217829</v>
      </c>
      <c r="AX191" s="246" t="s">
        <v>191</v>
      </c>
      <c r="AY191" s="243" t="s">
        <v>191</v>
      </c>
      <c r="AZ191" s="148"/>
      <c r="BA191" s="20">
        <v>1009</v>
      </c>
      <c r="BB191" s="5"/>
      <c r="BC191" s="18">
        <f>ROUND(13676900,-4)/10000</f>
        <v>1368</v>
      </c>
      <c r="BD191" s="474"/>
      <c r="BE191" s="154">
        <f>ROUND(8276854693,-5)/100000</f>
        <v>82769</v>
      </c>
      <c r="BF191" s="474"/>
      <c r="BG191" s="263">
        <f>ROUND(9499896991,-5)/100000</f>
        <v>94999</v>
      </c>
      <c r="BH191" s="249"/>
      <c r="BI191" s="20">
        <v>18211.740000000002</v>
      </c>
      <c r="BJ191" s="249"/>
      <c r="BK191" s="20">
        <v>3093.07</v>
      </c>
      <c r="BL191" s="66"/>
      <c r="BM191" s="20">
        <v>11644.55</v>
      </c>
      <c r="BN191" s="66"/>
      <c r="BO191" s="20">
        <v>3474.13</v>
      </c>
      <c r="BP191" s="18"/>
      <c r="BQ191" s="495">
        <v>10772.58</v>
      </c>
      <c r="BR191" s="5"/>
      <c r="BS191" s="20">
        <f>ROUND(53900610,-4)/10000</f>
        <v>5390</v>
      </c>
      <c r="BT191" s="475"/>
      <c r="BU191" s="273">
        <v>122.4</v>
      </c>
      <c r="BV191" s="339"/>
      <c r="BW191" s="38">
        <v>108.1</v>
      </c>
      <c r="BX191" s="66"/>
      <c r="BY191" s="20">
        <v>290328</v>
      </c>
      <c r="BZ191" s="66"/>
      <c r="CA191" s="109">
        <v>1.24</v>
      </c>
      <c r="CB191" s="66"/>
      <c r="CC191" s="20">
        <v>410.58199999999999</v>
      </c>
      <c r="CD191" s="66"/>
      <c r="CE191" s="20">
        <v>829.40499999999997</v>
      </c>
      <c r="CF191" s="66"/>
      <c r="CG191" s="23">
        <v>93.4</v>
      </c>
      <c r="CH191" s="66"/>
      <c r="CI191" s="23">
        <v>85.3</v>
      </c>
      <c r="CJ191" s="58"/>
      <c r="CK191" s="23">
        <v>107.4</v>
      </c>
      <c r="CL191" s="472"/>
      <c r="CM191" s="56">
        <v>98.1</v>
      </c>
      <c r="CN191" s="66"/>
      <c r="CO191" s="23">
        <v>104.3</v>
      </c>
      <c r="CP191" s="58"/>
      <c r="CQ191" s="56">
        <v>101.3</v>
      </c>
      <c r="CR191" s="66"/>
      <c r="CS191" s="23">
        <v>101.5</v>
      </c>
      <c r="CT191" s="6"/>
      <c r="CU191" s="110">
        <v>2.6</v>
      </c>
      <c r="CV191" s="52"/>
      <c r="CW191" s="50">
        <v>6</v>
      </c>
      <c r="CX191" s="51">
        <v>5</v>
      </c>
      <c r="CY191" s="187"/>
    </row>
    <row r="192" spans="1:103" s="8" customFormat="1" ht="15" customHeight="1">
      <c r="A192" s="52">
        <v>2024</v>
      </c>
      <c r="B192" s="48"/>
      <c r="C192" s="50">
        <v>6</v>
      </c>
      <c r="D192" s="51">
        <v>6</v>
      </c>
      <c r="E192" s="7" t="str">
        <f t="shared" ref="E192:E198" si="1">$C192&amp;$D192</f>
        <v>66</v>
      </c>
      <c r="F192" s="478"/>
      <c r="G192" s="255">
        <v>36.4</v>
      </c>
      <c r="H192" s="463"/>
      <c r="I192" s="255">
        <v>50</v>
      </c>
      <c r="J192" s="463"/>
      <c r="K192" s="255">
        <v>66.7</v>
      </c>
      <c r="L192" s="474"/>
      <c r="M192" s="20">
        <v>12397.9444</v>
      </c>
      <c r="N192" s="18"/>
      <c r="O192" s="285">
        <v>0</v>
      </c>
      <c r="P192" s="65"/>
      <c r="Q192" s="23">
        <v>100</v>
      </c>
      <c r="R192" s="66"/>
      <c r="S192" s="23">
        <v>99.7</v>
      </c>
      <c r="T192" s="65"/>
      <c r="U192" s="23">
        <v>99</v>
      </c>
      <c r="V192" s="66"/>
      <c r="W192" s="23">
        <v>98.6</v>
      </c>
      <c r="X192" s="65"/>
      <c r="Y192" s="23">
        <v>102.6</v>
      </c>
      <c r="Z192" s="66"/>
      <c r="AA192" s="56">
        <v>103.4</v>
      </c>
      <c r="AB192" s="6"/>
      <c r="AC192" s="154">
        <v>66285</v>
      </c>
      <c r="AD192" s="41"/>
      <c r="AE192" s="154">
        <v>19181</v>
      </c>
      <c r="AF192" s="41"/>
      <c r="AG192" s="154">
        <v>28233</v>
      </c>
      <c r="AH192" s="41"/>
      <c r="AI192" s="20">
        <v>23405</v>
      </c>
      <c r="AJ192" s="5"/>
      <c r="AK192" s="322">
        <f>ROUND(1719749,-2)/100</f>
        <v>17197</v>
      </c>
      <c r="AL192" s="3"/>
      <c r="AM192" s="285">
        <f>ROUND(8811277,-3)/1000</f>
        <v>8811</v>
      </c>
      <c r="AN192" s="3"/>
      <c r="AO192" s="285">
        <f>ROUND(238720758,-4)/10000</f>
        <v>23872</v>
      </c>
      <c r="AP192" s="5"/>
      <c r="AQ192" s="285">
        <v>0</v>
      </c>
      <c r="AR192" s="323"/>
      <c r="AS192" s="285">
        <v>0</v>
      </c>
      <c r="AT192" s="323"/>
      <c r="AU192" s="20">
        <v>9915501</v>
      </c>
      <c r="AV192" s="5"/>
      <c r="AW192" s="20">
        <v>6256302</v>
      </c>
      <c r="AX192" s="246" t="s">
        <v>191</v>
      </c>
      <c r="AY192" s="243" t="s">
        <v>191</v>
      </c>
      <c r="AZ192" s="148"/>
      <c r="BA192" s="20">
        <v>820</v>
      </c>
      <c r="BB192" s="5"/>
      <c r="BC192" s="18">
        <f>ROUND(10987900,-4)/10000</f>
        <v>1099</v>
      </c>
      <c r="BD192" s="474"/>
      <c r="BE192" s="154">
        <v>92090.62</v>
      </c>
      <c r="BF192" s="474"/>
      <c r="BG192" s="263">
        <f>ROUND(8989641078,-5)/100000</f>
        <v>89896</v>
      </c>
      <c r="BH192" s="249"/>
      <c r="BI192" s="20">
        <v>18674.54</v>
      </c>
      <c r="BJ192" s="249"/>
      <c r="BK192" s="20">
        <v>3180.67</v>
      </c>
      <c r="BL192" s="66"/>
      <c r="BM192" s="20">
        <v>11901.44</v>
      </c>
      <c r="BN192" s="66"/>
      <c r="BO192" s="20">
        <v>3592.43</v>
      </c>
      <c r="BP192" s="18"/>
      <c r="BQ192" s="496">
        <v>10670.300000000001</v>
      </c>
      <c r="BR192" s="5"/>
      <c r="BS192" s="20">
        <f>ROUND(50360010,-4)/10000</f>
        <v>5036</v>
      </c>
      <c r="BT192" s="475"/>
      <c r="BU192" s="273">
        <v>122.7</v>
      </c>
      <c r="BV192" s="341"/>
      <c r="BW192" s="38">
        <v>108.2</v>
      </c>
      <c r="BX192" s="66"/>
      <c r="BY192" s="20">
        <v>280888</v>
      </c>
      <c r="BZ192" s="66"/>
      <c r="CA192" s="109">
        <v>1.23</v>
      </c>
      <c r="CB192" s="66"/>
      <c r="CC192" s="20">
        <v>337.12</v>
      </c>
      <c r="CD192" s="66"/>
      <c r="CE192" s="20">
        <v>791.86699999999996</v>
      </c>
      <c r="CF192" s="66"/>
      <c r="CG192" s="23">
        <v>156.69999999999999</v>
      </c>
      <c r="CH192" s="66"/>
      <c r="CI192" s="23">
        <v>143</v>
      </c>
      <c r="CJ192" s="58"/>
      <c r="CK192" s="23">
        <v>108.2</v>
      </c>
      <c r="CL192" s="58"/>
      <c r="CM192" s="56">
        <v>98.7</v>
      </c>
      <c r="CN192" s="66"/>
      <c r="CO192" s="23">
        <v>104.6</v>
      </c>
      <c r="CP192" s="58"/>
      <c r="CQ192" s="56">
        <v>103.7</v>
      </c>
      <c r="CR192" s="66"/>
      <c r="CS192" s="23">
        <v>106.7</v>
      </c>
      <c r="CT192" s="6"/>
      <c r="CU192" s="110">
        <v>2.5</v>
      </c>
      <c r="CV192" s="48"/>
      <c r="CW192" s="50">
        <v>6</v>
      </c>
      <c r="CX192" s="51">
        <v>6</v>
      </c>
      <c r="CY192" s="187"/>
    </row>
    <row r="193" spans="1:103" s="8" customFormat="1" ht="15" customHeight="1">
      <c r="A193" s="52">
        <v>2024</v>
      </c>
      <c r="B193" s="48"/>
      <c r="C193" s="50">
        <v>6</v>
      </c>
      <c r="D193" s="51">
        <v>7</v>
      </c>
      <c r="E193" s="7" t="str">
        <f t="shared" si="1"/>
        <v>67</v>
      </c>
      <c r="F193" s="341"/>
      <c r="G193" s="255">
        <v>27.3</v>
      </c>
      <c r="H193" s="463"/>
      <c r="I193" s="255">
        <v>60</v>
      </c>
      <c r="J193" s="463"/>
      <c r="K193" s="255">
        <v>77.8</v>
      </c>
      <c r="L193" s="474"/>
      <c r="M193" s="20">
        <v>12396</v>
      </c>
      <c r="N193" s="18"/>
      <c r="O193" s="285">
        <v>0</v>
      </c>
      <c r="P193" s="65"/>
      <c r="Q193" s="23">
        <v>103.1</v>
      </c>
      <c r="R193" s="66"/>
      <c r="S193" s="23">
        <v>108.2</v>
      </c>
      <c r="T193" s="65"/>
      <c r="U193" s="23">
        <v>101.7</v>
      </c>
      <c r="V193" s="66"/>
      <c r="W193" s="23">
        <v>106.5</v>
      </c>
      <c r="X193" s="65"/>
      <c r="Y193" s="23">
        <v>103</v>
      </c>
      <c r="Z193" s="66"/>
      <c r="AA193" s="56">
        <v>104.3</v>
      </c>
      <c r="AB193" s="6"/>
      <c r="AC193" s="154">
        <v>68014</v>
      </c>
      <c r="AD193" s="41"/>
      <c r="AE193" s="154">
        <v>19858</v>
      </c>
      <c r="AF193" s="41"/>
      <c r="AG193" s="154">
        <v>31546</v>
      </c>
      <c r="AH193" s="41"/>
      <c r="AI193" s="20">
        <v>26477</v>
      </c>
      <c r="AJ193" s="5"/>
      <c r="AK193" s="322">
        <f>ROUND(1530675,-2)/100</f>
        <v>15307</v>
      </c>
      <c r="AL193" s="3"/>
      <c r="AM193" s="285">
        <f>ROUND(8725698,-3)/1000</f>
        <v>8726</v>
      </c>
      <c r="AN193" s="3"/>
      <c r="AO193" s="285">
        <f>ROUND(243754368,-4)/10000</f>
        <v>24375</v>
      </c>
      <c r="AP193" s="5"/>
      <c r="AQ193" s="285">
        <v>0</v>
      </c>
      <c r="AR193" s="323"/>
      <c r="AS193" s="285">
        <v>0</v>
      </c>
      <c r="AT193" s="323"/>
      <c r="AU193" s="20">
        <v>9909908</v>
      </c>
      <c r="AV193" s="5"/>
      <c r="AW193" s="20">
        <v>6262014</v>
      </c>
      <c r="AX193" s="246" t="s">
        <v>191</v>
      </c>
      <c r="AY193" s="243" t="s">
        <v>191</v>
      </c>
      <c r="AZ193" s="148"/>
      <c r="BA193" s="20">
        <v>953</v>
      </c>
      <c r="BB193" s="5"/>
      <c r="BC193" s="18">
        <f>ROUND(78120600,-4)/10000</f>
        <v>7812</v>
      </c>
      <c r="BD193" s="474"/>
      <c r="BE193" s="20">
        <f>ROUND(9612707031,-5)/100000</f>
        <v>96127</v>
      </c>
      <c r="BF193" s="474"/>
      <c r="BG193" s="229">
        <v>102469.6422</v>
      </c>
      <c r="BH193" s="249"/>
      <c r="BI193" s="20">
        <v>18989.77</v>
      </c>
      <c r="BJ193" s="249"/>
      <c r="BK193" s="20">
        <v>3043.64</v>
      </c>
      <c r="BL193" s="66"/>
      <c r="BM193" s="20">
        <v>12236.49</v>
      </c>
      <c r="BN193" s="66"/>
      <c r="BO193" s="20">
        <v>3709.64</v>
      </c>
      <c r="BP193" s="18"/>
      <c r="BQ193" s="495">
        <v>11482.15</v>
      </c>
      <c r="BR193" s="5"/>
      <c r="BS193" s="20">
        <v>5666.2380000000003</v>
      </c>
      <c r="BT193" s="475"/>
      <c r="BU193" s="274">
        <v>123.4</v>
      </c>
      <c r="BV193" s="341"/>
      <c r="BW193" s="38">
        <v>108.6</v>
      </c>
      <c r="BX193" s="66"/>
      <c r="BY193" s="20">
        <v>290931</v>
      </c>
      <c r="BZ193" s="66"/>
      <c r="CA193" s="109">
        <v>1.24</v>
      </c>
      <c r="CB193" s="66"/>
      <c r="CC193" s="20">
        <v>358.32100000000003</v>
      </c>
      <c r="CD193" s="66"/>
      <c r="CE193" s="20">
        <v>843.08900000000006</v>
      </c>
      <c r="CF193" s="66"/>
      <c r="CG193" s="23">
        <v>126.6</v>
      </c>
      <c r="CH193" s="66"/>
      <c r="CI193" s="23">
        <v>115</v>
      </c>
      <c r="CJ193" s="58"/>
      <c r="CK193" s="23">
        <v>108.2</v>
      </c>
      <c r="CL193" s="58"/>
      <c r="CM193" s="56">
        <v>98.3</v>
      </c>
      <c r="CN193" s="66"/>
      <c r="CO193" s="23">
        <v>104.9</v>
      </c>
      <c r="CP193" s="58"/>
      <c r="CQ193" s="56">
        <v>104.7</v>
      </c>
      <c r="CR193" s="66"/>
      <c r="CS193" s="23">
        <v>111.2</v>
      </c>
      <c r="CT193" s="6"/>
      <c r="CU193" s="110">
        <v>2.7</v>
      </c>
      <c r="CV193" s="48"/>
      <c r="CW193" s="50">
        <v>6</v>
      </c>
      <c r="CX193" s="51">
        <v>7</v>
      </c>
      <c r="CY193" s="187"/>
    </row>
    <row r="194" spans="1:103" s="8" customFormat="1" ht="15" customHeight="1">
      <c r="A194" s="52">
        <v>2024</v>
      </c>
      <c r="B194" s="48"/>
      <c r="C194" s="50">
        <v>6</v>
      </c>
      <c r="D194" s="51">
        <v>8</v>
      </c>
      <c r="E194" s="7" t="str">
        <f t="shared" si="1"/>
        <v>68</v>
      </c>
      <c r="F194" s="341"/>
      <c r="G194" s="255">
        <v>27.3</v>
      </c>
      <c r="H194" s="463"/>
      <c r="I194" s="255">
        <v>20</v>
      </c>
      <c r="J194" s="463"/>
      <c r="K194" s="255">
        <v>61.1</v>
      </c>
      <c r="L194" s="474"/>
      <c r="M194" s="20">
        <v>12385</v>
      </c>
      <c r="N194" s="18"/>
      <c r="O194" s="285">
        <v>0</v>
      </c>
      <c r="P194" s="65"/>
      <c r="Q194" s="23">
        <v>99.7</v>
      </c>
      <c r="R194" s="66"/>
      <c r="S194" s="23">
        <v>91.4</v>
      </c>
      <c r="T194" s="65"/>
      <c r="U194" s="23">
        <v>97.5</v>
      </c>
      <c r="V194" s="66"/>
      <c r="W194" s="23">
        <v>90.2</v>
      </c>
      <c r="X194" s="65"/>
      <c r="Y194" s="23">
        <v>102.2</v>
      </c>
      <c r="Z194" s="66"/>
      <c r="AA194" s="56">
        <v>103</v>
      </c>
      <c r="AB194" s="6"/>
      <c r="AC194" s="154">
        <v>66819</v>
      </c>
      <c r="AD194" s="41"/>
      <c r="AE194" s="154">
        <v>19597</v>
      </c>
      <c r="AF194" s="41"/>
      <c r="AG194" s="154">
        <v>28939</v>
      </c>
      <c r="AH194" s="41"/>
      <c r="AI194" s="20">
        <v>20639</v>
      </c>
      <c r="AJ194" s="5"/>
      <c r="AK194" s="322">
        <v>10706.39</v>
      </c>
      <c r="AL194" s="3"/>
      <c r="AM194" s="20">
        <v>8295.3700000000008</v>
      </c>
      <c r="AN194" s="3"/>
      <c r="AO194" s="20">
        <v>25490.837599999999</v>
      </c>
      <c r="AP194" s="5"/>
      <c r="AQ194" s="285">
        <v>0</v>
      </c>
      <c r="AR194" s="323"/>
      <c r="AS194" s="285">
        <v>0</v>
      </c>
      <c r="AT194" s="323"/>
      <c r="AU194" s="20">
        <v>9894264</v>
      </c>
      <c r="AV194" s="5"/>
      <c r="AW194" s="20">
        <v>6259191</v>
      </c>
      <c r="AX194" s="246" t="s">
        <v>191</v>
      </c>
      <c r="AY194" s="243" t="s">
        <v>191</v>
      </c>
      <c r="AZ194" s="148"/>
      <c r="BA194" s="20">
        <v>723</v>
      </c>
      <c r="BB194" s="5"/>
      <c r="BC194" s="18">
        <v>1013.7</v>
      </c>
      <c r="BD194" s="474"/>
      <c r="BE194" s="20">
        <v>84334.835640000005</v>
      </c>
      <c r="BF194" s="474"/>
      <c r="BG194" s="229">
        <v>91426.365160000001</v>
      </c>
      <c r="BH194" s="249"/>
      <c r="BI194" s="20">
        <v>18664.39</v>
      </c>
      <c r="BJ194" s="249"/>
      <c r="BK194" s="20">
        <v>2392.4499999999998</v>
      </c>
      <c r="BL194" s="66"/>
      <c r="BM194" s="20">
        <v>12687</v>
      </c>
      <c r="BN194" s="66"/>
      <c r="BO194" s="20">
        <v>3584.93</v>
      </c>
      <c r="BP194" s="497"/>
      <c r="BQ194" s="496">
        <v>11465.62</v>
      </c>
      <c r="BR194" s="5"/>
      <c r="BS194" s="20">
        <v>6497.7430000000004</v>
      </c>
      <c r="BT194" s="475"/>
      <c r="BU194" s="274">
        <v>123.1</v>
      </c>
      <c r="BV194" s="341"/>
      <c r="BW194" s="38">
        <v>109.1</v>
      </c>
      <c r="BX194" s="66"/>
      <c r="BY194" s="20">
        <v>297487</v>
      </c>
      <c r="BZ194" s="66"/>
      <c r="CA194" s="109">
        <v>1.23</v>
      </c>
      <c r="CB194" s="66"/>
      <c r="CC194" s="20">
        <v>317.38099999999997</v>
      </c>
      <c r="CD194" s="66"/>
      <c r="CE194" s="20">
        <v>792.45600000000002</v>
      </c>
      <c r="CF194" s="66"/>
      <c r="CG194" s="23">
        <v>93</v>
      </c>
      <c r="CH194" s="66"/>
      <c r="CI194" s="23">
        <v>83.9</v>
      </c>
      <c r="CJ194" s="58"/>
      <c r="CK194" s="23">
        <v>107.5</v>
      </c>
      <c r="CL194" s="58"/>
      <c r="CM194" s="56">
        <v>97</v>
      </c>
      <c r="CN194" s="66"/>
      <c r="CO194" s="23">
        <v>104.8</v>
      </c>
      <c r="CP194" s="58"/>
      <c r="CQ194" s="56">
        <v>97.9</v>
      </c>
      <c r="CR194" s="66"/>
      <c r="CS194" s="23">
        <v>104.5</v>
      </c>
      <c r="CT194" s="6"/>
      <c r="CU194" s="110">
        <v>2.5</v>
      </c>
      <c r="CV194" s="48"/>
      <c r="CW194" s="50">
        <v>6</v>
      </c>
      <c r="CX194" s="51">
        <v>8</v>
      </c>
      <c r="CY194" s="187"/>
    </row>
    <row r="195" spans="1:103" s="8" customFormat="1" ht="15" customHeight="1">
      <c r="A195" s="52">
        <v>2024</v>
      </c>
      <c r="B195" s="48"/>
      <c r="C195" s="50">
        <v>6</v>
      </c>
      <c r="D195" s="51">
        <v>9</v>
      </c>
      <c r="E195" s="7" t="str">
        <f t="shared" si="1"/>
        <v>69</v>
      </c>
      <c r="F195" s="341"/>
      <c r="G195" s="255">
        <v>54.5</v>
      </c>
      <c r="H195" s="463"/>
      <c r="I195" s="255">
        <v>50</v>
      </c>
      <c r="J195" s="463"/>
      <c r="K195" s="255">
        <v>33.299999999999997</v>
      </c>
      <c r="L195" s="474"/>
      <c r="M195" s="20">
        <v>12378</v>
      </c>
      <c r="N195" s="18"/>
      <c r="O195" s="285">
        <v>0</v>
      </c>
      <c r="P195" s="65"/>
      <c r="Q195" s="23">
        <v>101.3</v>
      </c>
      <c r="R195" s="66"/>
      <c r="S195" s="23">
        <v>104.2</v>
      </c>
      <c r="T195" s="65"/>
      <c r="U195" s="23">
        <v>99.8</v>
      </c>
      <c r="V195" s="66"/>
      <c r="W195" s="23">
        <v>103.3</v>
      </c>
      <c r="X195" s="65"/>
      <c r="Y195" s="23">
        <v>102.3</v>
      </c>
      <c r="Z195" s="66"/>
      <c r="AA195" s="56">
        <v>101.4</v>
      </c>
      <c r="AB195" s="6"/>
      <c r="AC195" s="154">
        <v>68548</v>
      </c>
      <c r="AD195" s="41"/>
      <c r="AE195" s="154">
        <v>19350</v>
      </c>
      <c r="AF195" s="41"/>
      <c r="AG195" s="154">
        <v>31033</v>
      </c>
      <c r="AH195" s="41"/>
      <c r="AI195" s="20">
        <v>24467</v>
      </c>
      <c r="AJ195" s="5"/>
      <c r="AK195" s="322">
        <v>12751.7</v>
      </c>
      <c r="AL195" s="3"/>
      <c r="AM195" s="20">
        <v>8901.116</v>
      </c>
      <c r="AN195" s="3"/>
      <c r="AO195" s="20">
        <v>24423.776399999999</v>
      </c>
      <c r="AP195" s="5"/>
      <c r="AQ195" s="285">
        <v>0</v>
      </c>
      <c r="AR195" s="323"/>
      <c r="AS195" s="285">
        <v>0</v>
      </c>
      <c r="AT195" s="323"/>
      <c r="AU195" s="20">
        <v>9846763</v>
      </c>
      <c r="AV195" s="5"/>
      <c r="AW195" s="20">
        <v>6265715</v>
      </c>
      <c r="AX195" s="246" t="s">
        <v>191</v>
      </c>
      <c r="AY195" s="243" t="s">
        <v>191</v>
      </c>
      <c r="AZ195" s="148"/>
      <c r="BA195" s="20">
        <v>807</v>
      </c>
      <c r="BB195" s="5"/>
      <c r="BC195" s="18">
        <v>1327.54</v>
      </c>
      <c r="BD195" s="474"/>
      <c r="BE195" s="20">
        <v>90379.34087</v>
      </c>
      <c r="BF195" s="474"/>
      <c r="BG195" s="229">
        <v>93374.41</v>
      </c>
      <c r="BH195" s="249"/>
      <c r="BI195" s="20">
        <v>17393.810000000001</v>
      </c>
      <c r="BJ195" s="249"/>
      <c r="BK195" s="20">
        <v>2525.46</v>
      </c>
      <c r="BL195" s="66"/>
      <c r="BM195" s="20">
        <v>11485.8</v>
      </c>
      <c r="BN195" s="66"/>
      <c r="BO195" s="20">
        <v>3382.55</v>
      </c>
      <c r="BP195" s="18"/>
      <c r="BQ195" s="495">
        <v>10682.32</v>
      </c>
      <c r="BR195" s="5"/>
      <c r="BS195" s="20">
        <v>5370.5739999999996</v>
      </c>
      <c r="BT195" s="475"/>
      <c r="BU195" s="274">
        <v>123.5</v>
      </c>
      <c r="BV195" s="341"/>
      <c r="BW195" s="38">
        <v>108.9</v>
      </c>
      <c r="BX195" s="66"/>
      <c r="BY195" s="20">
        <v>287963</v>
      </c>
      <c r="BZ195" s="66"/>
      <c r="CA195" s="109">
        <v>1.24</v>
      </c>
      <c r="CB195" s="66"/>
      <c r="CC195" s="20">
        <v>349.32</v>
      </c>
      <c r="CD195" s="66"/>
      <c r="CE195" s="20">
        <v>806.976</v>
      </c>
      <c r="CF195" s="66"/>
      <c r="CG195" s="23">
        <v>91.6</v>
      </c>
      <c r="CH195" s="66"/>
      <c r="CI195" s="23">
        <v>83</v>
      </c>
      <c r="CJ195" s="58"/>
      <c r="CK195" s="23">
        <v>107.8</v>
      </c>
      <c r="CL195" s="58"/>
      <c r="CM195" s="56">
        <v>97.6</v>
      </c>
      <c r="CN195" s="66"/>
      <c r="CO195" s="23">
        <v>104.7</v>
      </c>
      <c r="CP195" s="58"/>
      <c r="CQ195" s="56">
        <v>99.7</v>
      </c>
      <c r="CR195" s="66"/>
      <c r="CS195" s="23">
        <v>110.4</v>
      </c>
      <c r="CT195" s="6"/>
      <c r="CU195" s="110">
        <v>2.4</v>
      </c>
      <c r="CV195" s="48"/>
      <c r="CW195" s="50">
        <v>6</v>
      </c>
      <c r="CX195" s="51">
        <v>9</v>
      </c>
      <c r="CY195" s="187"/>
    </row>
    <row r="196" spans="1:103" s="8" customFormat="1" ht="15" customHeight="1">
      <c r="A196" s="52">
        <v>2024</v>
      </c>
      <c r="B196" s="48"/>
      <c r="C196" s="50">
        <v>6</v>
      </c>
      <c r="D196" s="51">
        <v>10</v>
      </c>
      <c r="E196" s="7" t="str">
        <f t="shared" si="1"/>
        <v>610</v>
      </c>
      <c r="F196" s="341"/>
      <c r="G196" s="23">
        <v>60</v>
      </c>
      <c r="H196" s="463"/>
      <c r="I196" s="23">
        <v>66.7</v>
      </c>
      <c r="J196" s="478"/>
      <c r="K196" s="23">
        <v>50</v>
      </c>
      <c r="L196" s="474"/>
      <c r="M196" s="20">
        <v>12379</v>
      </c>
      <c r="N196" s="18"/>
      <c r="O196" s="285">
        <v>0</v>
      </c>
      <c r="P196" s="65"/>
      <c r="Q196" s="23">
        <v>104.1</v>
      </c>
      <c r="R196" s="66"/>
      <c r="S196" s="23">
        <v>107.8</v>
      </c>
      <c r="T196" s="65"/>
      <c r="U196" s="23">
        <v>102.4</v>
      </c>
      <c r="V196" s="66"/>
      <c r="W196" s="23">
        <v>105.7</v>
      </c>
      <c r="X196" s="65"/>
      <c r="Y196" s="23">
        <v>102.3</v>
      </c>
      <c r="Z196" s="66"/>
      <c r="AA196" s="56">
        <v>102.4</v>
      </c>
      <c r="AB196" s="6"/>
      <c r="AC196" s="154">
        <v>69669</v>
      </c>
      <c r="AD196" s="41"/>
      <c r="AE196" s="154">
        <v>19705</v>
      </c>
      <c r="AF196" s="41"/>
      <c r="AG196" s="154">
        <v>29541</v>
      </c>
      <c r="AH196" s="41"/>
      <c r="AI196" s="20">
        <v>22342</v>
      </c>
      <c r="AJ196" s="5"/>
      <c r="AK196" s="322">
        <v>11288.1</v>
      </c>
      <c r="AL196" s="3"/>
      <c r="AM196" s="20">
        <v>9094.8709999999992</v>
      </c>
      <c r="AN196" s="3"/>
      <c r="AO196" s="20">
        <v>26509.693899999998</v>
      </c>
      <c r="AP196" s="5"/>
      <c r="AQ196" s="285">
        <v>0</v>
      </c>
      <c r="AR196" s="323"/>
      <c r="AS196" s="285">
        <v>0</v>
      </c>
      <c r="AT196" s="323"/>
      <c r="AU196" s="20">
        <v>9869182</v>
      </c>
      <c r="AV196" s="5"/>
      <c r="AW196" s="20">
        <v>6282066</v>
      </c>
      <c r="AX196" s="246" t="s">
        <v>191</v>
      </c>
      <c r="AY196" s="243" t="s">
        <v>191</v>
      </c>
      <c r="AZ196" s="148"/>
      <c r="BA196" s="20">
        <v>909</v>
      </c>
      <c r="BB196" s="5"/>
      <c r="BC196" s="18">
        <v>2529.13</v>
      </c>
      <c r="BD196" s="474"/>
      <c r="BE196" s="20">
        <v>94269.81</v>
      </c>
      <c r="BF196" s="474"/>
      <c r="BG196" s="20">
        <v>98951.72</v>
      </c>
      <c r="BH196" s="249"/>
      <c r="BI196" s="20">
        <v>17894.77</v>
      </c>
      <c r="BJ196" s="249"/>
      <c r="BK196" s="20">
        <v>2874.52</v>
      </c>
      <c r="BL196" s="66"/>
      <c r="BM196" s="20">
        <v>11695.38</v>
      </c>
      <c r="BN196" s="66"/>
      <c r="BO196" s="20">
        <v>3324.87</v>
      </c>
      <c r="BP196" s="497"/>
      <c r="BQ196" s="496">
        <v>11029.67</v>
      </c>
      <c r="BR196" s="5"/>
      <c r="BS196" s="20">
        <v>5843.9780000000001</v>
      </c>
      <c r="BT196" s="474"/>
      <c r="BU196" s="274">
        <v>124</v>
      </c>
      <c r="BV196" s="341"/>
      <c r="BW196" s="38">
        <v>109.5</v>
      </c>
      <c r="BX196" s="66"/>
      <c r="BY196" s="20">
        <v>305819</v>
      </c>
      <c r="BZ196" s="66"/>
      <c r="CA196" s="109">
        <v>1.25</v>
      </c>
      <c r="CB196" s="66"/>
      <c r="CC196" s="20">
        <v>377.46499999999997</v>
      </c>
      <c r="CD196" s="66"/>
      <c r="CE196" s="20">
        <v>919.11400000000003</v>
      </c>
      <c r="CF196" s="66"/>
      <c r="CG196" s="23">
        <v>91.9</v>
      </c>
      <c r="CH196" s="66"/>
      <c r="CI196" s="23">
        <v>82.6</v>
      </c>
      <c r="CJ196" s="58"/>
      <c r="CK196" s="23">
        <v>108.6</v>
      </c>
      <c r="CL196" s="58"/>
      <c r="CM196" s="56">
        <v>97.7</v>
      </c>
      <c r="CN196" s="66"/>
      <c r="CO196" s="23">
        <v>104.9</v>
      </c>
      <c r="CP196" s="58"/>
      <c r="CQ196" s="56">
        <v>103.6</v>
      </c>
      <c r="CR196" s="66"/>
      <c r="CS196" s="23">
        <v>115.7</v>
      </c>
      <c r="CT196" s="6"/>
      <c r="CU196" s="110">
        <v>2.5</v>
      </c>
      <c r="CV196" s="48"/>
      <c r="CW196" s="50">
        <v>6</v>
      </c>
      <c r="CX196" s="51">
        <v>10</v>
      </c>
      <c r="CY196" s="187"/>
    </row>
    <row r="197" spans="1:103" s="8" customFormat="1" ht="15" customHeight="1">
      <c r="A197" s="52">
        <v>2024</v>
      </c>
      <c r="B197" s="48"/>
      <c r="C197" s="50">
        <v>6</v>
      </c>
      <c r="D197" s="51">
        <v>11</v>
      </c>
      <c r="E197" s="7" t="str">
        <f t="shared" si="1"/>
        <v>611</v>
      </c>
      <c r="F197" s="341"/>
      <c r="G197" s="23">
        <v>60</v>
      </c>
      <c r="H197" s="463"/>
      <c r="I197" s="23">
        <v>88.9</v>
      </c>
      <c r="J197" s="463"/>
      <c r="K197" s="23">
        <v>56.3</v>
      </c>
      <c r="L197" s="474"/>
      <c r="M197" s="20">
        <v>12379</v>
      </c>
      <c r="N197" s="18"/>
      <c r="O197" s="285">
        <v>0</v>
      </c>
      <c r="P197" s="65"/>
      <c r="Q197" s="23">
        <v>101.8</v>
      </c>
      <c r="R197" s="66"/>
      <c r="S197" s="23">
        <v>104</v>
      </c>
      <c r="T197" s="65"/>
      <c r="U197" s="23">
        <v>99.8</v>
      </c>
      <c r="V197" s="66"/>
      <c r="W197" s="23">
        <v>101.8</v>
      </c>
      <c r="X197" s="65"/>
      <c r="Y197" s="23">
        <v>101.3</v>
      </c>
      <c r="Z197" s="66"/>
      <c r="AA197" s="56">
        <v>103</v>
      </c>
      <c r="AB197" s="6"/>
      <c r="AC197" s="154">
        <v>65037</v>
      </c>
      <c r="AD197" s="41"/>
      <c r="AE197" s="154">
        <v>19768</v>
      </c>
      <c r="AF197" s="41"/>
      <c r="AG197" s="154">
        <v>26717</v>
      </c>
      <c r="AH197" s="41"/>
      <c r="AI197" s="20">
        <v>16354</v>
      </c>
      <c r="AJ197" s="5"/>
      <c r="AK197" s="322">
        <v>7999.04</v>
      </c>
      <c r="AL197" s="3"/>
      <c r="AM197" s="20">
        <v>8437.5650000000005</v>
      </c>
      <c r="AN197" s="3"/>
      <c r="AO197" s="20">
        <v>24157.856899999999</v>
      </c>
      <c r="AP197" s="5"/>
      <c r="AQ197" s="285">
        <v>0</v>
      </c>
      <c r="AR197" s="323"/>
      <c r="AS197" s="285">
        <v>0</v>
      </c>
      <c r="AT197" s="323"/>
      <c r="AU197" s="20">
        <v>9931928</v>
      </c>
      <c r="AV197" s="5"/>
      <c r="AW197" s="20">
        <v>6332562</v>
      </c>
      <c r="AX197" s="246" t="s">
        <v>191</v>
      </c>
      <c r="AY197" s="243" t="s">
        <v>191</v>
      </c>
      <c r="AZ197" s="148"/>
      <c r="BA197" s="20">
        <v>841</v>
      </c>
      <c r="BB197" s="5"/>
      <c r="BC197" s="18">
        <v>1602.23</v>
      </c>
      <c r="BD197" s="474"/>
      <c r="BE197" s="20">
        <v>91523</v>
      </c>
      <c r="BF197" s="474" t="s">
        <v>306</v>
      </c>
      <c r="BG197" s="20">
        <v>92668</v>
      </c>
      <c r="BH197" s="249"/>
      <c r="BI197" s="20">
        <v>18976.23</v>
      </c>
      <c r="BJ197" s="249"/>
      <c r="BK197" s="20">
        <v>3222.54</v>
      </c>
      <c r="BL197" s="66"/>
      <c r="BM197" s="20">
        <v>12150.1</v>
      </c>
      <c r="BN197" s="66"/>
      <c r="BO197" s="20">
        <v>3603.6</v>
      </c>
      <c r="BP197" s="18"/>
      <c r="BQ197" s="495">
        <v>10534.23</v>
      </c>
      <c r="BR197" s="5"/>
      <c r="BS197" s="20">
        <v>5711.7730000000001</v>
      </c>
      <c r="BT197" s="474"/>
      <c r="BU197" s="273">
        <v>124.4</v>
      </c>
      <c r="BV197" s="341"/>
      <c r="BW197" s="38">
        <v>110</v>
      </c>
      <c r="BX197" s="66"/>
      <c r="BY197" s="20">
        <v>295518</v>
      </c>
      <c r="BZ197" s="66"/>
      <c r="CA197" s="109">
        <v>1.25</v>
      </c>
      <c r="CB197" s="66"/>
      <c r="CC197" s="20">
        <v>313.18299999999999</v>
      </c>
      <c r="CD197" s="66"/>
      <c r="CE197" s="20">
        <v>802.46699999999998</v>
      </c>
      <c r="CF197" s="66"/>
      <c r="CG197" s="23">
        <v>96.9</v>
      </c>
      <c r="CH197" s="66"/>
      <c r="CI197" s="23">
        <v>86.7</v>
      </c>
      <c r="CJ197" s="58"/>
      <c r="CK197" s="23">
        <v>108.7</v>
      </c>
      <c r="CL197" s="58"/>
      <c r="CM197" s="56">
        <v>97.2</v>
      </c>
      <c r="CN197" s="66"/>
      <c r="CO197" s="23">
        <v>105.1</v>
      </c>
      <c r="CP197" s="58"/>
      <c r="CQ197" s="56">
        <v>103.8</v>
      </c>
      <c r="CR197" s="66"/>
      <c r="CS197" s="23">
        <v>116.4</v>
      </c>
      <c r="CT197" s="6"/>
      <c r="CU197" s="110">
        <v>2.5</v>
      </c>
      <c r="CV197" s="48"/>
      <c r="CW197" s="50">
        <v>6</v>
      </c>
      <c r="CX197" s="51">
        <v>11</v>
      </c>
      <c r="CY197" s="187"/>
    </row>
    <row r="198" spans="1:103" s="8" customFormat="1" ht="15" customHeight="1" thickBot="1">
      <c r="A198" s="52">
        <v>2024</v>
      </c>
      <c r="B198" s="48"/>
      <c r="C198" s="50">
        <v>6</v>
      </c>
      <c r="D198" s="51">
        <v>12</v>
      </c>
      <c r="E198" s="7" t="str">
        <f t="shared" si="1"/>
        <v>612</v>
      </c>
      <c r="F198" s="341"/>
      <c r="G198" s="23">
        <v>60</v>
      </c>
      <c r="H198" s="463"/>
      <c r="I198" s="23">
        <v>88.9</v>
      </c>
      <c r="J198" s="66"/>
      <c r="K198" s="23">
        <v>62.5</v>
      </c>
      <c r="L198" s="474"/>
      <c r="M198" s="20">
        <v>12374</v>
      </c>
      <c r="N198" s="18"/>
      <c r="O198" s="285">
        <v>0</v>
      </c>
      <c r="P198" s="65"/>
      <c r="Q198" s="23">
        <v>101.6</v>
      </c>
      <c r="R198" s="66"/>
      <c r="S198" s="23">
        <v>104.7</v>
      </c>
      <c r="T198" s="65"/>
      <c r="U198" s="23">
        <v>100</v>
      </c>
      <c r="V198" s="66"/>
      <c r="W198" s="23">
        <v>104.6</v>
      </c>
      <c r="X198" s="65"/>
      <c r="Y198" s="23">
        <v>100.6</v>
      </c>
      <c r="Z198" s="66"/>
      <c r="AA198" s="56">
        <v>98.7</v>
      </c>
      <c r="AB198" s="6"/>
      <c r="AC198" s="154">
        <v>62957</v>
      </c>
      <c r="AD198" s="325"/>
      <c r="AE198" s="154">
        <v>17821</v>
      </c>
      <c r="AF198" s="325"/>
      <c r="AG198" s="154">
        <v>26424</v>
      </c>
      <c r="AH198" s="41"/>
      <c r="AI198" s="20">
        <v>12892</v>
      </c>
      <c r="AJ198" s="282"/>
      <c r="AK198" s="322">
        <v>6784.85</v>
      </c>
      <c r="AL198" s="3"/>
      <c r="AM198" s="20">
        <v>8031.3890000000001</v>
      </c>
      <c r="AN198" s="436"/>
      <c r="AO198" s="20">
        <v>21848.178800000002</v>
      </c>
      <c r="AP198" s="5"/>
      <c r="AQ198" s="285">
        <v>0</v>
      </c>
      <c r="AR198" s="329"/>
      <c r="AS198" s="285">
        <v>0</v>
      </c>
      <c r="AT198" s="323"/>
      <c r="AU198" s="20">
        <v>9915411</v>
      </c>
      <c r="AV198" s="282"/>
      <c r="AW198" s="20">
        <v>6397991</v>
      </c>
      <c r="AX198" s="246" t="s">
        <v>191</v>
      </c>
      <c r="AY198" s="243" t="s">
        <v>191</v>
      </c>
      <c r="AZ198" s="148"/>
      <c r="BA198" s="20">
        <v>842</v>
      </c>
      <c r="BB198" s="282"/>
      <c r="BC198" s="18">
        <v>1940.3</v>
      </c>
      <c r="BD198" s="474"/>
      <c r="BE198" s="20">
        <v>99101.65</v>
      </c>
      <c r="BF198" s="474"/>
      <c r="BG198" s="20">
        <v>97777.09</v>
      </c>
      <c r="BH198" s="249"/>
      <c r="BI198" s="228">
        <v>23476.52</v>
      </c>
      <c r="BJ198" s="250"/>
      <c r="BK198" s="228">
        <v>3703.18</v>
      </c>
      <c r="BL198" s="251"/>
      <c r="BM198" s="228">
        <v>15257.85</v>
      </c>
      <c r="BN198" s="251"/>
      <c r="BO198" s="228">
        <v>4515.49</v>
      </c>
      <c r="BP198" s="18"/>
      <c r="BQ198" s="18">
        <v>11371.5</v>
      </c>
      <c r="BR198" s="5"/>
      <c r="BS198" s="20">
        <v>5460.6959999999999</v>
      </c>
      <c r="BT198" s="475"/>
      <c r="BU198" s="273">
        <v>124.9</v>
      </c>
      <c r="BV198" s="341"/>
      <c r="BW198" s="38">
        <v>110.7</v>
      </c>
      <c r="BX198" s="66"/>
      <c r="BY198" s="20">
        <v>352633</v>
      </c>
      <c r="BZ198" s="66"/>
      <c r="CA198" s="109">
        <v>1.25</v>
      </c>
      <c r="CB198" s="66"/>
      <c r="CC198" s="20">
        <v>289.67599999999999</v>
      </c>
      <c r="CD198" s="66"/>
      <c r="CE198" s="20">
        <v>790.79100000000005</v>
      </c>
      <c r="CF198" s="66"/>
      <c r="CG198" s="23">
        <v>193.9</v>
      </c>
      <c r="CH198" s="66"/>
      <c r="CI198" s="23">
        <v>172.4</v>
      </c>
      <c r="CJ198" s="58"/>
      <c r="CK198" s="23">
        <v>108.8</v>
      </c>
      <c r="CL198" s="58"/>
      <c r="CM198" s="56">
        <v>96.7</v>
      </c>
      <c r="CN198" s="66"/>
      <c r="CO198" s="23">
        <v>105.2</v>
      </c>
      <c r="CP198" s="58"/>
      <c r="CQ198" s="56">
        <v>101.2</v>
      </c>
      <c r="CR198" s="66"/>
      <c r="CS198" s="23">
        <v>112.7</v>
      </c>
      <c r="CT198" s="6"/>
      <c r="CU198" s="110">
        <v>2.4</v>
      </c>
      <c r="CV198" s="48"/>
      <c r="CW198" s="50">
        <v>6</v>
      </c>
      <c r="CX198" s="51">
        <v>12</v>
      </c>
      <c r="CY198" s="187"/>
    </row>
    <row r="199" spans="1:103" s="8" customFormat="1" ht="15" customHeight="1">
      <c r="A199" s="2"/>
      <c r="B199" s="562" t="s">
        <v>15</v>
      </c>
      <c r="C199" s="563"/>
      <c r="D199" s="563"/>
      <c r="E199" s="564"/>
      <c r="F199" s="542" t="s">
        <v>96</v>
      </c>
      <c r="G199" s="577"/>
      <c r="H199" s="577"/>
      <c r="I199" s="577"/>
      <c r="J199" s="577"/>
      <c r="K199" s="543"/>
      <c r="L199" s="542" t="s">
        <v>37</v>
      </c>
      <c r="M199" s="577"/>
      <c r="N199" s="577"/>
      <c r="O199" s="543"/>
      <c r="P199" s="542" t="s">
        <v>38</v>
      </c>
      <c r="Q199" s="577"/>
      <c r="R199" s="577"/>
      <c r="S199" s="577"/>
      <c r="T199" s="577"/>
      <c r="U199" s="577"/>
      <c r="V199" s="577"/>
      <c r="W199" s="577"/>
      <c r="X199" s="577"/>
      <c r="Y199" s="577"/>
      <c r="Z199" s="577"/>
      <c r="AA199" s="577"/>
      <c r="AB199" s="241"/>
      <c r="AC199" s="599" t="s">
        <v>36</v>
      </c>
      <c r="AD199" s="599"/>
      <c r="AE199" s="577"/>
      <c r="AF199" s="577"/>
      <c r="AG199" s="543"/>
      <c r="AH199" s="241"/>
      <c r="AI199" s="617" t="s">
        <v>156</v>
      </c>
      <c r="AJ199" s="617"/>
      <c r="AK199" s="625"/>
      <c r="AL199" s="327"/>
      <c r="AM199" s="599" t="s">
        <v>36</v>
      </c>
      <c r="AN199" s="599"/>
      <c r="AO199" s="543"/>
      <c r="AP199" s="241"/>
      <c r="AQ199" s="621"/>
      <c r="AR199" s="621"/>
      <c r="AS199" s="622"/>
      <c r="AT199" s="241"/>
      <c r="AU199" s="599" t="s">
        <v>16</v>
      </c>
      <c r="AV199" s="599"/>
      <c r="AW199" s="543"/>
      <c r="AX199" s="599" t="s">
        <v>78</v>
      </c>
      <c r="AY199" s="543"/>
      <c r="AZ199" s="241"/>
      <c r="BA199" s="617" t="s">
        <v>80</v>
      </c>
      <c r="BB199" s="617"/>
      <c r="BC199" s="618"/>
      <c r="BD199" s="542" t="s">
        <v>57</v>
      </c>
      <c r="BE199" s="577"/>
      <c r="BF199" s="577"/>
      <c r="BG199" s="543"/>
      <c r="BH199" s="609" t="s">
        <v>148</v>
      </c>
      <c r="BI199" s="610"/>
      <c r="BJ199" s="610"/>
      <c r="BK199" s="610"/>
      <c r="BL199" s="610"/>
      <c r="BM199" s="610"/>
      <c r="BN199" s="610"/>
      <c r="BO199" s="610"/>
      <c r="BP199" s="610"/>
      <c r="BQ199" s="611"/>
      <c r="BR199" s="542" t="s">
        <v>97</v>
      </c>
      <c r="BS199" s="543"/>
      <c r="BT199" s="295"/>
      <c r="BU199" s="599" t="s">
        <v>79</v>
      </c>
      <c r="BV199" s="297"/>
      <c r="BW199" s="599" t="s">
        <v>37</v>
      </c>
      <c r="BX199" s="577"/>
      <c r="BY199" s="543"/>
      <c r="BZ199" s="241"/>
      <c r="CA199" s="599" t="s">
        <v>39</v>
      </c>
      <c r="CB199" s="577"/>
      <c r="CC199" s="577"/>
      <c r="CD199" s="577"/>
      <c r="CE199" s="577"/>
      <c r="CF199" s="577"/>
      <c r="CG199" s="577"/>
      <c r="CH199" s="577"/>
      <c r="CI199" s="577"/>
      <c r="CJ199" s="577"/>
      <c r="CK199" s="577"/>
      <c r="CL199" s="577"/>
      <c r="CM199" s="577"/>
      <c r="CN199" s="577"/>
      <c r="CO199" s="577"/>
      <c r="CP199" s="577"/>
      <c r="CQ199" s="577"/>
      <c r="CR199" s="577"/>
      <c r="CS199" s="543"/>
      <c r="CT199" s="241"/>
      <c r="CU199" s="600" t="s">
        <v>59</v>
      </c>
      <c r="CV199" s="542" t="s">
        <v>81</v>
      </c>
      <c r="CW199" s="577"/>
      <c r="CX199" s="577"/>
      <c r="CY199" s="597"/>
    </row>
    <row r="200" spans="1:103" s="8" customFormat="1" ht="15" customHeight="1" thickBot="1">
      <c r="A200" s="2"/>
      <c r="B200" s="565"/>
      <c r="C200" s="565"/>
      <c r="D200" s="565"/>
      <c r="E200" s="566"/>
      <c r="F200" s="546"/>
      <c r="G200" s="578"/>
      <c r="H200" s="578"/>
      <c r="I200" s="578"/>
      <c r="J200" s="578"/>
      <c r="K200" s="547"/>
      <c r="L200" s="546"/>
      <c r="M200" s="578"/>
      <c r="N200" s="578"/>
      <c r="O200" s="547"/>
      <c r="P200" s="546"/>
      <c r="Q200" s="578"/>
      <c r="R200" s="578"/>
      <c r="S200" s="578"/>
      <c r="T200" s="578"/>
      <c r="U200" s="578"/>
      <c r="V200" s="578"/>
      <c r="W200" s="578"/>
      <c r="X200" s="578"/>
      <c r="Y200" s="578"/>
      <c r="Z200" s="578"/>
      <c r="AA200" s="578"/>
      <c r="AB200" s="230"/>
      <c r="AC200" s="578"/>
      <c r="AD200" s="578"/>
      <c r="AE200" s="578"/>
      <c r="AF200" s="578"/>
      <c r="AG200" s="547"/>
      <c r="AH200" s="230"/>
      <c r="AI200" s="626"/>
      <c r="AJ200" s="626"/>
      <c r="AK200" s="627"/>
      <c r="AL200" s="298"/>
      <c r="AM200" s="578"/>
      <c r="AN200" s="578"/>
      <c r="AO200" s="547"/>
      <c r="AP200" s="230"/>
      <c r="AQ200" s="623"/>
      <c r="AR200" s="623"/>
      <c r="AS200" s="624"/>
      <c r="AT200" s="230"/>
      <c r="AU200" s="578"/>
      <c r="AV200" s="578"/>
      <c r="AW200" s="547"/>
      <c r="AX200" s="578"/>
      <c r="AY200" s="547"/>
      <c r="AZ200" s="230"/>
      <c r="BA200" s="619"/>
      <c r="BB200" s="619"/>
      <c r="BC200" s="620"/>
      <c r="BD200" s="546"/>
      <c r="BE200" s="578"/>
      <c r="BF200" s="578"/>
      <c r="BG200" s="547"/>
      <c r="BH200" s="612"/>
      <c r="BI200" s="613"/>
      <c r="BJ200" s="613"/>
      <c r="BK200" s="613"/>
      <c r="BL200" s="613"/>
      <c r="BM200" s="613"/>
      <c r="BN200" s="613"/>
      <c r="BO200" s="613"/>
      <c r="BP200" s="613"/>
      <c r="BQ200" s="614"/>
      <c r="BR200" s="546"/>
      <c r="BS200" s="547"/>
      <c r="BT200" s="296"/>
      <c r="BU200" s="578"/>
      <c r="BV200" s="230"/>
      <c r="BW200" s="578"/>
      <c r="BX200" s="578"/>
      <c r="BY200" s="547"/>
      <c r="BZ200" s="230"/>
      <c r="CA200" s="578"/>
      <c r="CB200" s="578"/>
      <c r="CC200" s="578"/>
      <c r="CD200" s="578"/>
      <c r="CE200" s="578"/>
      <c r="CF200" s="578"/>
      <c r="CG200" s="578"/>
      <c r="CH200" s="578"/>
      <c r="CI200" s="578"/>
      <c r="CJ200" s="578"/>
      <c r="CK200" s="578"/>
      <c r="CL200" s="578"/>
      <c r="CM200" s="578"/>
      <c r="CN200" s="578"/>
      <c r="CO200" s="578"/>
      <c r="CP200" s="578"/>
      <c r="CQ200" s="578"/>
      <c r="CR200" s="578"/>
      <c r="CS200" s="547"/>
      <c r="CT200" s="230"/>
      <c r="CU200" s="601"/>
      <c r="CV200" s="546"/>
      <c r="CW200" s="578"/>
      <c r="CX200" s="578"/>
      <c r="CY200" s="598"/>
    </row>
    <row r="201" spans="1:103" s="8" customFormat="1" ht="15" customHeight="1">
      <c r="A201" s="2"/>
      <c r="B201" s="221"/>
      <c r="C201" s="221"/>
      <c r="D201" s="14" t="s">
        <v>20</v>
      </c>
      <c r="E201" s="221"/>
      <c r="F201" s="32" t="s">
        <v>171</v>
      </c>
      <c r="G201" s="28"/>
      <c r="H201" s="28"/>
      <c r="I201" s="28"/>
      <c r="J201" s="27"/>
      <c r="K201" s="28"/>
      <c r="L201" s="28"/>
      <c r="M201" s="28"/>
      <c r="N201" s="28"/>
      <c r="O201" s="28"/>
      <c r="P201" s="28"/>
      <c r="Q201" s="28"/>
      <c r="R201" s="28"/>
      <c r="S201" s="28"/>
      <c r="T201" s="27"/>
      <c r="U201" s="28"/>
      <c r="V201" s="28"/>
      <c r="W201" s="28"/>
      <c r="X201" s="221"/>
      <c r="Y201" s="221"/>
      <c r="Z201" s="221"/>
      <c r="AA201" s="221"/>
      <c r="AB201" s="221"/>
      <c r="AC201" s="27"/>
      <c r="AD201" s="27"/>
      <c r="AE201" s="28"/>
      <c r="AF201" s="28"/>
      <c r="AG201" s="28"/>
      <c r="AH201" s="28"/>
      <c r="AI201" s="28"/>
      <c r="AJ201" s="28"/>
      <c r="AK201" s="28"/>
      <c r="AL201" s="28"/>
      <c r="AM201" s="221"/>
      <c r="AN201" s="221"/>
      <c r="AO201" s="221"/>
      <c r="AP201" s="221"/>
      <c r="AQ201" s="27" t="s">
        <v>204</v>
      </c>
      <c r="AR201" s="27"/>
      <c r="AS201" s="221"/>
      <c r="AT201" s="221"/>
      <c r="AU201" s="221"/>
      <c r="AV201" s="221"/>
      <c r="AW201" s="221"/>
      <c r="AX201" s="221"/>
      <c r="AY201" s="221"/>
      <c r="AZ201" s="221"/>
      <c r="BA201" s="615" t="s">
        <v>207</v>
      </c>
      <c r="BB201" s="615"/>
      <c r="BC201" s="616"/>
      <c r="BD201" s="616"/>
      <c r="BE201" s="616"/>
      <c r="BF201" s="616"/>
      <c r="BG201" s="616"/>
      <c r="BH201" s="616"/>
      <c r="BI201" s="616"/>
      <c r="BJ201" s="616"/>
      <c r="BK201" s="616"/>
      <c r="BL201" s="616"/>
      <c r="BM201" s="616"/>
      <c r="BN201" s="226"/>
      <c r="BO201" s="59"/>
      <c r="BP201" s="59"/>
      <c r="BQ201" s="59"/>
      <c r="BR201" s="221"/>
      <c r="BS201" s="221"/>
      <c r="BT201" s="221"/>
      <c r="BU201" s="32" t="s">
        <v>302</v>
      </c>
      <c r="BV201" s="32"/>
      <c r="BW201" s="27"/>
      <c r="BX201" s="27"/>
      <c r="BY201" s="27"/>
      <c r="BZ201" s="27"/>
      <c r="CA201" s="27"/>
      <c r="CB201" s="27"/>
      <c r="CC201" s="27"/>
      <c r="CD201" s="28"/>
      <c r="CE201" s="28"/>
      <c r="CF201" s="28"/>
      <c r="CG201" s="28"/>
      <c r="CH201" s="28"/>
      <c r="CI201" s="28"/>
      <c r="CJ201" s="28"/>
      <c r="CK201" s="28"/>
      <c r="CL201" s="28"/>
      <c r="CM201" s="28"/>
      <c r="CN201" s="28"/>
      <c r="CO201" s="28"/>
      <c r="CP201" s="28"/>
      <c r="CQ201" s="28"/>
      <c r="CR201" s="221"/>
      <c r="CS201" s="221"/>
      <c r="CT201" s="221"/>
      <c r="CU201" s="24"/>
      <c r="CV201" s="221"/>
      <c r="CW201" s="221"/>
      <c r="CX201" s="221"/>
      <c r="CY201" s="221"/>
    </row>
    <row r="202" spans="1:103" ht="13.5" customHeight="1">
      <c r="A202" s="14"/>
      <c r="B202" s="25"/>
      <c r="C202" s="8"/>
      <c r="D202" s="14"/>
      <c r="E202" s="28"/>
      <c r="F202" s="27" t="s">
        <v>172</v>
      </c>
      <c r="G202" s="27"/>
      <c r="H202" s="27"/>
      <c r="I202" s="27"/>
      <c r="J202" s="27"/>
      <c r="K202" s="27"/>
      <c r="L202" s="27"/>
      <c r="M202" s="27"/>
      <c r="N202" s="27"/>
      <c r="O202" s="27"/>
      <c r="P202" s="27"/>
      <c r="Q202" s="27"/>
      <c r="R202" s="27"/>
      <c r="S202" s="27"/>
      <c r="T202" s="27"/>
      <c r="U202" s="27"/>
      <c r="V202" s="27"/>
      <c r="W202" s="27"/>
      <c r="X202" s="27"/>
      <c r="Y202" s="28"/>
      <c r="Z202" s="28"/>
      <c r="AA202" s="28"/>
      <c r="AB202" s="28"/>
      <c r="AC202" s="27"/>
      <c r="AD202" s="27"/>
      <c r="AE202" s="27"/>
      <c r="AF202" s="27"/>
      <c r="AG202" s="27"/>
      <c r="AH202" s="27"/>
      <c r="AI202" s="27"/>
      <c r="AJ202" s="27"/>
      <c r="AK202" s="27"/>
      <c r="AL202" s="27"/>
      <c r="AO202" s="28"/>
      <c r="AP202" s="28"/>
      <c r="AQ202" s="28"/>
      <c r="AR202" s="28"/>
      <c r="AS202" s="28"/>
      <c r="AT202" s="28"/>
      <c r="AU202" s="28"/>
      <c r="AV202" s="28"/>
      <c r="AW202" s="27"/>
      <c r="AX202" s="28"/>
      <c r="AY202" s="8"/>
      <c r="AZ202" s="8"/>
      <c r="BA202" s="27" t="s">
        <v>208</v>
      </c>
      <c r="BB202" s="27"/>
      <c r="BC202" s="32"/>
      <c r="BD202" s="28"/>
      <c r="BE202" s="28"/>
      <c r="BF202" s="28"/>
      <c r="BG202" s="28"/>
      <c r="BH202" s="28"/>
      <c r="BI202" s="28"/>
      <c r="BJ202" s="28"/>
      <c r="BK202" s="28"/>
      <c r="BL202" s="28"/>
      <c r="BM202" s="28"/>
      <c r="BN202" s="28"/>
      <c r="BO202" s="28"/>
      <c r="BP202" s="28"/>
      <c r="BQ202" s="28"/>
      <c r="BR202" s="28"/>
      <c r="BS202" s="28"/>
      <c r="BT202" s="28"/>
      <c r="BU202" s="32" t="s">
        <v>235</v>
      </c>
      <c r="BV202" s="32"/>
      <c r="BW202" s="27"/>
      <c r="BX202" s="27"/>
      <c r="BY202" s="27"/>
      <c r="BZ202" s="27"/>
      <c r="CA202" s="27"/>
      <c r="CB202" s="27"/>
      <c r="CC202" s="27"/>
      <c r="CD202" s="28"/>
      <c r="CE202" s="28"/>
      <c r="CF202" s="28"/>
      <c r="CG202" s="28"/>
      <c r="CH202" s="28"/>
      <c r="CI202" s="28"/>
      <c r="CJ202" s="28"/>
      <c r="CK202" s="28"/>
      <c r="CL202" s="28"/>
      <c r="CM202" s="28"/>
      <c r="CN202" s="28"/>
      <c r="CO202" s="28"/>
      <c r="CP202" s="28"/>
      <c r="CQ202" s="28"/>
      <c r="CR202" s="28"/>
      <c r="CS202" s="28"/>
      <c r="CT202" s="28"/>
      <c r="CU202" s="27"/>
      <c r="CV202" s="28"/>
      <c r="CW202" s="28"/>
      <c r="CX202" s="192"/>
      <c r="CY202" s="192"/>
    </row>
    <row r="203" spans="1:103" ht="13.5" customHeight="1">
      <c r="A203" s="8"/>
      <c r="B203" s="26"/>
      <c r="C203" s="8"/>
      <c r="D203" s="27"/>
      <c r="E203" s="27"/>
      <c r="F203" s="27" t="s">
        <v>220</v>
      </c>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8"/>
      <c r="AF203" s="28"/>
      <c r="AG203" s="28"/>
      <c r="AH203" s="28"/>
      <c r="AI203" s="28"/>
      <c r="AJ203" s="28"/>
      <c r="AK203" s="28"/>
      <c r="AL203" s="28"/>
      <c r="AO203" s="27"/>
      <c r="AP203" s="27"/>
      <c r="AQ203" s="27"/>
      <c r="AR203" s="27"/>
      <c r="AS203" s="27"/>
      <c r="AT203" s="27"/>
      <c r="AU203" s="27"/>
      <c r="AV203" s="27"/>
      <c r="AW203" s="27"/>
      <c r="AX203" s="27"/>
      <c r="AY203" s="8"/>
      <c r="AZ203" s="8"/>
      <c r="BA203" s="27" t="s">
        <v>211</v>
      </c>
      <c r="BB203" s="27"/>
      <c r="BC203" s="27"/>
      <c r="BD203" s="27"/>
      <c r="BE203" s="27"/>
      <c r="BF203" s="27"/>
      <c r="BG203" s="27"/>
      <c r="BH203" s="27"/>
      <c r="BI203" s="27"/>
      <c r="BJ203" s="27"/>
      <c r="BK203" s="27"/>
      <c r="BL203" s="27"/>
      <c r="BM203" s="27"/>
      <c r="BN203" s="27"/>
      <c r="BO203" s="27"/>
      <c r="BP203" s="27"/>
      <c r="BQ203" s="27"/>
      <c r="BR203" s="27"/>
      <c r="BS203" s="27"/>
      <c r="BT203" s="27"/>
      <c r="BU203" s="27" t="s">
        <v>217</v>
      </c>
      <c r="BV203" s="27"/>
      <c r="BW203" s="27"/>
      <c r="BX203" s="28"/>
      <c r="BY203" s="28"/>
      <c r="BZ203" s="28"/>
      <c r="CA203" s="8"/>
      <c r="CB203" s="28"/>
      <c r="CC203" s="28"/>
      <c r="CD203" s="28"/>
      <c r="CE203" s="28"/>
      <c r="CF203" s="28"/>
      <c r="CG203" s="28"/>
      <c r="CH203" s="28"/>
      <c r="CI203" s="28"/>
      <c r="CJ203" s="28"/>
      <c r="CK203" s="28"/>
      <c r="CL203" s="28"/>
      <c r="CM203" s="28"/>
      <c r="CN203" s="28"/>
      <c r="CO203" s="28"/>
      <c r="CP203" s="27"/>
      <c r="CQ203" s="27"/>
      <c r="CR203" s="28"/>
      <c r="CS203" s="27"/>
      <c r="CT203" s="27"/>
      <c r="CU203" s="27"/>
      <c r="CV203" s="27"/>
      <c r="CW203" s="27"/>
      <c r="CX203" s="27"/>
      <c r="CY203" s="27"/>
    </row>
    <row r="204" spans="1:103" ht="13.5" customHeight="1">
      <c r="A204" s="8"/>
      <c r="B204" s="26"/>
      <c r="C204" s="8"/>
      <c r="D204" s="27"/>
      <c r="E204" s="27"/>
      <c r="F204" s="27" t="s">
        <v>303</v>
      </c>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L204" s="27"/>
      <c r="AO204" s="27"/>
      <c r="AP204" s="27"/>
      <c r="AQ204" s="27"/>
      <c r="AR204" s="27"/>
      <c r="AS204" s="27"/>
      <c r="AT204" s="27"/>
      <c r="AU204" s="27"/>
      <c r="AV204" s="27"/>
      <c r="AX204" s="27"/>
      <c r="AY204" s="8"/>
      <c r="AZ204" s="8"/>
      <c r="BA204" s="27" t="s">
        <v>212</v>
      </c>
      <c r="BB204" s="27"/>
      <c r="BC204" s="27"/>
      <c r="BD204" s="27"/>
      <c r="BE204" s="27"/>
      <c r="BF204" s="27"/>
      <c r="BG204" s="27"/>
      <c r="BH204" s="27"/>
      <c r="BI204" s="27"/>
      <c r="BJ204" s="27"/>
      <c r="BK204" s="27"/>
      <c r="BL204" s="27"/>
      <c r="BM204" s="27"/>
      <c r="BN204" s="27"/>
      <c r="BO204" s="27"/>
      <c r="BP204" s="27"/>
      <c r="BQ204" s="27"/>
      <c r="BR204" s="27"/>
      <c r="BS204" s="27"/>
      <c r="BT204" s="27"/>
      <c r="BU204" s="27" t="s">
        <v>210</v>
      </c>
      <c r="BV204" s="27"/>
      <c r="BW204" s="27"/>
      <c r="BX204" s="27"/>
      <c r="BY204" s="27"/>
      <c r="BZ204" s="27"/>
      <c r="CA204" s="8"/>
      <c r="CB204" s="27"/>
      <c r="CC204" s="27"/>
      <c r="CD204" s="27"/>
      <c r="CE204" s="27"/>
      <c r="CF204" s="27"/>
      <c r="CG204" s="27"/>
      <c r="CH204" s="27"/>
      <c r="CI204" s="27"/>
      <c r="CJ204" s="27"/>
      <c r="CK204" s="27"/>
      <c r="CL204" s="27"/>
      <c r="CM204" s="27"/>
      <c r="CN204" s="27"/>
      <c r="CO204" s="27"/>
      <c r="CP204" s="27"/>
      <c r="CQ204" s="27"/>
      <c r="CR204" s="27"/>
      <c r="CS204" s="27"/>
      <c r="CT204" s="27"/>
      <c r="CU204" s="27"/>
      <c r="CV204" s="27"/>
      <c r="CW204" s="27"/>
      <c r="CX204" s="27"/>
      <c r="CY204" s="27"/>
    </row>
    <row r="205" spans="1:103" ht="13.5" customHeight="1">
      <c r="A205" s="8"/>
      <c r="B205" s="26"/>
      <c r="C205" s="8"/>
      <c r="D205" s="27"/>
      <c r="E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O205" s="27"/>
      <c r="AP205" s="27"/>
      <c r="AQ205" s="27"/>
      <c r="AR205" s="27"/>
      <c r="AS205" s="27"/>
      <c r="AT205" s="27"/>
      <c r="AU205" s="27"/>
      <c r="AV205" s="27"/>
      <c r="AW205" s="27"/>
      <c r="AX205" s="27"/>
      <c r="AY205" s="27"/>
      <c r="AZ205" s="27"/>
      <c r="BA205" s="27" t="s">
        <v>221</v>
      </c>
      <c r="BB205" s="27"/>
      <c r="BC205" s="27"/>
      <c r="BD205" s="27"/>
      <c r="BE205" s="27"/>
      <c r="BF205" s="27"/>
      <c r="BG205" s="27"/>
      <c r="BH205" s="27"/>
      <c r="BI205" s="27"/>
      <c r="BJ205" s="27"/>
      <c r="BK205" s="27"/>
      <c r="BL205" s="27"/>
      <c r="BM205" s="27"/>
      <c r="BN205" s="27"/>
      <c r="BO205" s="27"/>
      <c r="BP205" s="27"/>
      <c r="BQ205" s="27"/>
      <c r="BR205" s="27"/>
      <c r="BS205" s="27"/>
      <c r="BT205" s="27"/>
      <c r="BU205" s="27" t="s">
        <v>237</v>
      </c>
      <c r="BV205" s="27"/>
      <c r="BW205" s="27"/>
      <c r="BX205" s="27"/>
      <c r="BY205" s="27"/>
      <c r="BZ205" s="27"/>
      <c r="CA205" s="8"/>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row>
    <row r="206" spans="1:103" ht="13.5" customHeight="1">
      <c r="A206" s="8"/>
      <c r="B206" s="26"/>
      <c r="C206" s="27"/>
      <c r="D206" s="27"/>
      <c r="E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8"/>
      <c r="CB206" s="27"/>
      <c r="CC206" s="27"/>
      <c r="CD206" s="27"/>
      <c r="CE206" s="27"/>
      <c r="CF206" s="27"/>
      <c r="CG206" s="27"/>
      <c r="CH206" s="27"/>
      <c r="CI206" s="27"/>
      <c r="CJ206" s="27"/>
      <c r="CK206" s="27"/>
      <c r="CL206" s="27"/>
      <c r="CM206" s="27"/>
      <c r="CN206" s="27"/>
      <c r="CP206" s="27"/>
      <c r="CQ206" s="27"/>
      <c r="CR206" s="27"/>
      <c r="CS206" s="27"/>
      <c r="CT206" s="27"/>
      <c r="CU206" s="27"/>
      <c r="CV206" s="27"/>
      <c r="CW206" s="27"/>
      <c r="CX206" s="27"/>
      <c r="CY206" s="27"/>
    </row>
    <row r="207" spans="1:103" ht="13.5" customHeight="1">
      <c r="A207" s="8"/>
      <c r="B207" s="26"/>
      <c r="C207" s="27"/>
      <c r="D207" s="27"/>
      <c r="E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8"/>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row>
  </sheetData>
  <mergeCells count="94">
    <mergeCell ref="P9:Q9"/>
    <mergeCell ref="R9:S9"/>
    <mergeCell ref="P199:AA200"/>
    <mergeCell ref="T9:U9"/>
    <mergeCell ref="AC199:AG200"/>
    <mergeCell ref="AI199:AK200"/>
    <mergeCell ref="V9:W9"/>
    <mergeCell ref="X9:Y9"/>
    <mergeCell ref="Z9:AA9"/>
    <mergeCell ref="BJ9:BK9"/>
    <mergeCell ref="BA201:BM201"/>
    <mergeCell ref="AM199:AO200"/>
    <mergeCell ref="BA199:BC200"/>
    <mergeCell ref="BD199:BG200"/>
    <mergeCell ref="AQ199:AS200"/>
    <mergeCell ref="AU199:AW200"/>
    <mergeCell ref="AX199:AY200"/>
    <mergeCell ref="BN8:BO8"/>
    <mergeCell ref="CP6:CQ8"/>
    <mergeCell ref="CV199:CY200"/>
    <mergeCell ref="BU199:BU200"/>
    <mergeCell ref="BR199:BS200"/>
    <mergeCell ref="CU199:CU200"/>
    <mergeCell ref="CP9:CQ9"/>
    <mergeCell ref="BW199:BY200"/>
    <mergeCell ref="CA199:CS200"/>
    <mergeCell ref="CL9:CM9"/>
    <mergeCell ref="CJ9:CK9"/>
    <mergeCell ref="BP6:BQ8"/>
    <mergeCell ref="BH199:BQ200"/>
    <mergeCell ref="AO7:AO8"/>
    <mergeCell ref="X6:AA6"/>
    <mergeCell ref="P6:S6"/>
    <mergeCell ref="P7:Q8"/>
    <mergeCell ref="CU6:CU8"/>
    <mergeCell ref="BX6:BY6"/>
    <mergeCell ref="BU7:BU8"/>
    <mergeCell ref="CH8:CI8"/>
    <mergeCell ref="CF6:CM6"/>
    <mergeCell ref="BW7:BW8"/>
    <mergeCell ref="CD6:CE8"/>
    <mergeCell ref="CR6:CS8"/>
    <mergeCell ref="CB6:CC8"/>
    <mergeCell ref="CN6:CO8"/>
    <mergeCell ref="CA6:CA8"/>
    <mergeCell ref="BU6:BW6"/>
    <mergeCell ref="BC7:BC8"/>
    <mergeCell ref="BF7:BG8"/>
    <mergeCell ref="BH6:BO6"/>
    <mergeCell ref="BH7:BI8"/>
    <mergeCell ref="B199:E200"/>
    <mergeCell ref="R7:S8"/>
    <mergeCell ref="V7:W8"/>
    <mergeCell ref="F7:G8"/>
    <mergeCell ref="J7:K8"/>
    <mergeCell ref="L6:M8"/>
    <mergeCell ref="N6:O8"/>
    <mergeCell ref="L199:O200"/>
    <mergeCell ref="F199:K200"/>
    <mergeCell ref="H7:I8"/>
    <mergeCell ref="T6:W6"/>
    <mergeCell ref="T7:U8"/>
    <mergeCell ref="AU7:AU8"/>
    <mergeCell ref="AW7:AW8"/>
    <mergeCell ref="AX7:AX8"/>
    <mergeCell ref="CJ8:CK8"/>
    <mergeCell ref="BJ8:BK8"/>
    <mergeCell ref="BL8:BM8"/>
    <mergeCell ref="CF7:CI7"/>
    <mergeCell ref="CF8:CG8"/>
    <mergeCell ref="BX7:BY8"/>
    <mergeCell ref="BR6:BS8"/>
    <mergeCell ref="CJ7:CM7"/>
    <mergeCell ref="CL8:CM8"/>
    <mergeCell ref="BA6:BC6"/>
    <mergeCell ref="BA7:BA8"/>
    <mergeCell ref="BD7:BE8"/>
    <mergeCell ref="BD6:BG6"/>
    <mergeCell ref="AQ6:AS6"/>
    <mergeCell ref="AS7:AS8"/>
    <mergeCell ref="AX6:AY6"/>
    <mergeCell ref="X7:Y8"/>
    <mergeCell ref="AC6:AG6"/>
    <mergeCell ref="AM7:AM8"/>
    <mergeCell ref="AQ7:AQ8"/>
    <mergeCell ref="AI6:AK6"/>
    <mergeCell ref="AI7:AI8"/>
    <mergeCell ref="AK7:AK8"/>
    <mergeCell ref="AM6:AO6"/>
    <mergeCell ref="Z7:AA8"/>
    <mergeCell ref="AE7:AG7"/>
    <mergeCell ref="AC7:AC8"/>
    <mergeCell ref="AY7:AY8"/>
    <mergeCell ref="AU6:AW6"/>
  </mergeCells>
  <phoneticPr fontId="3"/>
  <conditionalFormatting sqref="A9:P9 R9 T9 V9 X9 Z9 AC9:BJ9 BM9:XFD9 A10:XFD10 AU11:XFD24 AU25:BM25 BO25:XFD25 AU26:XFD28 A29:BP29 BR29:XFD29 A30:XFD78 A79:BP197 BR79:XFD197 A198:XFD198">
    <cfRule type="expression" dxfId="2" priority="19">
      <formula>MOD(ROW(),2)=0</formula>
    </cfRule>
  </conditionalFormatting>
  <conditionalFormatting sqref="A11:AT28">
    <cfRule type="expression" dxfId="1" priority="6">
      <formula>MOD(ROW(),2)=0</formula>
    </cfRule>
  </conditionalFormatting>
  <printOptions horizontalCentered="1"/>
  <pageMargins left="0.47244094488188981" right="0.15748031496062992" top="0.82677165354330717" bottom="0.27559055118110237" header="0.31496062992125984" footer="0.15748031496062992"/>
  <pageSetup paperSize="8" scale="72" fitToWidth="2" orientation="landscape" r:id="rId1"/>
  <headerFooter alignWithMargins="0"/>
  <colBreaks count="1" manualBreakCount="1">
    <brk id="52" min="153" max="19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3:CY209"/>
  <sheetViews>
    <sheetView showGridLines="0" zoomScale="90" zoomScaleNormal="90" zoomScaleSheetLayoutView="90" workbookViewId="0">
      <pane xSplit="5" ySplit="9" topLeftCell="BG10" activePane="bottomRight" state="frozen"/>
      <selection pane="topRight" activeCell="F1" sqref="F1"/>
      <selection pane="bottomLeft" activeCell="A10" sqref="A10"/>
      <selection pane="bottomRight" activeCell="CH29" sqref="CH29"/>
    </sheetView>
  </sheetViews>
  <sheetFormatPr defaultColWidth="9" defaultRowHeight="13.2"/>
  <cols>
    <col min="1" max="1" width="5.44140625" style="2" bestFit="1" customWidth="1"/>
    <col min="2" max="2" width="3.33203125" style="2" customWidth="1"/>
    <col min="3" max="4" width="6.44140625" style="2" bestFit="1" customWidth="1"/>
    <col min="5" max="5" width="5.77734375" style="2" hidden="1" customWidth="1"/>
    <col min="6" max="6" width="2.33203125" style="2" customWidth="1"/>
    <col min="7" max="7" width="8.33203125" style="2" bestFit="1" customWidth="1"/>
    <col min="8" max="8" width="2.33203125" style="2" customWidth="1"/>
    <col min="9" max="9" width="8.33203125" style="2" bestFit="1" customWidth="1"/>
    <col min="10" max="10" width="2.33203125" style="2" customWidth="1"/>
    <col min="11" max="11" width="8.33203125" style="2" bestFit="1" customWidth="1"/>
    <col min="12" max="12" width="2.33203125" style="2" customWidth="1"/>
    <col min="13" max="13" width="12.109375" style="2" customWidth="1"/>
    <col min="14" max="14" width="2.33203125" style="2" customWidth="1"/>
    <col min="15" max="15" width="10.21875" style="2" customWidth="1"/>
    <col min="16" max="16" width="2.33203125" style="2" customWidth="1"/>
    <col min="17" max="17" width="8.88671875" style="2" customWidth="1"/>
    <col min="18" max="18" width="2.33203125" style="2" customWidth="1"/>
    <col min="19" max="19" width="9.109375" style="2" customWidth="1"/>
    <col min="20" max="20" width="2.33203125" style="2" customWidth="1"/>
    <col min="21" max="21" width="9" style="2" customWidth="1"/>
    <col min="22" max="22" width="2.33203125" style="2" customWidth="1"/>
    <col min="23" max="23" width="9.109375" style="2" customWidth="1"/>
    <col min="24" max="24" width="2.33203125" style="2" customWidth="1"/>
    <col min="25" max="25" width="9" style="2" customWidth="1"/>
    <col min="26" max="26" width="2.33203125" style="2" customWidth="1"/>
    <col min="27" max="27" width="9.109375" style="2" customWidth="1"/>
    <col min="28" max="28" width="2.33203125" style="2" customWidth="1"/>
    <col min="29" max="29" width="12.44140625" style="2" customWidth="1"/>
    <col min="30" max="30" width="2.33203125" style="2" customWidth="1"/>
    <col min="31" max="31" width="12.44140625" style="2" customWidth="1"/>
    <col min="32" max="32" width="2.33203125" style="2" customWidth="1"/>
    <col min="33" max="33" width="12.44140625" style="2" customWidth="1"/>
    <col min="34" max="34" width="2.33203125" style="2" customWidth="1"/>
    <col min="35" max="35" width="12.44140625" style="2" customWidth="1"/>
    <col min="36" max="36" width="2.33203125" style="2" customWidth="1"/>
    <col min="37" max="37" width="12.44140625" style="2" customWidth="1"/>
    <col min="38" max="38" width="2.33203125" style="2" customWidth="1"/>
    <col min="39" max="39" width="12.44140625" style="2" customWidth="1"/>
    <col min="40" max="40" width="2.33203125" style="2" customWidth="1"/>
    <col min="41" max="41" width="9.77734375" style="2" customWidth="1"/>
    <col min="42" max="42" width="2.33203125" style="2" customWidth="1"/>
    <col min="43" max="43" width="12" style="2" customWidth="1"/>
    <col min="44" max="44" width="2.33203125" style="2" customWidth="1"/>
    <col min="45" max="45" width="13" style="2" bestFit="1" customWidth="1"/>
    <col min="46" max="46" width="2.33203125" style="2" customWidth="1"/>
    <col min="47" max="47" width="11" style="2" customWidth="1"/>
    <col min="48" max="48" width="2.33203125" style="2" customWidth="1"/>
    <col min="49" max="49" width="11" style="2" customWidth="1"/>
    <col min="50" max="50" width="12.88671875" style="2" customWidth="1"/>
    <col min="51" max="51" width="8.44140625" style="2" customWidth="1"/>
    <col min="52" max="52" width="2.33203125" style="2" customWidth="1"/>
    <col min="53" max="53" width="9.33203125" style="2" customWidth="1"/>
    <col min="54" max="54" width="2.33203125" style="2" customWidth="1"/>
    <col min="55" max="55" width="9.6640625" style="2" customWidth="1"/>
    <col min="56" max="56" width="2.33203125" style="2" customWidth="1"/>
    <col min="57" max="57" width="9.6640625" style="2" customWidth="1"/>
    <col min="58" max="58" width="2.33203125" style="2" customWidth="1"/>
    <col min="59" max="59" width="9.44140625" style="2" customWidth="1"/>
    <col min="60" max="60" width="2.33203125" style="2" customWidth="1"/>
    <col min="61" max="61" width="10.77734375" style="2" customWidth="1"/>
    <col min="62" max="62" width="2.33203125" style="2" customWidth="1"/>
    <col min="63" max="63" width="10.77734375" style="2" customWidth="1"/>
    <col min="64" max="64" width="2.33203125" style="2" customWidth="1"/>
    <col min="65" max="65" width="10.77734375" style="2" customWidth="1"/>
    <col min="66" max="66" width="2.33203125" style="2" customWidth="1"/>
    <col min="67" max="67" width="10.33203125" style="2" customWidth="1"/>
    <col min="68" max="68" width="2.21875" style="2" customWidth="1"/>
    <col min="69" max="69" width="12.88671875" style="2" customWidth="1"/>
    <col min="70" max="70" width="2.33203125" style="2" customWidth="1"/>
    <col min="71" max="71" width="14" style="2" customWidth="1"/>
    <col min="72" max="72" width="2.33203125" style="2" customWidth="1"/>
    <col min="73" max="73" width="8.44140625" style="2" customWidth="1"/>
    <col min="74" max="74" width="2.33203125" style="2" customWidth="1"/>
    <col min="75" max="75" width="8.44140625" style="2" customWidth="1"/>
    <col min="76" max="76" width="2.33203125" style="2" customWidth="1"/>
    <col min="77" max="77" width="10.44140625" style="2" customWidth="1"/>
    <col min="78" max="78" width="2.33203125" style="2" customWidth="1"/>
    <col min="79" max="79" width="8.6640625" style="2" customWidth="1"/>
    <col min="80" max="80" width="2.33203125" style="2" customWidth="1"/>
    <col min="81" max="81" width="9.109375" style="2" customWidth="1"/>
    <col min="82" max="82" width="2.33203125" style="2" customWidth="1"/>
    <col min="83" max="83" width="10.44140625" style="2" bestFit="1" customWidth="1"/>
    <col min="84" max="84" width="2.33203125" style="2" customWidth="1"/>
    <col min="85" max="85" width="7.6640625" style="2" customWidth="1"/>
    <col min="86" max="86" width="2.33203125" style="2" customWidth="1"/>
    <col min="87" max="87" width="8.33203125" style="2" bestFit="1" customWidth="1"/>
    <col min="88" max="88" width="2.33203125" style="2" customWidth="1"/>
    <col min="89" max="89" width="7.77734375" style="2" customWidth="1"/>
    <col min="90" max="90" width="2.33203125" style="2" customWidth="1"/>
    <col min="91" max="91" width="7.77734375" style="2" customWidth="1"/>
    <col min="92" max="92" width="2.33203125" style="2" customWidth="1"/>
    <col min="93" max="93" width="8.33203125" style="2" bestFit="1" customWidth="1"/>
    <col min="94" max="94" width="2.33203125" style="2" customWidth="1"/>
    <col min="95" max="95" width="8.33203125" style="2" bestFit="1" customWidth="1"/>
    <col min="96" max="96" width="2.33203125" style="2" customWidth="1"/>
    <col min="97" max="97" width="9.21875" style="2" customWidth="1"/>
    <col min="98" max="98" width="2.33203125" style="2" customWidth="1"/>
    <col min="99" max="99" width="7.44140625" style="2" customWidth="1"/>
    <col min="100" max="100" width="3.33203125" style="2" customWidth="1"/>
    <col min="101" max="102" width="6.44140625" style="2" bestFit="1" customWidth="1"/>
    <col min="103" max="103" width="0.77734375" style="2" customWidth="1"/>
    <col min="104" max="16384" width="9" style="2"/>
  </cols>
  <sheetData>
    <row r="3" spans="1:103" ht="13.5" customHeight="1">
      <c r="CC3" s="16"/>
    </row>
    <row r="4" spans="1:103" ht="15" customHeight="1">
      <c r="B4" s="1" t="s">
        <v>21</v>
      </c>
      <c r="C4" s="1"/>
      <c r="D4" s="1"/>
      <c r="E4" s="1"/>
      <c r="F4" s="9" t="s">
        <v>168</v>
      </c>
      <c r="G4" s="9"/>
      <c r="H4" s="9"/>
      <c r="I4" s="1"/>
      <c r="J4" s="1"/>
      <c r="K4" s="1"/>
      <c r="L4" s="1"/>
      <c r="M4" s="1"/>
      <c r="N4" s="1"/>
      <c r="O4" s="1"/>
      <c r="P4" s="1"/>
      <c r="Q4" s="1"/>
      <c r="R4" s="1"/>
      <c r="S4" s="1"/>
      <c r="T4" s="1"/>
      <c r="U4" s="1"/>
      <c r="V4" s="1"/>
      <c r="W4" s="1"/>
      <c r="X4" s="1"/>
      <c r="Y4" s="1"/>
      <c r="Z4" s="1"/>
      <c r="AA4" s="1"/>
      <c r="AB4" s="1"/>
      <c r="AC4" s="1"/>
      <c r="AD4" s="1"/>
      <c r="AE4" s="1"/>
      <c r="AF4" s="1"/>
      <c r="AG4"/>
      <c r="AH4"/>
      <c r="AI4"/>
      <c r="AJ4"/>
      <c r="AK4"/>
      <c r="AL4" s="1"/>
      <c r="AM4" s="1"/>
      <c r="AN4" s="1"/>
      <c r="AO4" s="1"/>
      <c r="AP4" s="1"/>
      <c r="AQ4" s="1"/>
      <c r="AR4" s="1"/>
      <c r="AS4" s="1"/>
      <c r="AT4" s="1"/>
      <c r="AU4" s="1"/>
      <c r="AV4" s="1"/>
      <c r="AW4" s="9" t="s">
        <v>104</v>
      </c>
      <c r="BA4" s="9" t="s">
        <v>103</v>
      </c>
      <c r="BB4" s="9"/>
      <c r="BC4" s="9"/>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H4" s="1"/>
      <c r="CI4" s="1"/>
      <c r="CJ4" s="1"/>
      <c r="CK4" s="1"/>
      <c r="CL4" s="1"/>
      <c r="CM4" s="1"/>
      <c r="CN4" s="1"/>
      <c r="CO4" s="1"/>
      <c r="CP4" s="1"/>
      <c r="CQ4" s="1"/>
      <c r="CR4" s="1"/>
      <c r="CS4" s="1"/>
      <c r="CT4" s="1"/>
      <c r="CU4" s="1"/>
      <c r="CV4" s="1"/>
      <c r="CW4" s="1"/>
      <c r="CX4" s="1"/>
      <c r="CY4" s="1"/>
    </row>
    <row r="5" spans="1:103" ht="15" customHeight="1" thickBot="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row>
    <row r="6" spans="1:103" ht="14.4" customHeight="1">
      <c r="B6" s="121"/>
      <c r="C6" s="122"/>
      <c r="D6" s="123"/>
      <c r="E6" s="193"/>
      <c r="F6" s="124" t="s">
        <v>83</v>
      </c>
      <c r="G6" s="220"/>
      <c r="H6" s="220"/>
      <c r="I6" s="220"/>
      <c r="J6" s="220"/>
      <c r="K6" s="222"/>
      <c r="L6" s="567" t="s">
        <v>27</v>
      </c>
      <c r="M6" s="568"/>
      <c r="N6" s="571" t="s">
        <v>121</v>
      </c>
      <c r="O6" s="572"/>
      <c r="P6" s="553" t="s">
        <v>230</v>
      </c>
      <c r="Q6" s="554"/>
      <c r="R6" s="554"/>
      <c r="S6" s="519"/>
      <c r="T6" s="553" t="s">
        <v>87</v>
      </c>
      <c r="U6" s="554"/>
      <c r="V6" s="554"/>
      <c r="W6" s="519"/>
      <c r="X6" s="553" t="s">
        <v>88</v>
      </c>
      <c r="Y6" s="554"/>
      <c r="Z6" s="554"/>
      <c r="AA6" s="554"/>
      <c r="AB6" s="318"/>
      <c r="AC6" s="524" t="s">
        <v>92</v>
      </c>
      <c r="AD6" s="524"/>
      <c r="AE6" s="524"/>
      <c r="AF6" s="524"/>
      <c r="AG6" s="525"/>
      <c r="AH6" s="305"/>
      <c r="AI6" s="513" t="s">
        <v>126</v>
      </c>
      <c r="AJ6" s="513"/>
      <c r="AK6" s="515"/>
      <c r="AL6" s="306"/>
      <c r="AM6" s="518" t="s">
        <v>231</v>
      </c>
      <c r="AN6" s="518"/>
      <c r="AO6" s="519"/>
      <c r="AP6" s="318"/>
      <c r="AQ6" s="513" t="s">
        <v>198</v>
      </c>
      <c r="AR6" s="513"/>
      <c r="AS6" s="515"/>
      <c r="AT6" s="683" t="s">
        <v>232</v>
      </c>
      <c r="AU6" s="684"/>
      <c r="AV6" s="684"/>
      <c r="AW6" s="685"/>
      <c r="AX6" s="553" t="s">
        <v>2</v>
      </c>
      <c r="AY6" s="519"/>
      <c r="AZ6" s="318"/>
      <c r="BA6" s="524" t="s">
        <v>135</v>
      </c>
      <c r="BB6" s="524"/>
      <c r="BC6" s="525"/>
      <c r="BD6" s="553" t="s">
        <v>233</v>
      </c>
      <c r="BE6" s="554"/>
      <c r="BF6" s="554"/>
      <c r="BG6" s="554"/>
      <c r="BH6" s="318"/>
      <c r="BI6" s="524" t="s">
        <v>176</v>
      </c>
      <c r="BJ6" s="524"/>
      <c r="BK6" s="524"/>
      <c r="BL6" s="524"/>
      <c r="BM6" s="524"/>
      <c r="BN6" s="524"/>
      <c r="BO6" s="525"/>
      <c r="BP6" s="603" t="s">
        <v>308</v>
      </c>
      <c r="BQ6" s="604"/>
      <c r="BR6" s="542" t="s">
        <v>199</v>
      </c>
      <c r="BS6" s="577"/>
      <c r="BT6" s="241"/>
      <c r="BU6" s="518" t="s">
        <v>234</v>
      </c>
      <c r="BV6" s="518"/>
      <c r="BW6" s="519"/>
      <c r="BX6" s="553" t="s">
        <v>6</v>
      </c>
      <c r="BY6" s="519"/>
      <c r="BZ6" s="240"/>
      <c r="CA6" s="583" t="s">
        <v>33</v>
      </c>
      <c r="CB6" s="567" t="s">
        <v>89</v>
      </c>
      <c r="CC6" s="589"/>
      <c r="CD6" s="588" t="s">
        <v>90</v>
      </c>
      <c r="CE6" s="589"/>
      <c r="CF6" s="585" t="s">
        <v>106</v>
      </c>
      <c r="CG6" s="586"/>
      <c r="CH6" s="586"/>
      <c r="CI6" s="586"/>
      <c r="CJ6" s="586"/>
      <c r="CK6" s="586"/>
      <c r="CL6" s="586"/>
      <c r="CM6" s="587"/>
      <c r="CN6" s="594" t="s">
        <v>32</v>
      </c>
      <c r="CO6" s="583"/>
      <c r="CP6" s="594" t="s">
        <v>145</v>
      </c>
      <c r="CQ6" s="583"/>
      <c r="CR6" s="594" t="s">
        <v>94</v>
      </c>
      <c r="CS6" s="583"/>
      <c r="CT6" s="381"/>
      <c r="CU6" s="583" t="s">
        <v>58</v>
      </c>
      <c r="CV6" s="638" t="s">
        <v>22</v>
      </c>
      <c r="CW6" s="646"/>
      <c r="CX6" s="638" t="s">
        <v>23</v>
      </c>
      <c r="CY6" s="639"/>
    </row>
    <row r="7" spans="1:103" ht="25.2" customHeight="1">
      <c r="B7" s="128"/>
      <c r="C7" s="129" t="s">
        <v>22</v>
      </c>
      <c r="D7" s="129" t="s">
        <v>23</v>
      </c>
      <c r="E7" s="194"/>
      <c r="F7" s="520" t="s">
        <v>84</v>
      </c>
      <c r="G7" s="521"/>
      <c r="H7" s="579" t="s">
        <v>85</v>
      </c>
      <c r="I7" s="580"/>
      <c r="J7" s="520" t="s">
        <v>86</v>
      </c>
      <c r="K7" s="521"/>
      <c r="L7" s="569"/>
      <c r="M7" s="570"/>
      <c r="N7" s="573"/>
      <c r="O7" s="574"/>
      <c r="P7" s="520" t="s">
        <v>30</v>
      </c>
      <c r="Q7" s="521"/>
      <c r="R7" s="520" t="s">
        <v>9</v>
      </c>
      <c r="S7" s="521"/>
      <c r="T7" s="520" t="s">
        <v>30</v>
      </c>
      <c r="U7" s="521"/>
      <c r="V7" s="520" t="s">
        <v>9</v>
      </c>
      <c r="W7" s="521"/>
      <c r="X7" s="520" t="s">
        <v>30</v>
      </c>
      <c r="Y7" s="521"/>
      <c r="Z7" s="520" t="s">
        <v>9</v>
      </c>
      <c r="AA7" s="528"/>
      <c r="AB7" s="319"/>
      <c r="AC7" s="532" t="s">
        <v>123</v>
      </c>
      <c r="AD7" s="278"/>
      <c r="AE7" s="530"/>
      <c r="AF7" s="530"/>
      <c r="AG7" s="531"/>
      <c r="AH7" s="307"/>
      <c r="AI7" s="516" t="s">
        <v>127</v>
      </c>
      <c r="AJ7" s="307"/>
      <c r="AK7" s="516" t="s">
        <v>128</v>
      </c>
      <c r="AL7" s="307"/>
      <c r="AM7" s="526" t="s">
        <v>51</v>
      </c>
      <c r="AN7" s="276"/>
      <c r="AO7" s="526" t="s">
        <v>31</v>
      </c>
      <c r="AP7" s="276"/>
      <c r="AQ7" s="516" t="s">
        <v>192</v>
      </c>
      <c r="AR7" s="307"/>
      <c r="AS7" s="516" t="s">
        <v>193</v>
      </c>
      <c r="AT7" s="671" t="s">
        <v>28</v>
      </c>
      <c r="AU7" s="516"/>
      <c r="AV7" s="671" t="s">
        <v>29</v>
      </c>
      <c r="AW7" s="516"/>
      <c r="AX7" s="533" t="s">
        <v>8</v>
      </c>
      <c r="AY7" s="533" t="s">
        <v>82</v>
      </c>
      <c r="AZ7" s="313"/>
      <c r="BA7" s="552" t="s">
        <v>127</v>
      </c>
      <c r="BB7" s="307"/>
      <c r="BC7" s="552" t="s">
        <v>136</v>
      </c>
      <c r="BD7" s="520" t="s">
        <v>10</v>
      </c>
      <c r="BE7" s="521"/>
      <c r="BF7" s="520" t="s">
        <v>11</v>
      </c>
      <c r="BG7" s="528"/>
      <c r="BH7" s="319"/>
      <c r="BI7" s="348" t="s">
        <v>183</v>
      </c>
      <c r="BJ7" s="348"/>
      <c r="BK7" s="68"/>
      <c r="BL7" s="195"/>
      <c r="BM7" s="195"/>
      <c r="BN7" s="195"/>
      <c r="BO7" s="69"/>
      <c r="BP7" s="605"/>
      <c r="BQ7" s="606"/>
      <c r="BR7" s="544"/>
      <c r="BS7" s="664"/>
      <c r="BT7" s="227"/>
      <c r="BU7" s="526" t="s">
        <v>102</v>
      </c>
      <c r="BV7" s="276"/>
      <c r="BW7" s="526" t="s">
        <v>40</v>
      </c>
      <c r="BX7" s="520" t="s">
        <v>188</v>
      </c>
      <c r="BY7" s="521"/>
      <c r="BZ7" s="232"/>
      <c r="CA7" s="552"/>
      <c r="CB7" s="590"/>
      <c r="CC7" s="591"/>
      <c r="CD7" s="590"/>
      <c r="CE7" s="591"/>
      <c r="CF7" s="539" t="s">
        <v>142</v>
      </c>
      <c r="CG7" s="540"/>
      <c r="CH7" s="540"/>
      <c r="CI7" s="541"/>
      <c r="CJ7" s="548" t="s">
        <v>209</v>
      </c>
      <c r="CK7" s="549"/>
      <c r="CL7" s="549"/>
      <c r="CM7" s="550"/>
      <c r="CN7" s="595"/>
      <c r="CO7" s="552"/>
      <c r="CP7" s="595"/>
      <c r="CQ7" s="552"/>
      <c r="CR7" s="595"/>
      <c r="CS7" s="552"/>
      <c r="CT7" s="213"/>
      <c r="CU7" s="552"/>
      <c r="CV7" s="640"/>
      <c r="CW7" s="640"/>
      <c r="CX7" s="640"/>
      <c r="CY7" s="641"/>
    </row>
    <row r="8" spans="1:103" ht="15" customHeight="1" thickBot="1">
      <c r="B8" s="134"/>
      <c r="C8" s="135"/>
      <c r="D8" s="135"/>
      <c r="E8" s="196"/>
      <c r="F8" s="522"/>
      <c r="G8" s="523"/>
      <c r="H8" s="581"/>
      <c r="I8" s="582"/>
      <c r="J8" s="522"/>
      <c r="K8" s="523"/>
      <c r="L8" s="522"/>
      <c r="M8" s="523"/>
      <c r="N8" s="575"/>
      <c r="O8" s="576"/>
      <c r="P8" s="522"/>
      <c r="Q8" s="523"/>
      <c r="R8" s="522"/>
      <c r="S8" s="523"/>
      <c r="T8" s="522"/>
      <c r="U8" s="523"/>
      <c r="V8" s="522"/>
      <c r="W8" s="523"/>
      <c r="X8" s="522"/>
      <c r="Y8" s="523"/>
      <c r="Z8" s="522"/>
      <c r="AA8" s="529"/>
      <c r="AB8" s="231"/>
      <c r="AC8" s="517"/>
      <c r="AD8" s="324"/>
      <c r="AE8" s="302" t="s">
        <v>124</v>
      </c>
      <c r="AF8" s="324"/>
      <c r="AG8" s="302" t="s">
        <v>125</v>
      </c>
      <c r="AH8" s="301"/>
      <c r="AI8" s="517"/>
      <c r="AJ8" s="301"/>
      <c r="AK8" s="517"/>
      <c r="AL8" s="301"/>
      <c r="AM8" s="523"/>
      <c r="AN8" s="231"/>
      <c r="AO8" s="523"/>
      <c r="AP8" s="231"/>
      <c r="AQ8" s="517"/>
      <c r="AR8" s="301"/>
      <c r="AS8" s="517"/>
      <c r="AT8" s="596"/>
      <c r="AU8" s="517"/>
      <c r="AV8" s="596"/>
      <c r="AW8" s="517"/>
      <c r="AX8" s="534"/>
      <c r="AY8" s="534"/>
      <c r="AZ8" s="231"/>
      <c r="BA8" s="517"/>
      <c r="BB8" s="301"/>
      <c r="BC8" s="517"/>
      <c r="BD8" s="522"/>
      <c r="BE8" s="523"/>
      <c r="BF8" s="522"/>
      <c r="BG8" s="529"/>
      <c r="BH8" s="231"/>
      <c r="BI8" s="344"/>
      <c r="BJ8" s="316"/>
      <c r="BK8" s="364" t="s">
        <v>180</v>
      </c>
      <c r="BL8" s="67"/>
      <c r="BM8" s="364" t="s">
        <v>181</v>
      </c>
      <c r="BN8" s="370"/>
      <c r="BO8" s="364" t="s">
        <v>182</v>
      </c>
      <c r="BP8" s="607"/>
      <c r="BQ8" s="608"/>
      <c r="BR8" s="546"/>
      <c r="BS8" s="578"/>
      <c r="BT8" s="230"/>
      <c r="BU8" s="523"/>
      <c r="BV8" s="231"/>
      <c r="BW8" s="523"/>
      <c r="BX8" s="522"/>
      <c r="BY8" s="523"/>
      <c r="BZ8" s="231"/>
      <c r="CA8" s="517"/>
      <c r="CB8" s="592"/>
      <c r="CC8" s="593"/>
      <c r="CD8" s="592"/>
      <c r="CE8" s="593"/>
      <c r="CF8" s="535" t="s">
        <v>140</v>
      </c>
      <c r="CG8" s="536"/>
      <c r="CH8" s="535" t="s">
        <v>141</v>
      </c>
      <c r="CI8" s="536"/>
      <c r="CJ8" s="535" t="s">
        <v>140</v>
      </c>
      <c r="CK8" s="536"/>
      <c r="CL8" s="551" t="s">
        <v>143</v>
      </c>
      <c r="CM8" s="536"/>
      <c r="CN8" s="596"/>
      <c r="CO8" s="517"/>
      <c r="CP8" s="596"/>
      <c r="CQ8" s="517"/>
      <c r="CR8" s="596"/>
      <c r="CS8" s="517"/>
      <c r="CT8" s="309"/>
      <c r="CU8" s="517"/>
      <c r="CV8" s="642"/>
      <c r="CW8" s="642"/>
      <c r="CX8" s="642"/>
      <c r="CY8" s="643"/>
    </row>
    <row r="9" spans="1:103" ht="15" customHeight="1">
      <c r="B9" s="3"/>
      <c r="C9" s="1"/>
      <c r="D9" s="137"/>
      <c r="E9" s="197"/>
      <c r="F9" s="198"/>
      <c r="G9" s="199"/>
      <c r="H9" s="198"/>
      <c r="I9" s="199"/>
      <c r="J9" s="198"/>
      <c r="K9" s="199"/>
      <c r="L9" s="200"/>
      <c r="M9" s="199" t="s">
        <v>24</v>
      </c>
      <c r="N9" s="200"/>
      <c r="O9" s="12" t="s">
        <v>151</v>
      </c>
      <c r="P9" s="198"/>
      <c r="Q9" s="199" t="s">
        <v>66</v>
      </c>
      <c r="R9" s="198"/>
      <c r="S9" s="199" t="s">
        <v>66</v>
      </c>
      <c r="T9" s="198"/>
      <c r="U9" s="199" t="s">
        <v>65</v>
      </c>
      <c r="V9" s="198"/>
      <c r="W9" s="199" t="s">
        <v>65</v>
      </c>
      <c r="X9" s="198"/>
      <c r="Y9" s="199" t="s">
        <v>65</v>
      </c>
      <c r="Z9" s="198"/>
      <c r="AA9" s="200" t="s">
        <v>65</v>
      </c>
      <c r="AB9" s="201"/>
      <c r="AC9" s="355" t="s">
        <v>93</v>
      </c>
      <c r="AD9" s="356"/>
      <c r="AE9" s="355" t="s">
        <v>93</v>
      </c>
      <c r="AF9" s="356"/>
      <c r="AG9" s="355" t="s">
        <v>93</v>
      </c>
      <c r="AH9" s="13"/>
      <c r="AI9" s="11" t="s">
        <v>129</v>
      </c>
      <c r="AJ9" s="13"/>
      <c r="AK9" s="11" t="s">
        <v>130</v>
      </c>
      <c r="AL9" s="13"/>
      <c r="AM9" s="199" t="s">
        <v>53</v>
      </c>
      <c r="AN9" s="201"/>
      <c r="AO9" s="199" t="s">
        <v>18</v>
      </c>
      <c r="AP9" s="34"/>
      <c r="AQ9" s="11" t="s">
        <v>134</v>
      </c>
      <c r="AR9" s="13"/>
      <c r="AS9" s="11" t="s">
        <v>134</v>
      </c>
      <c r="AT9" s="13"/>
      <c r="AU9" s="199" t="s">
        <v>62</v>
      </c>
      <c r="AV9" s="201"/>
      <c r="AW9" s="199" t="s">
        <v>62</v>
      </c>
      <c r="AX9" s="31" t="s">
        <v>17</v>
      </c>
      <c r="AY9" s="31" t="s">
        <v>17</v>
      </c>
      <c r="AZ9" s="201"/>
      <c r="BA9" s="199" t="s">
        <v>14</v>
      </c>
      <c r="BB9" s="201"/>
      <c r="BC9" s="200" t="s">
        <v>152</v>
      </c>
      <c r="BD9" s="198"/>
      <c r="BE9" s="199" t="s">
        <v>17</v>
      </c>
      <c r="BF9" s="198"/>
      <c r="BG9" s="200" t="s">
        <v>17</v>
      </c>
      <c r="BH9" s="201"/>
      <c r="BI9" s="199" t="s">
        <v>17</v>
      </c>
      <c r="BJ9" s="369"/>
      <c r="BK9" s="49" t="s">
        <v>17</v>
      </c>
      <c r="BL9" s="369"/>
      <c r="BM9" s="49" t="s">
        <v>17</v>
      </c>
      <c r="BN9" s="34"/>
      <c r="BO9" s="49" t="s">
        <v>17</v>
      </c>
      <c r="BP9" s="7"/>
      <c r="BQ9" s="49" t="s">
        <v>17</v>
      </c>
      <c r="BR9" s="198"/>
      <c r="BS9" s="7" t="s">
        <v>117</v>
      </c>
      <c r="BT9" s="34"/>
      <c r="BU9" s="49"/>
      <c r="BV9" s="34"/>
      <c r="BW9" s="49" t="s">
        <v>298</v>
      </c>
      <c r="BX9" s="202"/>
      <c r="BY9" s="199" t="s">
        <v>25</v>
      </c>
      <c r="BZ9" s="34"/>
      <c r="CA9" s="11" t="s">
        <v>12</v>
      </c>
      <c r="CB9" s="139"/>
      <c r="CC9" s="138" t="s">
        <v>91</v>
      </c>
      <c r="CD9" s="139"/>
      <c r="CE9" s="138" t="s">
        <v>91</v>
      </c>
      <c r="CF9" s="635" t="s">
        <v>299</v>
      </c>
      <c r="CG9" s="636"/>
      <c r="CH9" s="635" t="s">
        <v>299</v>
      </c>
      <c r="CI9" s="636"/>
      <c r="CJ9" s="635" t="s">
        <v>299</v>
      </c>
      <c r="CK9" s="636"/>
      <c r="CL9" s="635" t="s">
        <v>299</v>
      </c>
      <c r="CM9" s="636"/>
      <c r="CN9" s="635" t="s">
        <v>299</v>
      </c>
      <c r="CO9" s="636"/>
      <c r="CP9" s="635" t="s">
        <v>299</v>
      </c>
      <c r="CQ9" s="636"/>
      <c r="CR9" s="635" t="s">
        <v>299</v>
      </c>
      <c r="CS9" s="636"/>
      <c r="CT9" s="382"/>
      <c r="CU9" s="379" t="s">
        <v>60</v>
      </c>
      <c r="CV9" s="1"/>
      <c r="CW9" s="1"/>
      <c r="CX9" s="1"/>
      <c r="CY9" s="152"/>
    </row>
    <row r="10" spans="1:103" ht="15" customHeight="1">
      <c r="B10" s="3"/>
      <c r="C10" s="1"/>
      <c r="D10" s="1"/>
      <c r="E10" s="33"/>
      <c r="F10" s="141"/>
      <c r="G10" s="142"/>
      <c r="H10" s="141"/>
      <c r="I10" s="142"/>
      <c r="J10" s="141"/>
      <c r="K10" s="142"/>
      <c r="L10" s="143"/>
      <c r="M10" s="142"/>
      <c r="N10" s="143"/>
      <c r="O10" s="143"/>
      <c r="P10" s="141"/>
      <c r="Q10" s="142"/>
      <c r="R10" s="141"/>
      <c r="S10" s="142"/>
      <c r="T10" s="141"/>
      <c r="U10" s="142"/>
      <c r="V10" s="141"/>
      <c r="W10" s="142"/>
      <c r="X10" s="141"/>
      <c r="Y10" s="142"/>
      <c r="Z10" s="141"/>
      <c r="AA10" s="143"/>
      <c r="AB10" s="3"/>
      <c r="AC10" s="146"/>
      <c r="AD10" s="145"/>
      <c r="AE10" s="146"/>
      <c r="AF10" s="145"/>
      <c r="AG10" s="146"/>
      <c r="AH10" s="145"/>
      <c r="AI10" s="146"/>
      <c r="AJ10" s="145"/>
      <c r="AK10" s="146"/>
      <c r="AL10" s="145"/>
      <c r="AM10" s="146"/>
      <c r="AN10" s="145"/>
      <c r="AO10" s="146"/>
      <c r="AP10" s="145"/>
      <c r="AQ10" s="146"/>
      <c r="AR10" s="145"/>
      <c r="AS10" s="146"/>
      <c r="AT10" s="145"/>
      <c r="AU10" s="146"/>
      <c r="AV10" s="145"/>
      <c r="AW10" s="146"/>
      <c r="AX10" s="144"/>
      <c r="AY10" s="144"/>
      <c r="AZ10" s="145"/>
      <c r="BA10" s="146"/>
      <c r="BB10" s="145"/>
      <c r="BC10" s="147"/>
      <c r="BD10" s="3"/>
      <c r="BE10" s="146"/>
      <c r="BF10" s="145"/>
      <c r="BG10" s="147"/>
      <c r="BH10" s="145"/>
      <c r="BI10" s="146"/>
      <c r="BJ10" s="145"/>
      <c r="BK10" s="147"/>
      <c r="BL10" s="145"/>
      <c r="BM10" s="147"/>
      <c r="BN10" s="145"/>
      <c r="BO10" s="146"/>
      <c r="BP10" s="147"/>
      <c r="BQ10" s="147"/>
      <c r="BR10" s="3"/>
      <c r="BS10" s="147"/>
      <c r="BT10" s="145"/>
      <c r="BU10" s="33"/>
      <c r="BV10" s="3"/>
      <c r="BW10" s="142"/>
      <c r="BX10" s="145"/>
      <c r="BY10" s="146"/>
      <c r="BZ10" s="145"/>
      <c r="CA10" s="375"/>
      <c r="CB10" s="145"/>
      <c r="CC10" s="146"/>
      <c r="CD10" s="145"/>
      <c r="CE10" s="146"/>
      <c r="CF10" s="150"/>
      <c r="CG10" s="149"/>
      <c r="CH10" s="150"/>
      <c r="CI10" s="149"/>
      <c r="CJ10" s="150"/>
      <c r="CK10" s="149"/>
      <c r="CL10" s="151"/>
      <c r="CM10" s="151"/>
      <c r="CN10" s="150"/>
      <c r="CO10" s="149"/>
      <c r="CP10" s="151"/>
      <c r="CQ10" s="151"/>
      <c r="CR10" s="150"/>
      <c r="CS10" s="149"/>
      <c r="CT10" s="151"/>
      <c r="CU10" s="236"/>
      <c r="CV10" s="1"/>
      <c r="CW10" s="1"/>
      <c r="CX10" s="1"/>
      <c r="CY10" s="152"/>
    </row>
    <row r="11" spans="1:103" ht="15" customHeight="1">
      <c r="A11" s="48">
        <v>2007</v>
      </c>
      <c r="B11" s="48" t="s">
        <v>107</v>
      </c>
      <c r="C11" s="50">
        <v>19</v>
      </c>
      <c r="D11" s="7"/>
      <c r="E11" s="203"/>
      <c r="F11" s="41"/>
      <c r="G11" s="285">
        <v>0</v>
      </c>
      <c r="H11" s="41"/>
      <c r="I11" s="285">
        <v>0</v>
      </c>
      <c r="J11" s="41"/>
      <c r="K11" s="285">
        <v>0</v>
      </c>
      <c r="L11" s="191"/>
      <c r="M11" s="154">
        <v>1142636</v>
      </c>
      <c r="N11" s="191"/>
      <c r="O11" s="155">
        <v>459607</v>
      </c>
      <c r="P11" s="41"/>
      <c r="Q11" s="285">
        <v>0</v>
      </c>
      <c r="R11" s="41"/>
      <c r="S11" s="287">
        <v>0</v>
      </c>
      <c r="T11" s="41"/>
      <c r="U11" s="287">
        <v>0</v>
      </c>
      <c r="V11" s="41"/>
      <c r="W11" s="287">
        <v>0</v>
      </c>
      <c r="X11" s="41"/>
      <c r="Y11" s="287">
        <v>0</v>
      </c>
      <c r="Z11" s="41"/>
      <c r="AA11" s="352">
        <v>0</v>
      </c>
      <c r="AB11" s="34"/>
      <c r="AC11" s="154">
        <v>7286</v>
      </c>
      <c r="AD11" s="41"/>
      <c r="AE11" s="154">
        <v>3157</v>
      </c>
      <c r="AF11" s="41"/>
      <c r="AG11" s="154">
        <v>3108</v>
      </c>
      <c r="AH11" s="41"/>
      <c r="AI11" s="154">
        <v>5991</v>
      </c>
      <c r="AJ11" s="41"/>
      <c r="AK11" s="154">
        <v>159152</v>
      </c>
      <c r="AL11" s="41"/>
      <c r="AM11" s="154">
        <v>1443554</v>
      </c>
      <c r="AN11" s="41"/>
      <c r="AO11" s="154">
        <v>16854</v>
      </c>
      <c r="AP11" s="41"/>
      <c r="AQ11" s="154">
        <v>1493167</v>
      </c>
      <c r="AR11" s="41"/>
      <c r="AS11" s="154">
        <v>1479900</v>
      </c>
      <c r="AT11" s="41"/>
      <c r="AU11" s="154">
        <v>23139</v>
      </c>
      <c r="AV11" s="41"/>
      <c r="AW11" s="154">
        <v>15949</v>
      </c>
      <c r="AX11" s="40">
        <v>477116</v>
      </c>
      <c r="AY11" s="40">
        <v>395</v>
      </c>
      <c r="AZ11" s="41"/>
      <c r="BA11" s="154">
        <v>104</v>
      </c>
      <c r="BB11" s="41"/>
      <c r="BC11" s="155">
        <v>34365</v>
      </c>
      <c r="BD11" s="41"/>
      <c r="BE11" s="154">
        <v>54652.093999999997</v>
      </c>
      <c r="BF11" s="41"/>
      <c r="BG11" s="155">
        <v>64635.951000000001</v>
      </c>
      <c r="BH11" s="41"/>
      <c r="BI11" s="363">
        <v>93523</v>
      </c>
      <c r="BJ11" s="204"/>
      <c r="BK11" s="365">
        <v>34136</v>
      </c>
      <c r="BL11" s="204"/>
      <c r="BM11" s="155">
        <v>29623</v>
      </c>
      <c r="BN11" s="41"/>
      <c r="BO11" s="154">
        <v>29763</v>
      </c>
      <c r="BP11" s="155"/>
      <c r="BQ11" s="155"/>
      <c r="BR11" s="41"/>
      <c r="BS11" s="155">
        <v>1234251</v>
      </c>
      <c r="BT11" s="41"/>
      <c r="BU11" s="285">
        <v>0</v>
      </c>
      <c r="BV11" s="323"/>
      <c r="BW11" s="38">
        <v>96.2</v>
      </c>
      <c r="BX11" s="41"/>
      <c r="BY11" s="154">
        <v>265478</v>
      </c>
      <c r="BZ11" s="41"/>
      <c r="CA11" s="219">
        <v>0.67</v>
      </c>
      <c r="CB11" s="41"/>
      <c r="CC11" s="154">
        <v>79740</v>
      </c>
      <c r="CD11" s="41"/>
      <c r="CE11" s="154">
        <v>74930</v>
      </c>
      <c r="CF11" s="41"/>
      <c r="CG11" s="38">
        <v>107.4</v>
      </c>
      <c r="CH11" s="36"/>
      <c r="CI11" s="38">
        <v>113.8</v>
      </c>
      <c r="CJ11" s="36"/>
      <c r="CK11" s="38">
        <v>105.1</v>
      </c>
      <c r="CL11" s="55"/>
      <c r="CM11" s="55">
        <v>111.3</v>
      </c>
      <c r="CN11" s="36"/>
      <c r="CO11" s="38">
        <v>98.5</v>
      </c>
      <c r="CP11" s="55"/>
      <c r="CQ11" s="55">
        <v>110</v>
      </c>
      <c r="CR11" s="36"/>
      <c r="CS11" s="55">
        <v>107.4</v>
      </c>
      <c r="CT11" s="36"/>
      <c r="CU11" s="380">
        <v>3.7</v>
      </c>
      <c r="CV11" s="52" t="s">
        <v>107</v>
      </c>
      <c r="CW11" s="50">
        <v>19</v>
      </c>
      <c r="CX11" s="7"/>
      <c r="CY11" s="161"/>
    </row>
    <row r="12" spans="1:103" ht="15" customHeight="1">
      <c r="A12" s="48">
        <v>2008</v>
      </c>
      <c r="B12" s="48" t="s">
        <v>107</v>
      </c>
      <c r="C12" s="50">
        <v>20</v>
      </c>
      <c r="D12" s="7"/>
      <c r="E12" s="203"/>
      <c r="F12" s="41"/>
      <c r="G12" s="285">
        <v>0</v>
      </c>
      <c r="H12" s="41"/>
      <c r="I12" s="285">
        <v>0</v>
      </c>
      <c r="J12" s="41"/>
      <c r="K12" s="285">
        <v>0</v>
      </c>
      <c r="L12" s="191"/>
      <c r="M12" s="154">
        <v>1136288</v>
      </c>
      <c r="N12" s="191"/>
      <c r="O12" s="155">
        <v>463111</v>
      </c>
      <c r="P12" s="41"/>
      <c r="Q12" s="285">
        <v>0</v>
      </c>
      <c r="R12" s="41"/>
      <c r="S12" s="286">
        <v>101.3</v>
      </c>
      <c r="T12" s="41"/>
      <c r="U12" s="285">
        <v>0</v>
      </c>
      <c r="V12" s="41"/>
      <c r="W12" s="38">
        <v>101.6</v>
      </c>
      <c r="X12" s="41"/>
      <c r="Y12" s="285">
        <v>0</v>
      </c>
      <c r="Z12" s="41"/>
      <c r="AA12" s="353">
        <v>91.150413223140504</v>
      </c>
      <c r="AB12" s="34"/>
      <c r="AC12" s="154">
        <v>7811</v>
      </c>
      <c r="AD12" s="41"/>
      <c r="AE12" s="154">
        <v>3165</v>
      </c>
      <c r="AF12" s="41"/>
      <c r="AG12" s="154">
        <v>3323</v>
      </c>
      <c r="AH12" s="41"/>
      <c r="AI12" s="154">
        <v>5168</v>
      </c>
      <c r="AJ12" s="41"/>
      <c r="AK12" s="154">
        <v>165601</v>
      </c>
      <c r="AL12" s="41"/>
      <c r="AM12" s="154">
        <v>1272598</v>
      </c>
      <c r="AN12" s="41"/>
      <c r="AO12" s="154">
        <v>16592.206999999999</v>
      </c>
      <c r="AP12" s="41"/>
      <c r="AQ12" s="154">
        <v>1475661</v>
      </c>
      <c r="AR12" s="41"/>
      <c r="AS12" s="154">
        <v>1465106</v>
      </c>
      <c r="AT12" s="41"/>
      <c r="AU12" s="154">
        <v>23594</v>
      </c>
      <c r="AV12" s="41"/>
      <c r="AW12" s="154">
        <v>16290</v>
      </c>
      <c r="AX12" s="40">
        <v>440290</v>
      </c>
      <c r="AY12" s="40">
        <v>229.494</v>
      </c>
      <c r="AZ12" s="41"/>
      <c r="BA12" s="154">
        <v>107</v>
      </c>
      <c r="BB12" s="41"/>
      <c r="BC12" s="155">
        <v>80448</v>
      </c>
      <c r="BD12" s="41"/>
      <c r="BE12" s="154">
        <v>53059.067999999999</v>
      </c>
      <c r="BF12" s="41"/>
      <c r="BG12" s="155">
        <v>60762.565999999999</v>
      </c>
      <c r="BH12" s="41"/>
      <c r="BI12" s="363">
        <v>89268</v>
      </c>
      <c r="BJ12" s="204"/>
      <c r="BK12" s="365">
        <v>31842</v>
      </c>
      <c r="BL12" s="204"/>
      <c r="BM12" s="155">
        <v>28933</v>
      </c>
      <c r="BN12" s="41"/>
      <c r="BO12" s="154">
        <v>28493</v>
      </c>
      <c r="BP12" s="155"/>
      <c r="BQ12" s="155"/>
      <c r="BR12" s="41"/>
      <c r="BS12" s="155">
        <v>1173461</v>
      </c>
      <c r="BT12" s="41"/>
      <c r="BU12" s="285">
        <v>0</v>
      </c>
      <c r="BV12" s="323"/>
      <c r="BW12" s="38">
        <v>97.6</v>
      </c>
      <c r="BX12" s="41"/>
      <c r="BY12" s="154">
        <v>266500</v>
      </c>
      <c r="BZ12" s="41"/>
      <c r="CA12" s="219">
        <v>0.56000000000000005</v>
      </c>
      <c r="CB12" s="41"/>
      <c r="CC12" s="154">
        <v>77201</v>
      </c>
      <c r="CD12" s="41"/>
      <c r="CE12" s="154">
        <v>62712</v>
      </c>
      <c r="CF12" s="41"/>
      <c r="CG12" s="38">
        <v>103.5</v>
      </c>
      <c r="CH12" s="36"/>
      <c r="CI12" s="38">
        <v>107.9</v>
      </c>
      <c r="CJ12" s="36"/>
      <c r="CK12" s="38">
        <v>102.2</v>
      </c>
      <c r="CL12" s="55"/>
      <c r="CM12" s="55">
        <v>106.6</v>
      </c>
      <c r="CN12" s="36"/>
      <c r="CO12" s="38">
        <v>98.9</v>
      </c>
      <c r="CP12" s="55"/>
      <c r="CQ12" s="55">
        <v>108.8</v>
      </c>
      <c r="CR12" s="36"/>
      <c r="CS12" s="55">
        <v>89.2</v>
      </c>
      <c r="CT12" s="36"/>
      <c r="CU12" s="380">
        <v>3.7</v>
      </c>
      <c r="CV12" s="52" t="s">
        <v>107</v>
      </c>
      <c r="CW12" s="50">
        <v>20</v>
      </c>
      <c r="CX12" s="7"/>
      <c r="CY12" s="161"/>
    </row>
    <row r="13" spans="1:103" ht="15" customHeight="1">
      <c r="A13" s="48">
        <v>2009</v>
      </c>
      <c r="B13" s="48" t="s">
        <v>107</v>
      </c>
      <c r="C13" s="50">
        <v>21</v>
      </c>
      <c r="D13" s="7"/>
      <c r="E13" s="203"/>
      <c r="F13" s="41"/>
      <c r="G13" s="285">
        <v>0</v>
      </c>
      <c r="H13" s="41"/>
      <c r="I13" s="285">
        <v>0</v>
      </c>
      <c r="J13" s="41"/>
      <c r="K13" s="285">
        <v>0</v>
      </c>
      <c r="L13" s="191"/>
      <c r="M13" s="154">
        <v>1132025</v>
      </c>
      <c r="N13" s="191"/>
      <c r="O13" s="155">
        <v>466699</v>
      </c>
      <c r="P13" s="41"/>
      <c r="Q13" s="285">
        <v>0</v>
      </c>
      <c r="R13" s="41"/>
      <c r="S13" s="286">
        <v>89.5</v>
      </c>
      <c r="T13" s="41"/>
      <c r="U13" s="285">
        <v>0</v>
      </c>
      <c r="V13" s="41"/>
      <c r="W13" s="38">
        <v>89.7</v>
      </c>
      <c r="X13" s="41"/>
      <c r="Y13" s="285">
        <v>0</v>
      </c>
      <c r="Z13" s="41"/>
      <c r="AA13" s="353">
        <v>79.798347107438005</v>
      </c>
      <c r="AB13" s="34"/>
      <c r="AC13" s="154">
        <v>5602</v>
      </c>
      <c r="AD13" s="41"/>
      <c r="AE13" s="154">
        <v>2749</v>
      </c>
      <c r="AF13" s="41"/>
      <c r="AG13" s="154">
        <v>2207</v>
      </c>
      <c r="AH13" s="41"/>
      <c r="AI13" s="154">
        <v>5874</v>
      </c>
      <c r="AJ13" s="41"/>
      <c r="AK13" s="154">
        <v>173818</v>
      </c>
      <c r="AL13" s="41"/>
      <c r="AM13" s="154">
        <v>885130</v>
      </c>
      <c r="AN13" s="41"/>
      <c r="AO13" s="154">
        <v>12227.651</v>
      </c>
      <c r="AP13" s="41"/>
      <c r="AQ13" s="154">
        <v>1333007</v>
      </c>
      <c r="AR13" s="41"/>
      <c r="AS13" s="154">
        <v>1332711</v>
      </c>
      <c r="AT13" s="41"/>
      <c r="AU13" s="154">
        <v>24215</v>
      </c>
      <c r="AV13" s="41"/>
      <c r="AW13" s="154">
        <v>16433</v>
      </c>
      <c r="AX13" s="40">
        <v>383031</v>
      </c>
      <c r="AY13" s="40">
        <v>149.91200000000001</v>
      </c>
      <c r="AZ13" s="41"/>
      <c r="BA13" s="154">
        <v>77</v>
      </c>
      <c r="BB13" s="41"/>
      <c r="BC13" s="155">
        <v>13279</v>
      </c>
      <c r="BD13" s="41"/>
      <c r="BE13" s="154">
        <v>47117.321000000004</v>
      </c>
      <c r="BF13" s="41"/>
      <c r="BG13" s="155">
        <v>35033.966999999997</v>
      </c>
      <c r="BH13" s="41"/>
      <c r="BI13" s="363">
        <v>85972</v>
      </c>
      <c r="BJ13" s="204"/>
      <c r="BK13" s="365">
        <v>28294</v>
      </c>
      <c r="BL13" s="204"/>
      <c r="BM13" s="155">
        <v>29429</v>
      </c>
      <c r="BN13" s="41"/>
      <c r="BO13" s="154">
        <v>28250</v>
      </c>
      <c r="BP13" s="155"/>
      <c r="BQ13" s="155"/>
      <c r="BR13" s="41"/>
      <c r="BS13" s="155">
        <v>1102907</v>
      </c>
      <c r="BT13" s="41"/>
      <c r="BU13" s="285">
        <v>0</v>
      </c>
      <c r="BV13" s="323"/>
      <c r="BW13" s="38">
        <v>96</v>
      </c>
      <c r="BX13" s="41"/>
      <c r="BY13" s="154">
        <v>243309</v>
      </c>
      <c r="BZ13" s="41"/>
      <c r="CA13" s="219">
        <v>0.39</v>
      </c>
      <c r="CB13" s="41"/>
      <c r="CC13" s="154">
        <v>87307</v>
      </c>
      <c r="CD13" s="41"/>
      <c r="CE13" s="154">
        <v>57100</v>
      </c>
      <c r="CF13" s="41"/>
      <c r="CG13" s="38">
        <v>98.5</v>
      </c>
      <c r="CH13" s="36"/>
      <c r="CI13" s="38">
        <v>104.2</v>
      </c>
      <c r="CJ13" s="36"/>
      <c r="CK13" s="38">
        <v>98.4</v>
      </c>
      <c r="CL13" s="55"/>
      <c r="CM13" s="55">
        <v>104.1</v>
      </c>
      <c r="CN13" s="36"/>
      <c r="CO13" s="38">
        <v>93</v>
      </c>
      <c r="CP13" s="55"/>
      <c r="CQ13" s="55">
        <v>107.4</v>
      </c>
      <c r="CR13" s="36"/>
      <c r="CS13" s="55">
        <v>76.599999999999994</v>
      </c>
      <c r="CT13" s="36"/>
      <c r="CU13" s="380">
        <v>4.9000000000000004</v>
      </c>
      <c r="CV13" s="52" t="s">
        <v>107</v>
      </c>
      <c r="CW13" s="50">
        <v>21</v>
      </c>
      <c r="CX13" s="7"/>
      <c r="CY13" s="161"/>
    </row>
    <row r="14" spans="1:103" ht="15" customHeight="1">
      <c r="A14" s="48">
        <v>2010</v>
      </c>
      <c r="B14" s="48" t="s">
        <v>107</v>
      </c>
      <c r="C14" s="50">
        <v>22</v>
      </c>
      <c r="D14" s="7"/>
      <c r="E14" s="203"/>
      <c r="F14" s="41"/>
      <c r="G14" s="285">
        <v>0</v>
      </c>
      <c r="H14" s="41"/>
      <c r="I14" s="285">
        <v>0</v>
      </c>
      <c r="J14" s="41"/>
      <c r="K14" s="285">
        <v>0</v>
      </c>
      <c r="L14" s="191"/>
      <c r="M14" s="154">
        <v>1135233</v>
      </c>
      <c r="N14" s="191"/>
      <c r="O14" s="155">
        <v>460505</v>
      </c>
      <c r="P14" s="41"/>
      <c r="Q14" s="285">
        <v>0</v>
      </c>
      <c r="R14" s="41"/>
      <c r="S14" s="286">
        <v>98.433333333333323</v>
      </c>
      <c r="T14" s="41"/>
      <c r="U14" s="285">
        <v>0</v>
      </c>
      <c r="V14" s="41"/>
      <c r="W14" s="38">
        <v>100.2</v>
      </c>
      <c r="X14" s="41"/>
      <c r="Y14" s="285">
        <v>0</v>
      </c>
      <c r="Z14" s="41"/>
      <c r="AA14" s="353">
        <v>88.729752066115694</v>
      </c>
      <c r="AB14" s="34"/>
      <c r="AC14" s="154">
        <v>5738</v>
      </c>
      <c r="AD14" s="41"/>
      <c r="AE14" s="154">
        <v>2884</v>
      </c>
      <c r="AF14" s="41"/>
      <c r="AG14" s="154">
        <v>2330</v>
      </c>
      <c r="AH14" s="41"/>
      <c r="AI14" s="154">
        <v>4809</v>
      </c>
      <c r="AJ14" s="41"/>
      <c r="AK14" s="154">
        <v>147417</v>
      </c>
      <c r="AL14" s="41"/>
      <c r="AM14" s="154">
        <v>1075476</v>
      </c>
      <c r="AN14" s="41"/>
      <c r="AO14" s="154">
        <v>13996</v>
      </c>
      <c r="AP14" s="41"/>
      <c r="AQ14" s="154">
        <v>1307643</v>
      </c>
      <c r="AR14" s="41"/>
      <c r="AS14" s="154">
        <v>1308303</v>
      </c>
      <c r="AT14" s="41"/>
      <c r="AU14" s="154">
        <v>24839</v>
      </c>
      <c r="AV14" s="41"/>
      <c r="AW14" s="154">
        <v>17256</v>
      </c>
      <c r="AX14" s="40">
        <v>353718</v>
      </c>
      <c r="AY14" s="40">
        <v>68</v>
      </c>
      <c r="AZ14" s="41"/>
      <c r="BA14" s="154">
        <v>65</v>
      </c>
      <c r="BB14" s="41"/>
      <c r="BC14" s="155">
        <v>15238</v>
      </c>
      <c r="BD14" s="41"/>
      <c r="BE14" s="154">
        <v>54727</v>
      </c>
      <c r="BF14" s="41"/>
      <c r="BG14" s="155">
        <v>45365</v>
      </c>
      <c r="BH14" s="41"/>
      <c r="BI14" s="363">
        <v>90594</v>
      </c>
      <c r="BJ14" s="204"/>
      <c r="BK14" s="365">
        <v>26661</v>
      </c>
      <c r="BL14" s="204"/>
      <c r="BM14" s="155">
        <v>34079</v>
      </c>
      <c r="BN14" s="41"/>
      <c r="BO14" s="154">
        <v>29854</v>
      </c>
      <c r="BP14" s="155"/>
      <c r="BQ14" s="155"/>
      <c r="BR14" s="41"/>
      <c r="BS14" s="155">
        <v>1065800</v>
      </c>
      <c r="BT14" s="41"/>
      <c r="BU14" s="285">
        <v>0</v>
      </c>
      <c r="BV14" s="323"/>
      <c r="BW14" s="38">
        <v>94.9</v>
      </c>
      <c r="BX14" s="41"/>
      <c r="BY14" s="154">
        <v>265322</v>
      </c>
      <c r="BZ14" s="41"/>
      <c r="CA14" s="219">
        <v>0.45</v>
      </c>
      <c r="CB14" s="41"/>
      <c r="CC14" s="154">
        <v>88158</v>
      </c>
      <c r="CD14" s="41"/>
      <c r="CE14" s="154">
        <v>65205</v>
      </c>
      <c r="CF14" s="41"/>
      <c r="CG14" s="38">
        <v>97</v>
      </c>
      <c r="CH14" s="36"/>
      <c r="CI14" s="38">
        <v>103.7</v>
      </c>
      <c r="CJ14" s="36"/>
      <c r="CK14" s="38">
        <v>97.3</v>
      </c>
      <c r="CL14" s="55"/>
      <c r="CM14" s="55">
        <v>104.1</v>
      </c>
      <c r="CN14" s="36"/>
      <c r="CO14" s="38">
        <v>91.9</v>
      </c>
      <c r="CP14" s="55"/>
      <c r="CQ14" s="55">
        <v>107.3</v>
      </c>
      <c r="CR14" s="36"/>
      <c r="CS14" s="55">
        <v>111.7</v>
      </c>
      <c r="CT14" s="36"/>
      <c r="CU14" s="380">
        <v>4.9000000000000004</v>
      </c>
      <c r="CV14" s="52" t="s">
        <v>107</v>
      </c>
      <c r="CW14" s="50">
        <v>22</v>
      </c>
      <c r="CX14" s="7"/>
      <c r="CY14" s="161"/>
    </row>
    <row r="15" spans="1:103" ht="15" customHeight="1">
      <c r="A15" s="48">
        <v>2011</v>
      </c>
      <c r="B15" s="48" t="s">
        <v>107</v>
      </c>
      <c r="C15" s="50">
        <v>23</v>
      </c>
      <c r="D15" s="7"/>
      <c r="E15" s="203"/>
      <c r="F15" s="41"/>
      <c r="G15" s="285">
        <v>0</v>
      </c>
      <c r="H15" s="41"/>
      <c r="I15" s="285">
        <v>0</v>
      </c>
      <c r="J15" s="41"/>
      <c r="K15" s="285">
        <v>0</v>
      </c>
      <c r="L15" s="191"/>
      <c r="M15" s="154">
        <v>1130912</v>
      </c>
      <c r="N15" s="191"/>
      <c r="O15" s="53">
        <v>464362</v>
      </c>
      <c r="P15" s="41"/>
      <c r="Q15" s="285">
        <v>0</v>
      </c>
      <c r="R15" s="41"/>
      <c r="S15" s="286">
        <v>96.466666666666683</v>
      </c>
      <c r="T15" s="41"/>
      <c r="U15" s="285">
        <v>0</v>
      </c>
      <c r="V15" s="41"/>
      <c r="W15" s="38">
        <v>97.6</v>
      </c>
      <c r="X15" s="41"/>
      <c r="Y15" s="285">
        <v>0</v>
      </c>
      <c r="Z15" s="41"/>
      <c r="AA15" s="353">
        <v>96.742975206611575</v>
      </c>
      <c r="AB15" s="34"/>
      <c r="AC15" s="154">
        <v>6076</v>
      </c>
      <c r="AD15" s="41"/>
      <c r="AE15" s="154">
        <v>3145</v>
      </c>
      <c r="AF15" s="41"/>
      <c r="AG15" s="154">
        <v>2363</v>
      </c>
      <c r="AH15" s="41"/>
      <c r="AI15" s="35">
        <v>4863</v>
      </c>
      <c r="AJ15" s="37"/>
      <c r="AK15" s="35">
        <v>137545</v>
      </c>
      <c r="AL15" s="37"/>
      <c r="AM15" s="154">
        <v>1055734</v>
      </c>
      <c r="AN15" s="41"/>
      <c r="AO15" s="154">
        <v>14254</v>
      </c>
      <c r="AP15" s="41"/>
      <c r="AQ15" s="35">
        <v>1174696</v>
      </c>
      <c r="AR15" s="37"/>
      <c r="AS15" s="35">
        <v>1182349</v>
      </c>
      <c r="AT15" s="37"/>
      <c r="AU15" s="154">
        <v>25446</v>
      </c>
      <c r="AV15" s="41"/>
      <c r="AW15" s="154">
        <v>17771</v>
      </c>
      <c r="AX15" s="22">
        <v>433876</v>
      </c>
      <c r="AY15" s="40">
        <v>76</v>
      </c>
      <c r="AZ15" s="41"/>
      <c r="BA15" s="154">
        <v>57</v>
      </c>
      <c r="BB15" s="41"/>
      <c r="BC15" s="155">
        <v>17507</v>
      </c>
      <c r="BD15" s="41"/>
      <c r="BE15" s="154">
        <v>56013.235000000001</v>
      </c>
      <c r="BF15" s="41"/>
      <c r="BG15" s="155">
        <v>52972.787000000004</v>
      </c>
      <c r="BH15" s="41"/>
      <c r="BI15" s="363">
        <v>89145</v>
      </c>
      <c r="BJ15" s="204"/>
      <c r="BK15" s="365">
        <v>23822</v>
      </c>
      <c r="BL15" s="204"/>
      <c r="BM15" s="155">
        <v>36606</v>
      </c>
      <c r="BN15" s="41"/>
      <c r="BO15" s="154">
        <v>28717</v>
      </c>
      <c r="BP15" s="155"/>
      <c r="BQ15" s="155"/>
      <c r="BR15" s="41"/>
      <c r="BS15" s="155">
        <v>1042080</v>
      </c>
      <c r="BT15" s="41"/>
      <c r="BU15" s="285">
        <v>0</v>
      </c>
      <c r="BV15" s="323"/>
      <c r="BW15" s="38">
        <v>94.7</v>
      </c>
      <c r="BX15" s="41"/>
      <c r="BY15" s="154">
        <v>271162</v>
      </c>
      <c r="BZ15" s="41"/>
      <c r="CA15" s="219">
        <v>0.57999999999999996</v>
      </c>
      <c r="CB15" s="41"/>
      <c r="CC15" s="154">
        <v>87237</v>
      </c>
      <c r="CD15" s="41"/>
      <c r="CE15" s="154">
        <v>77631</v>
      </c>
      <c r="CF15" s="41"/>
      <c r="CG15" s="38">
        <v>94.8</v>
      </c>
      <c r="CH15" s="36"/>
      <c r="CI15" s="38">
        <v>101.6</v>
      </c>
      <c r="CJ15" s="36"/>
      <c r="CK15" s="38">
        <v>95.4</v>
      </c>
      <c r="CL15" s="55"/>
      <c r="CM15" s="55">
        <v>102.3</v>
      </c>
      <c r="CN15" s="36"/>
      <c r="CO15" s="38">
        <v>92.2</v>
      </c>
      <c r="CP15" s="55"/>
      <c r="CQ15" s="55">
        <v>106.9</v>
      </c>
      <c r="CR15" s="36"/>
      <c r="CS15" s="55">
        <v>118</v>
      </c>
      <c r="CT15" s="36"/>
      <c r="CU15" s="380">
        <v>4.4000000000000004</v>
      </c>
      <c r="CV15" s="52" t="s">
        <v>107</v>
      </c>
      <c r="CW15" s="50">
        <v>23</v>
      </c>
      <c r="CX15" s="7"/>
      <c r="CY15" s="161"/>
    </row>
    <row r="16" spans="1:103" s="8" customFormat="1" ht="15" customHeight="1">
      <c r="A16" s="48">
        <v>2012</v>
      </c>
      <c r="B16" s="48" t="s">
        <v>107</v>
      </c>
      <c r="C16" s="50">
        <v>24</v>
      </c>
      <c r="D16" s="7"/>
      <c r="E16" s="203"/>
      <c r="F16" s="41"/>
      <c r="G16" s="285">
        <v>0</v>
      </c>
      <c r="H16" s="41"/>
      <c r="I16" s="285">
        <v>0</v>
      </c>
      <c r="J16" s="41"/>
      <c r="K16" s="285">
        <v>0</v>
      </c>
      <c r="L16" s="191"/>
      <c r="M16" s="154">
        <v>1125909</v>
      </c>
      <c r="N16" s="191"/>
      <c r="O16" s="53">
        <v>467185</v>
      </c>
      <c r="P16" s="41"/>
      <c r="Q16" s="285">
        <v>0</v>
      </c>
      <c r="R16" s="41"/>
      <c r="S16" s="286">
        <v>97.475000000000009</v>
      </c>
      <c r="T16" s="41"/>
      <c r="U16" s="285">
        <v>0</v>
      </c>
      <c r="V16" s="41"/>
      <c r="W16" s="38">
        <v>98.4</v>
      </c>
      <c r="X16" s="41"/>
      <c r="Y16" s="285">
        <v>0</v>
      </c>
      <c r="Z16" s="41"/>
      <c r="AA16" s="353">
        <v>93.821487603305783</v>
      </c>
      <c r="AB16" s="34"/>
      <c r="AC16" s="165">
        <v>6754</v>
      </c>
      <c r="AD16" s="281"/>
      <c r="AE16" s="165">
        <v>3147</v>
      </c>
      <c r="AF16" s="281"/>
      <c r="AG16" s="165">
        <v>2690</v>
      </c>
      <c r="AH16" s="281"/>
      <c r="AI16" s="35">
        <v>4703</v>
      </c>
      <c r="AJ16" s="37"/>
      <c r="AK16" s="35">
        <v>136590</v>
      </c>
      <c r="AL16" s="37"/>
      <c r="AM16" s="154">
        <v>1064864</v>
      </c>
      <c r="AN16" s="41"/>
      <c r="AO16" s="154">
        <v>13785</v>
      </c>
      <c r="AP16" s="41"/>
      <c r="AQ16" s="35">
        <v>1294473</v>
      </c>
      <c r="AR16" s="37"/>
      <c r="AS16" s="35">
        <v>1306948</v>
      </c>
      <c r="AT16" s="37"/>
      <c r="AU16" s="154">
        <v>25954</v>
      </c>
      <c r="AV16" s="41"/>
      <c r="AW16" s="154">
        <v>18421</v>
      </c>
      <c r="AX16" s="40">
        <v>330239</v>
      </c>
      <c r="AY16" s="40">
        <v>407</v>
      </c>
      <c r="AZ16" s="41"/>
      <c r="BA16" s="154">
        <v>68</v>
      </c>
      <c r="BB16" s="41"/>
      <c r="BC16" s="155">
        <v>19698</v>
      </c>
      <c r="BD16" s="41"/>
      <c r="BE16" s="154">
        <v>63969</v>
      </c>
      <c r="BF16" s="41"/>
      <c r="BG16" s="155">
        <v>46644</v>
      </c>
      <c r="BH16" s="41"/>
      <c r="BI16" s="363">
        <v>88398</v>
      </c>
      <c r="BJ16" s="204"/>
      <c r="BK16" s="365">
        <v>23551</v>
      </c>
      <c r="BL16" s="204"/>
      <c r="BM16" s="367">
        <v>36943</v>
      </c>
      <c r="BN16" s="61"/>
      <c r="BO16" s="154">
        <v>27904</v>
      </c>
      <c r="BP16" s="155"/>
      <c r="BQ16" s="155"/>
      <c r="BR16" s="41"/>
      <c r="BS16" s="166">
        <v>1022941</v>
      </c>
      <c r="BT16" s="281"/>
      <c r="BU16" s="285">
        <v>0</v>
      </c>
      <c r="BV16" s="323"/>
      <c r="BW16" s="38">
        <v>94.8</v>
      </c>
      <c r="BX16" s="41"/>
      <c r="BY16" s="154">
        <v>262695</v>
      </c>
      <c r="BZ16" s="41"/>
      <c r="CA16" s="219">
        <v>0.69</v>
      </c>
      <c r="CB16" s="41"/>
      <c r="CC16" s="154">
        <v>80102</v>
      </c>
      <c r="CD16" s="41"/>
      <c r="CE16" s="154">
        <v>86294</v>
      </c>
      <c r="CF16" s="41"/>
      <c r="CG16" s="38">
        <v>96.4</v>
      </c>
      <c r="CH16" s="36"/>
      <c r="CI16" s="38">
        <v>103.1</v>
      </c>
      <c r="CJ16" s="36"/>
      <c r="CK16" s="38">
        <v>97</v>
      </c>
      <c r="CL16" s="55"/>
      <c r="CM16" s="55">
        <v>103.7</v>
      </c>
      <c r="CN16" s="36"/>
      <c r="CO16" s="38">
        <v>94.2</v>
      </c>
      <c r="CP16" s="55"/>
      <c r="CQ16" s="55">
        <v>106</v>
      </c>
      <c r="CR16" s="36"/>
      <c r="CS16" s="55">
        <v>105.7</v>
      </c>
      <c r="CT16" s="36"/>
      <c r="CU16" s="343">
        <v>4.3</v>
      </c>
      <c r="CV16" s="52" t="s">
        <v>107</v>
      </c>
      <c r="CW16" s="50">
        <v>24</v>
      </c>
      <c r="CX16" s="7"/>
      <c r="CY16" s="161"/>
    </row>
    <row r="17" spans="1:103" s="8" customFormat="1" ht="15" customHeight="1">
      <c r="A17" s="48">
        <v>2013</v>
      </c>
      <c r="B17" s="48" t="s">
        <v>107</v>
      </c>
      <c r="C17" s="50">
        <v>25</v>
      </c>
      <c r="D17" s="7"/>
      <c r="E17" s="203"/>
      <c r="F17" s="41"/>
      <c r="G17" s="285">
        <v>0</v>
      </c>
      <c r="H17" s="41"/>
      <c r="I17" s="285">
        <v>0</v>
      </c>
      <c r="J17" s="41"/>
      <c r="K17" s="285">
        <v>0</v>
      </c>
      <c r="L17" s="191"/>
      <c r="M17" s="154">
        <v>1120650</v>
      </c>
      <c r="N17" s="191"/>
      <c r="O17" s="53">
        <v>469386</v>
      </c>
      <c r="P17" s="41"/>
      <c r="Q17" s="285">
        <v>0</v>
      </c>
      <c r="R17" s="41"/>
      <c r="S17" s="286">
        <v>96.874999999999986</v>
      </c>
      <c r="T17" s="41"/>
      <c r="U17" s="285">
        <v>0</v>
      </c>
      <c r="V17" s="41"/>
      <c r="W17" s="38">
        <v>97.1</v>
      </c>
      <c r="X17" s="41"/>
      <c r="Y17" s="285">
        <v>0</v>
      </c>
      <c r="Z17" s="41"/>
      <c r="AA17" s="353">
        <v>89.5</v>
      </c>
      <c r="AB17" s="34"/>
      <c r="AC17" s="165">
        <v>7869</v>
      </c>
      <c r="AD17" s="281"/>
      <c r="AE17" s="165">
        <v>3670</v>
      </c>
      <c r="AF17" s="281"/>
      <c r="AG17" s="165">
        <v>3085</v>
      </c>
      <c r="AH17" s="281"/>
      <c r="AI17" s="35">
        <v>5193</v>
      </c>
      <c r="AJ17" s="37"/>
      <c r="AK17" s="35">
        <v>169557</v>
      </c>
      <c r="AL17" s="37"/>
      <c r="AM17" s="154">
        <v>1283389</v>
      </c>
      <c r="AN17" s="41"/>
      <c r="AO17" s="154">
        <v>17677</v>
      </c>
      <c r="AP17" s="41"/>
      <c r="AQ17" s="35">
        <v>1369096</v>
      </c>
      <c r="AR17" s="37"/>
      <c r="AS17" s="35">
        <v>1379306</v>
      </c>
      <c r="AT17" s="37"/>
      <c r="AU17" s="154">
        <v>27246</v>
      </c>
      <c r="AV17" s="41"/>
      <c r="AW17" s="154">
        <v>19859</v>
      </c>
      <c r="AX17" s="40">
        <v>328828</v>
      </c>
      <c r="AY17" s="40">
        <v>38</v>
      </c>
      <c r="AZ17" s="41"/>
      <c r="BA17" s="154">
        <v>38</v>
      </c>
      <c r="BB17" s="41"/>
      <c r="BC17" s="155">
        <v>6665</v>
      </c>
      <c r="BD17" s="41"/>
      <c r="BE17" s="154">
        <v>78116</v>
      </c>
      <c r="BF17" s="41"/>
      <c r="BG17" s="155">
        <v>46832</v>
      </c>
      <c r="BH17" s="41"/>
      <c r="BI17" s="363">
        <v>87718</v>
      </c>
      <c r="BJ17" s="204"/>
      <c r="BK17" s="365">
        <v>22462</v>
      </c>
      <c r="BL17" s="204"/>
      <c r="BM17" s="367">
        <v>37162</v>
      </c>
      <c r="BN17" s="61"/>
      <c r="BO17" s="154">
        <v>28094</v>
      </c>
      <c r="BP17" s="155"/>
      <c r="BQ17" s="155"/>
      <c r="BR17" s="41"/>
      <c r="BS17" s="166">
        <v>1089547</v>
      </c>
      <c r="BT17" s="281"/>
      <c r="BU17" s="285">
        <v>0</v>
      </c>
      <c r="BV17" s="323"/>
      <c r="BW17" s="38">
        <v>95</v>
      </c>
      <c r="BX17" s="41"/>
      <c r="BY17" s="154">
        <v>263806</v>
      </c>
      <c r="BZ17" s="41"/>
      <c r="CA17" s="219">
        <v>0.77</v>
      </c>
      <c r="CB17" s="41"/>
      <c r="CC17" s="154">
        <v>75398</v>
      </c>
      <c r="CD17" s="41"/>
      <c r="CE17" s="154">
        <v>89534</v>
      </c>
      <c r="CF17" s="41"/>
      <c r="CG17" s="38">
        <v>97.4</v>
      </c>
      <c r="CH17" s="36"/>
      <c r="CI17" s="38">
        <v>103.9</v>
      </c>
      <c r="CJ17" s="36"/>
      <c r="CK17" s="38">
        <v>97.6</v>
      </c>
      <c r="CL17" s="55"/>
      <c r="CM17" s="55">
        <v>104.2</v>
      </c>
      <c r="CN17" s="36"/>
      <c r="CO17" s="38">
        <v>95.2</v>
      </c>
      <c r="CP17" s="55"/>
      <c r="CQ17" s="55">
        <v>106</v>
      </c>
      <c r="CR17" s="36"/>
      <c r="CS17" s="55">
        <v>111.1</v>
      </c>
      <c r="CT17" s="36"/>
      <c r="CU17" s="343">
        <v>3.7</v>
      </c>
      <c r="CV17" s="52" t="s">
        <v>107</v>
      </c>
      <c r="CW17" s="50">
        <v>25</v>
      </c>
      <c r="CX17" s="7"/>
      <c r="CY17" s="161"/>
    </row>
    <row r="18" spans="1:103" s="8" customFormat="1" ht="15" customHeight="1">
      <c r="A18" s="48">
        <v>2014</v>
      </c>
      <c r="B18" s="48" t="s">
        <v>107</v>
      </c>
      <c r="C18" s="50">
        <v>26</v>
      </c>
      <c r="D18" s="7"/>
      <c r="E18" s="203"/>
      <c r="F18" s="41"/>
      <c r="G18" s="285">
        <v>0</v>
      </c>
      <c r="H18" s="41"/>
      <c r="I18" s="285">
        <v>0</v>
      </c>
      <c r="J18" s="41"/>
      <c r="K18" s="285">
        <v>0</v>
      </c>
      <c r="L18" s="191"/>
      <c r="M18" s="20">
        <v>1114775</v>
      </c>
      <c r="N18" s="191"/>
      <c r="O18" s="53">
        <v>471213</v>
      </c>
      <c r="P18" s="41"/>
      <c r="Q18" s="285">
        <v>0</v>
      </c>
      <c r="R18" s="41"/>
      <c r="S18" s="286">
        <v>100.52499999999999</v>
      </c>
      <c r="T18" s="41"/>
      <c r="U18" s="285">
        <v>0</v>
      </c>
      <c r="V18" s="41"/>
      <c r="W18" s="38">
        <v>96.7</v>
      </c>
      <c r="X18" s="41"/>
      <c r="Y18" s="285">
        <v>0</v>
      </c>
      <c r="Z18" s="41"/>
      <c r="AA18" s="353">
        <v>96.5</v>
      </c>
      <c r="AB18" s="34"/>
      <c r="AC18" s="165">
        <v>6440</v>
      </c>
      <c r="AD18" s="281"/>
      <c r="AE18" s="165">
        <v>3090</v>
      </c>
      <c r="AF18" s="281"/>
      <c r="AG18" s="165">
        <v>2514</v>
      </c>
      <c r="AH18" s="281"/>
      <c r="AI18" s="35">
        <v>4848</v>
      </c>
      <c r="AJ18" s="37"/>
      <c r="AK18" s="35">
        <v>147886</v>
      </c>
      <c r="AL18" s="37"/>
      <c r="AM18" s="154">
        <v>1096387</v>
      </c>
      <c r="AN18" s="41"/>
      <c r="AO18" s="154">
        <v>15339</v>
      </c>
      <c r="AP18" s="41"/>
      <c r="AQ18" s="35">
        <v>1385700</v>
      </c>
      <c r="AR18" s="37"/>
      <c r="AS18" s="35">
        <v>1394386</v>
      </c>
      <c r="AT18" s="37"/>
      <c r="AU18" s="154">
        <v>28395</v>
      </c>
      <c r="AV18" s="41"/>
      <c r="AW18" s="154">
        <v>21550</v>
      </c>
      <c r="AX18" s="40">
        <v>256632</v>
      </c>
      <c r="AY18" s="40">
        <v>19</v>
      </c>
      <c r="AZ18" s="41"/>
      <c r="BA18" s="154">
        <v>42</v>
      </c>
      <c r="BB18" s="41"/>
      <c r="BC18" s="155">
        <v>6685</v>
      </c>
      <c r="BD18" s="41"/>
      <c r="BE18" s="154">
        <v>83476</v>
      </c>
      <c r="BF18" s="41"/>
      <c r="BG18" s="155">
        <v>57720</v>
      </c>
      <c r="BH18" s="41"/>
      <c r="BI18" s="363">
        <v>86814</v>
      </c>
      <c r="BJ18" s="204"/>
      <c r="BK18" s="365">
        <v>21356</v>
      </c>
      <c r="BL18" s="204"/>
      <c r="BM18" s="367">
        <v>36780</v>
      </c>
      <c r="BN18" s="61"/>
      <c r="BO18" s="154">
        <v>28679</v>
      </c>
      <c r="BP18" s="155"/>
      <c r="BQ18" s="155"/>
      <c r="BR18" s="41"/>
      <c r="BS18" s="166">
        <v>1061686</v>
      </c>
      <c r="BT18" s="281"/>
      <c r="BU18" s="285">
        <v>0</v>
      </c>
      <c r="BV18" s="323"/>
      <c r="BW18" s="38">
        <v>97.6</v>
      </c>
      <c r="BX18" s="41"/>
      <c r="BY18" s="154">
        <v>250489</v>
      </c>
      <c r="BZ18" s="41"/>
      <c r="CA18" s="219">
        <v>0.93</v>
      </c>
      <c r="CB18" s="41"/>
      <c r="CC18" s="154">
        <v>70831</v>
      </c>
      <c r="CD18" s="41"/>
      <c r="CE18" s="154">
        <v>99592</v>
      </c>
      <c r="CF18" s="41"/>
      <c r="CG18" s="38">
        <v>101.5</v>
      </c>
      <c r="CH18" s="36"/>
      <c r="CI18" s="38">
        <v>105.1</v>
      </c>
      <c r="CJ18" s="36"/>
      <c r="CK18" s="38">
        <v>100.5</v>
      </c>
      <c r="CL18" s="55"/>
      <c r="CM18" s="55">
        <v>104</v>
      </c>
      <c r="CN18" s="36"/>
      <c r="CO18" s="38">
        <v>95.8</v>
      </c>
      <c r="CP18" s="55"/>
      <c r="CQ18" s="55">
        <v>106.5</v>
      </c>
      <c r="CR18" s="36"/>
      <c r="CS18" s="55">
        <v>123.6</v>
      </c>
      <c r="CT18" s="36"/>
      <c r="CU18" s="343">
        <v>3.1</v>
      </c>
      <c r="CV18" s="52" t="s">
        <v>107</v>
      </c>
      <c r="CW18" s="50">
        <v>26</v>
      </c>
      <c r="CX18" s="7"/>
      <c r="CY18" s="161"/>
    </row>
    <row r="19" spans="1:103" s="8" customFormat="1" ht="15" customHeight="1">
      <c r="A19" s="48">
        <v>2015</v>
      </c>
      <c r="B19" s="48" t="s">
        <v>107</v>
      </c>
      <c r="C19" s="50">
        <v>27</v>
      </c>
      <c r="D19" s="7"/>
      <c r="E19" s="203"/>
      <c r="F19" s="41"/>
      <c r="G19" s="285">
        <v>0</v>
      </c>
      <c r="H19" s="41"/>
      <c r="I19" s="285">
        <v>0</v>
      </c>
      <c r="J19" s="41"/>
      <c r="K19" s="285">
        <v>0</v>
      </c>
      <c r="L19" s="191"/>
      <c r="M19" s="20">
        <v>1104069</v>
      </c>
      <c r="N19" s="191"/>
      <c r="O19" s="53">
        <v>462858</v>
      </c>
      <c r="P19" s="41"/>
      <c r="Q19" s="285">
        <v>0</v>
      </c>
      <c r="R19" s="41"/>
      <c r="S19" s="286">
        <v>100</v>
      </c>
      <c r="T19" s="41"/>
      <c r="U19" s="285">
        <v>0</v>
      </c>
      <c r="V19" s="41"/>
      <c r="W19" s="38">
        <v>100</v>
      </c>
      <c r="X19" s="41"/>
      <c r="Y19" s="285">
        <v>0</v>
      </c>
      <c r="Z19" s="87"/>
      <c r="AA19" s="56">
        <v>94.4</v>
      </c>
      <c r="AB19" s="34"/>
      <c r="AC19" s="165">
        <v>6443</v>
      </c>
      <c r="AD19" s="281"/>
      <c r="AE19" s="165">
        <v>3092</v>
      </c>
      <c r="AF19" s="281"/>
      <c r="AG19" s="165">
        <v>2516</v>
      </c>
      <c r="AH19" s="281"/>
      <c r="AI19" s="35">
        <v>3955</v>
      </c>
      <c r="AJ19" s="37"/>
      <c r="AK19" s="35">
        <v>109660</v>
      </c>
      <c r="AL19" s="37"/>
      <c r="AM19" s="154">
        <v>1040146</v>
      </c>
      <c r="AN19" s="41"/>
      <c r="AO19" s="154">
        <v>15430</v>
      </c>
      <c r="AP19" s="41"/>
      <c r="AQ19" s="35">
        <v>1423186</v>
      </c>
      <c r="AR19" s="37"/>
      <c r="AS19" s="35">
        <v>1426378</v>
      </c>
      <c r="AT19" s="37"/>
      <c r="AU19" s="154">
        <v>29666</v>
      </c>
      <c r="AV19" s="41"/>
      <c r="AW19" s="154">
        <v>23138</v>
      </c>
      <c r="AX19" s="40">
        <v>232517</v>
      </c>
      <c r="AY19" s="40">
        <v>11</v>
      </c>
      <c r="AZ19" s="41"/>
      <c r="BA19" s="154">
        <v>39</v>
      </c>
      <c r="BB19" s="41"/>
      <c r="BC19" s="155">
        <v>3564</v>
      </c>
      <c r="BD19" s="41"/>
      <c r="BE19" s="154">
        <v>90633</v>
      </c>
      <c r="BF19" s="41"/>
      <c r="BG19" s="155">
        <v>58139</v>
      </c>
      <c r="BH19" s="41"/>
      <c r="BI19" s="363">
        <v>80537</v>
      </c>
      <c r="BJ19" s="204"/>
      <c r="BK19" s="365">
        <v>19719</v>
      </c>
      <c r="BL19" s="204"/>
      <c r="BM19" s="367">
        <v>37610</v>
      </c>
      <c r="BN19" s="61"/>
      <c r="BO19" s="154">
        <v>23208</v>
      </c>
      <c r="BP19" s="155"/>
      <c r="BQ19" s="155">
        <v>40962</v>
      </c>
      <c r="BR19" s="41"/>
      <c r="BS19" s="166">
        <v>1129728</v>
      </c>
      <c r="BT19" s="281"/>
      <c r="BU19" s="285">
        <v>0</v>
      </c>
      <c r="BV19" s="323"/>
      <c r="BW19" s="38">
        <v>98.5</v>
      </c>
      <c r="BX19" s="41"/>
      <c r="BY19" s="154">
        <v>256959</v>
      </c>
      <c r="BZ19" s="41"/>
      <c r="CA19" s="219">
        <v>1.03</v>
      </c>
      <c r="CB19" s="41"/>
      <c r="CC19" s="154">
        <v>66552</v>
      </c>
      <c r="CD19" s="41"/>
      <c r="CE19" s="154">
        <v>102272</v>
      </c>
      <c r="CF19" s="41"/>
      <c r="CG19" s="38">
        <v>102.1</v>
      </c>
      <c r="CH19" s="36"/>
      <c r="CI19" s="38">
        <v>104.5</v>
      </c>
      <c r="CJ19" s="36"/>
      <c r="CK19" s="38">
        <v>100.8</v>
      </c>
      <c r="CL19" s="55"/>
      <c r="CM19" s="55">
        <v>103.2</v>
      </c>
      <c r="CN19" s="36"/>
      <c r="CO19" s="38">
        <v>94.3</v>
      </c>
      <c r="CP19" s="55"/>
      <c r="CQ19" s="55">
        <v>107.6</v>
      </c>
      <c r="CR19" s="36"/>
      <c r="CS19" s="55">
        <v>122.5</v>
      </c>
      <c r="CT19" s="36"/>
      <c r="CU19" s="343">
        <v>3.2</v>
      </c>
      <c r="CV19" s="52" t="s">
        <v>107</v>
      </c>
      <c r="CW19" s="50">
        <v>27</v>
      </c>
      <c r="CX19" s="7"/>
      <c r="CY19" s="161"/>
    </row>
    <row r="20" spans="1:103" s="8" customFormat="1" ht="15" customHeight="1">
      <c r="A20" s="48">
        <v>2016</v>
      </c>
      <c r="B20" s="48" t="s">
        <v>107</v>
      </c>
      <c r="C20" s="50">
        <v>28</v>
      </c>
      <c r="D20" s="7"/>
      <c r="E20" s="203"/>
      <c r="F20" s="41"/>
      <c r="G20" s="285">
        <v>0</v>
      </c>
      <c r="H20" s="41"/>
      <c r="I20" s="285">
        <v>0</v>
      </c>
      <c r="J20" s="41"/>
      <c r="K20" s="285">
        <v>0</v>
      </c>
      <c r="L20" s="191"/>
      <c r="M20" s="20">
        <v>1095863</v>
      </c>
      <c r="N20" s="191"/>
      <c r="O20" s="53">
        <v>465186</v>
      </c>
      <c r="P20" s="41"/>
      <c r="Q20" s="285">
        <v>0</v>
      </c>
      <c r="R20" s="41"/>
      <c r="S20" s="286">
        <v>98.616666666666674</v>
      </c>
      <c r="T20" s="41"/>
      <c r="U20" s="285">
        <v>0</v>
      </c>
      <c r="V20" s="41"/>
      <c r="W20" s="38">
        <v>99.9</v>
      </c>
      <c r="X20" s="41"/>
      <c r="Y20" s="285">
        <v>0</v>
      </c>
      <c r="Z20" s="41"/>
      <c r="AA20" s="353">
        <v>88.6</v>
      </c>
      <c r="AB20" s="34"/>
      <c r="AC20" s="165">
        <v>7337</v>
      </c>
      <c r="AD20" s="281"/>
      <c r="AE20" s="165">
        <v>3290</v>
      </c>
      <c r="AF20" s="281"/>
      <c r="AG20" s="165">
        <v>2956</v>
      </c>
      <c r="AH20" s="281"/>
      <c r="AI20" s="35">
        <v>4298</v>
      </c>
      <c r="AJ20" s="37"/>
      <c r="AK20" s="35">
        <v>127355</v>
      </c>
      <c r="AL20" s="37"/>
      <c r="AM20" s="154">
        <v>1107113</v>
      </c>
      <c r="AN20" s="41"/>
      <c r="AO20" s="154">
        <v>17158</v>
      </c>
      <c r="AP20" s="41"/>
      <c r="AQ20" s="35">
        <v>1475383</v>
      </c>
      <c r="AR20" s="37"/>
      <c r="AS20" s="35">
        <v>1475734</v>
      </c>
      <c r="AT20" s="37"/>
      <c r="AU20" s="154">
        <v>30469</v>
      </c>
      <c r="AV20" s="41"/>
      <c r="AW20" s="154">
        <v>24227</v>
      </c>
      <c r="AX20" s="40">
        <v>204067</v>
      </c>
      <c r="AY20" s="40">
        <v>9</v>
      </c>
      <c r="AZ20" s="41"/>
      <c r="BA20" s="154">
        <v>31</v>
      </c>
      <c r="BB20" s="41"/>
      <c r="BC20" s="155">
        <v>4216</v>
      </c>
      <c r="BD20" s="41"/>
      <c r="BE20" s="154">
        <v>70338</v>
      </c>
      <c r="BF20" s="41"/>
      <c r="BG20" s="155">
        <v>47109</v>
      </c>
      <c r="BH20" s="41"/>
      <c r="BI20" s="363">
        <v>71990</v>
      </c>
      <c r="BJ20" s="204"/>
      <c r="BK20" s="365">
        <v>16021</v>
      </c>
      <c r="BL20" s="204"/>
      <c r="BM20" s="367">
        <v>37476</v>
      </c>
      <c r="BN20" s="61"/>
      <c r="BO20" s="154">
        <v>18492</v>
      </c>
      <c r="BP20" s="155"/>
      <c r="BQ20" s="155">
        <v>84399</v>
      </c>
      <c r="BR20" s="41"/>
      <c r="BS20" s="166">
        <v>1151238</v>
      </c>
      <c r="BT20" s="281"/>
      <c r="BU20" s="285">
        <v>0</v>
      </c>
      <c r="BV20" s="323"/>
      <c r="BW20" s="38">
        <v>98.7</v>
      </c>
      <c r="BX20" s="41"/>
      <c r="BY20" s="154">
        <v>276311</v>
      </c>
      <c r="BZ20" s="41"/>
      <c r="CA20" s="219">
        <v>1.22</v>
      </c>
      <c r="CB20" s="41"/>
      <c r="CC20" s="154">
        <v>63453</v>
      </c>
      <c r="CD20" s="41"/>
      <c r="CE20" s="154">
        <v>112443</v>
      </c>
      <c r="CF20" s="41"/>
      <c r="CG20" s="38">
        <v>101.4</v>
      </c>
      <c r="CH20" s="36"/>
      <c r="CI20" s="38">
        <v>103.5</v>
      </c>
      <c r="CJ20" s="36"/>
      <c r="CK20" s="38">
        <v>100.4</v>
      </c>
      <c r="CL20" s="55"/>
      <c r="CM20" s="55">
        <v>102.4</v>
      </c>
      <c r="CN20" s="36"/>
      <c r="CO20" s="38">
        <v>93.9</v>
      </c>
      <c r="CP20" s="55"/>
      <c r="CQ20" s="55">
        <v>105.7</v>
      </c>
      <c r="CR20" s="36"/>
      <c r="CS20" s="55">
        <v>123.1</v>
      </c>
      <c r="CT20" s="36"/>
      <c r="CU20" s="343">
        <v>2.2999999999999998</v>
      </c>
      <c r="CV20" s="52" t="s">
        <v>107</v>
      </c>
      <c r="CW20" s="50">
        <v>28</v>
      </c>
      <c r="CX20" s="7"/>
      <c r="CY20" s="161"/>
    </row>
    <row r="21" spans="1:103" s="8" customFormat="1" ht="15" customHeight="1">
      <c r="A21" s="48">
        <v>2017</v>
      </c>
      <c r="B21" s="48" t="s">
        <v>107</v>
      </c>
      <c r="C21" s="50">
        <v>29</v>
      </c>
      <c r="D21" s="7"/>
      <c r="E21" s="203"/>
      <c r="F21" s="41"/>
      <c r="G21" s="285">
        <v>0</v>
      </c>
      <c r="H21" s="41"/>
      <c r="I21" s="285">
        <v>0</v>
      </c>
      <c r="J21" s="41"/>
      <c r="K21" s="285">
        <v>0</v>
      </c>
      <c r="L21" s="191"/>
      <c r="M21" s="20">
        <v>1088044</v>
      </c>
      <c r="N21" s="191"/>
      <c r="O21" s="53">
        <v>467011</v>
      </c>
      <c r="P21" s="41"/>
      <c r="Q21" s="285">
        <v>0</v>
      </c>
      <c r="R21" s="41"/>
      <c r="S21" s="286">
        <v>96.225000000000023</v>
      </c>
      <c r="T21" s="41"/>
      <c r="U21" s="285">
        <v>0</v>
      </c>
      <c r="V21" s="41"/>
      <c r="W21" s="38">
        <v>97.7</v>
      </c>
      <c r="X21" s="41"/>
      <c r="Y21" s="285">
        <v>0</v>
      </c>
      <c r="Z21" s="41"/>
      <c r="AA21" s="353">
        <v>95.4</v>
      </c>
      <c r="AB21" s="34"/>
      <c r="AC21" s="165">
        <v>6985</v>
      </c>
      <c r="AD21" s="281"/>
      <c r="AE21" s="165">
        <v>3139</v>
      </c>
      <c r="AF21" s="281"/>
      <c r="AG21" s="165">
        <v>2707</v>
      </c>
      <c r="AH21" s="281"/>
      <c r="AI21" s="35">
        <v>4487</v>
      </c>
      <c r="AJ21" s="37"/>
      <c r="AK21" s="35">
        <v>126512</v>
      </c>
      <c r="AL21" s="37"/>
      <c r="AM21" s="154">
        <v>1168692</v>
      </c>
      <c r="AN21" s="41"/>
      <c r="AO21" s="154">
        <v>19064</v>
      </c>
      <c r="AP21" s="41"/>
      <c r="AQ21" s="35">
        <v>1524216</v>
      </c>
      <c r="AR21" s="37"/>
      <c r="AS21" s="35">
        <v>1522028</v>
      </c>
      <c r="AT21" s="37"/>
      <c r="AU21" s="154">
        <v>31696</v>
      </c>
      <c r="AV21" s="41"/>
      <c r="AW21" s="154">
        <v>25011</v>
      </c>
      <c r="AX21" s="40">
        <v>196148</v>
      </c>
      <c r="AY21" s="40">
        <v>4</v>
      </c>
      <c r="AZ21" s="41"/>
      <c r="BA21" s="154">
        <v>28</v>
      </c>
      <c r="BB21" s="41"/>
      <c r="BC21" s="155">
        <v>3087</v>
      </c>
      <c r="BD21" s="41"/>
      <c r="BE21" s="154">
        <v>70267</v>
      </c>
      <c r="BF21" s="41"/>
      <c r="BG21" s="155">
        <v>53100</v>
      </c>
      <c r="BH21" s="41"/>
      <c r="BI21" s="363">
        <v>71416</v>
      </c>
      <c r="BJ21" s="204"/>
      <c r="BK21" s="365">
        <v>15262</v>
      </c>
      <c r="BL21" s="204"/>
      <c r="BM21" s="367">
        <v>36492</v>
      </c>
      <c r="BN21" s="61"/>
      <c r="BO21" s="154">
        <v>19663</v>
      </c>
      <c r="BP21" s="155"/>
      <c r="BQ21" s="155">
        <v>86419</v>
      </c>
      <c r="BR21" s="41"/>
      <c r="BS21" s="166">
        <v>1161555</v>
      </c>
      <c r="BT21" s="281"/>
      <c r="BU21" s="285">
        <v>0</v>
      </c>
      <c r="BV21" s="323"/>
      <c r="BW21" s="38">
        <v>99.4</v>
      </c>
      <c r="BX21" s="41"/>
      <c r="BY21" s="154">
        <v>266851</v>
      </c>
      <c r="BZ21" s="41"/>
      <c r="CA21" s="219">
        <v>1.4</v>
      </c>
      <c r="CB21" s="41"/>
      <c r="CC21" s="154">
        <v>60854</v>
      </c>
      <c r="CD21" s="41"/>
      <c r="CE21" s="154">
        <v>122279</v>
      </c>
      <c r="CF21" s="41"/>
      <c r="CG21" s="38">
        <v>102.3</v>
      </c>
      <c r="CH21" s="36"/>
      <c r="CI21" s="38">
        <v>103.4</v>
      </c>
      <c r="CJ21" s="36"/>
      <c r="CK21" s="38">
        <v>101.9</v>
      </c>
      <c r="CL21" s="55"/>
      <c r="CM21" s="55">
        <v>103</v>
      </c>
      <c r="CN21" s="36"/>
      <c r="CO21" s="38">
        <v>94.4</v>
      </c>
      <c r="CP21" s="55"/>
      <c r="CQ21" s="55">
        <v>104.1</v>
      </c>
      <c r="CR21" s="36"/>
      <c r="CS21" s="55">
        <v>135.6</v>
      </c>
      <c r="CT21" s="36"/>
      <c r="CU21" s="343">
        <v>2</v>
      </c>
      <c r="CV21" s="52" t="s">
        <v>107</v>
      </c>
      <c r="CW21" s="50">
        <v>29</v>
      </c>
      <c r="CX21" s="7"/>
      <c r="CY21" s="161"/>
    </row>
    <row r="22" spans="1:103" s="8" customFormat="1" ht="15" customHeight="1">
      <c r="A22" s="48">
        <v>2018</v>
      </c>
      <c r="B22" s="48" t="s">
        <v>107</v>
      </c>
      <c r="C22" s="50">
        <v>30</v>
      </c>
      <c r="D22" s="7"/>
      <c r="E22" s="203"/>
      <c r="F22" s="41"/>
      <c r="G22" s="285">
        <v>0</v>
      </c>
      <c r="H22" s="41"/>
      <c r="I22" s="285">
        <v>0</v>
      </c>
      <c r="J22" s="41"/>
      <c r="K22" s="285">
        <v>0</v>
      </c>
      <c r="L22" s="191"/>
      <c r="M22" s="20">
        <v>1079727</v>
      </c>
      <c r="N22" s="191"/>
      <c r="O22" s="53">
        <v>468593</v>
      </c>
      <c r="P22" s="41"/>
      <c r="Q22" s="285">
        <v>0</v>
      </c>
      <c r="R22" s="41"/>
      <c r="S22" s="286">
        <v>96.7</v>
      </c>
      <c r="T22" s="41"/>
      <c r="U22" s="285">
        <v>0</v>
      </c>
      <c r="V22" s="41"/>
      <c r="W22" s="38">
        <v>97.3</v>
      </c>
      <c r="X22" s="41"/>
      <c r="Y22" s="285">
        <v>0</v>
      </c>
      <c r="Z22" s="41"/>
      <c r="AA22" s="353">
        <v>102.4</v>
      </c>
      <c r="AB22" s="34"/>
      <c r="AC22" s="165">
        <v>6708</v>
      </c>
      <c r="AD22" s="281"/>
      <c r="AE22" s="165">
        <v>3201</v>
      </c>
      <c r="AF22" s="281"/>
      <c r="AG22" s="165">
        <v>2738</v>
      </c>
      <c r="AH22" s="281"/>
      <c r="AI22" s="35">
        <v>4236</v>
      </c>
      <c r="AJ22" s="37"/>
      <c r="AK22" s="35">
        <v>121689</v>
      </c>
      <c r="AL22" s="37"/>
      <c r="AM22" s="154">
        <v>1223422</v>
      </c>
      <c r="AN22" s="41"/>
      <c r="AO22" s="154">
        <v>19921</v>
      </c>
      <c r="AP22" s="41"/>
      <c r="AQ22" s="35">
        <v>1581102</v>
      </c>
      <c r="AR22" s="37"/>
      <c r="AS22" s="35">
        <v>1583763</v>
      </c>
      <c r="AT22" s="37"/>
      <c r="AU22" s="154">
        <v>32704</v>
      </c>
      <c r="AV22" s="41"/>
      <c r="AW22" s="154">
        <v>25934</v>
      </c>
      <c r="AX22" s="40">
        <v>191202</v>
      </c>
      <c r="AY22" s="40">
        <v>10</v>
      </c>
      <c r="AZ22" s="41"/>
      <c r="BA22" s="154">
        <v>32</v>
      </c>
      <c r="BB22" s="41"/>
      <c r="BC22" s="155">
        <v>10109</v>
      </c>
      <c r="BD22" s="41"/>
      <c r="BE22" s="154">
        <v>77625</v>
      </c>
      <c r="BF22" s="41"/>
      <c r="BG22" s="155">
        <v>50191</v>
      </c>
      <c r="BH22" s="41"/>
      <c r="BI22" s="363">
        <v>68412</v>
      </c>
      <c r="BJ22" s="204"/>
      <c r="BK22" s="365">
        <v>14083</v>
      </c>
      <c r="BL22" s="204"/>
      <c r="BM22" s="367">
        <v>34187</v>
      </c>
      <c r="BN22" s="61"/>
      <c r="BO22" s="368">
        <v>20142</v>
      </c>
      <c r="BP22" s="367"/>
      <c r="BQ22" s="367">
        <v>88560</v>
      </c>
      <c r="BR22" s="41"/>
      <c r="BS22" s="166">
        <v>1225081</v>
      </c>
      <c r="BT22" s="281"/>
      <c r="BU22" s="285">
        <v>0</v>
      </c>
      <c r="BV22" s="323"/>
      <c r="BW22" s="38">
        <v>99.9</v>
      </c>
      <c r="BX22" s="41"/>
      <c r="BY22" s="154">
        <v>250452</v>
      </c>
      <c r="BZ22" s="41"/>
      <c r="CA22" s="219">
        <v>1.5</v>
      </c>
      <c r="CB22" s="41"/>
      <c r="CC22" s="154">
        <v>58042</v>
      </c>
      <c r="CD22" s="41"/>
      <c r="CE22" s="154">
        <v>123251</v>
      </c>
      <c r="CF22" s="41"/>
      <c r="CG22" s="38">
        <v>102.4</v>
      </c>
      <c r="CH22" s="36"/>
      <c r="CI22" s="38">
        <v>102.9</v>
      </c>
      <c r="CJ22" s="36"/>
      <c r="CK22" s="38">
        <v>101.8</v>
      </c>
      <c r="CL22" s="55"/>
      <c r="CM22" s="55">
        <v>102.3</v>
      </c>
      <c r="CN22" s="36"/>
      <c r="CO22" s="38">
        <v>99.3</v>
      </c>
      <c r="CP22" s="55"/>
      <c r="CQ22" s="55">
        <v>103.4</v>
      </c>
      <c r="CR22" s="36"/>
      <c r="CS22" s="55">
        <v>133.5</v>
      </c>
      <c r="CT22" s="36"/>
      <c r="CU22" s="343">
        <v>1.2</v>
      </c>
      <c r="CV22" s="52" t="s">
        <v>107</v>
      </c>
      <c r="CW22" s="50">
        <v>30</v>
      </c>
      <c r="CX22" s="7"/>
      <c r="CY22" s="161"/>
    </row>
    <row r="23" spans="1:103" s="8" customFormat="1" ht="15" customHeight="1">
      <c r="A23" s="48">
        <v>2019</v>
      </c>
      <c r="B23" s="34"/>
      <c r="C23" s="50">
        <v>1</v>
      </c>
      <c r="D23" s="7"/>
      <c r="E23" s="203"/>
      <c r="F23" s="41"/>
      <c r="G23" s="285">
        <v>0</v>
      </c>
      <c r="H23" s="41"/>
      <c r="I23" s="285">
        <v>0</v>
      </c>
      <c r="J23" s="41"/>
      <c r="K23" s="285">
        <v>0</v>
      </c>
      <c r="L23" s="191"/>
      <c r="M23" s="20">
        <v>1071723</v>
      </c>
      <c r="N23" s="191"/>
      <c r="O23" s="53">
        <v>470687</v>
      </c>
      <c r="P23" s="41"/>
      <c r="Q23" s="287">
        <v>0</v>
      </c>
      <c r="R23" s="41"/>
      <c r="S23" s="286">
        <v>96.6</v>
      </c>
      <c r="T23" s="41"/>
      <c r="U23" s="287">
        <v>0</v>
      </c>
      <c r="V23" s="41"/>
      <c r="W23" s="38">
        <v>94.4</v>
      </c>
      <c r="X23" s="41"/>
      <c r="Y23" s="285">
        <v>0</v>
      </c>
      <c r="Z23" s="41"/>
      <c r="AA23" s="353">
        <v>116.8</v>
      </c>
      <c r="AB23" s="34"/>
      <c r="AC23" s="165">
        <v>6463</v>
      </c>
      <c r="AD23" s="281"/>
      <c r="AE23" s="165">
        <v>3328</v>
      </c>
      <c r="AF23" s="281"/>
      <c r="AG23" s="165">
        <v>2278</v>
      </c>
      <c r="AH23" s="281"/>
      <c r="AI23" s="35">
        <v>4446</v>
      </c>
      <c r="AJ23" s="37"/>
      <c r="AK23" s="35">
        <v>138125</v>
      </c>
      <c r="AL23" s="37"/>
      <c r="AM23" s="154">
        <v>1097597</v>
      </c>
      <c r="AN23" s="41"/>
      <c r="AO23" s="154">
        <v>18368</v>
      </c>
      <c r="AP23" s="41"/>
      <c r="AQ23" s="35">
        <v>1632010</v>
      </c>
      <c r="AR23" s="37"/>
      <c r="AS23" s="35">
        <v>1634699</v>
      </c>
      <c r="AT23" s="37"/>
      <c r="AU23" s="154">
        <v>33429</v>
      </c>
      <c r="AV23" s="41"/>
      <c r="AW23" s="154">
        <v>26368</v>
      </c>
      <c r="AX23" s="40">
        <v>173967</v>
      </c>
      <c r="AY23" s="40">
        <v>14</v>
      </c>
      <c r="AZ23" s="41"/>
      <c r="BA23" s="154">
        <v>26</v>
      </c>
      <c r="BB23" s="41"/>
      <c r="BC23" s="155">
        <v>1463</v>
      </c>
      <c r="BD23" s="41"/>
      <c r="BE23" s="154">
        <v>74718</v>
      </c>
      <c r="BF23" s="41"/>
      <c r="BG23" s="155">
        <v>56165</v>
      </c>
      <c r="BH23" s="41"/>
      <c r="BI23" s="363">
        <v>68454</v>
      </c>
      <c r="BJ23" s="204"/>
      <c r="BK23" s="365">
        <v>13538</v>
      </c>
      <c r="BL23" s="204"/>
      <c r="BM23" s="367">
        <v>34449</v>
      </c>
      <c r="BN23" s="61"/>
      <c r="BO23" s="154">
        <v>20467</v>
      </c>
      <c r="BP23" s="155"/>
      <c r="BQ23" s="155">
        <v>90326</v>
      </c>
      <c r="BR23" s="41"/>
      <c r="BS23" s="166">
        <v>1257773</v>
      </c>
      <c r="BT23" s="281"/>
      <c r="BU23" s="285">
        <v>0</v>
      </c>
      <c r="BV23" s="323"/>
      <c r="BW23" s="38">
        <v>100.1</v>
      </c>
      <c r="BX23" s="41"/>
      <c r="BY23" s="154">
        <v>263264</v>
      </c>
      <c r="BZ23" s="41"/>
      <c r="CA23" s="219">
        <v>1.45</v>
      </c>
      <c r="CB23" s="41"/>
      <c r="CC23" s="154">
        <v>56254</v>
      </c>
      <c r="CD23" s="41"/>
      <c r="CE23" s="154">
        <v>116951</v>
      </c>
      <c r="CF23" s="41"/>
      <c r="CG23" s="38">
        <v>100.6</v>
      </c>
      <c r="CH23" s="36"/>
      <c r="CI23" s="38">
        <v>100.6</v>
      </c>
      <c r="CJ23" s="36"/>
      <c r="CK23" s="38">
        <v>101.3</v>
      </c>
      <c r="CL23" s="55"/>
      <c r="CM23" s="55">
        <v>101.3</v>
      </c>
      <c r="CN23" s="36"/>
      <c r="CO23" s="38">
        <v>100.7</v>
      </c>
      <c r="CP23" s="55"/>
      <c r="CQ23" s="55">
        <v>100.8</v>
      </c>
      <c r="CR23" s="36"/>
      <c r="CS23" s="55">
        <v>113.7</v>
      </c>
      <c r="CT23" s="36"/>
      <c r="CU23" s="343">
        <v>1.4</v>
      </c>
      <c r="CV23" s="7"/>
      <c r="CW23" s="50">
        <v>1</v>
      </c>
      <c r="CX23" s="7"/>
      <c r="CY23" s="161"/>
    </row>
    <row r="24" spans="1:103" s="8" customFormat="1" ht="15" customHeight="1">
      <c r="A24" s="48">
        <v>2020</v>
      </c>
      <c r="B24" s="34"/>
      <c r="C24" s="50">
        <v>2</v>
      </c>
      <c r="D24" s="7"/>
      <c r="E24" s="203"/>
      <c r="F24" s="41"/>
      <c r="G24" s="285">
        <v>0</v>
      </c>
      <c r="H24" s="41"/>
      <c r="I24" s="285">
        <v>0</v>
      </c>
      <c r="J24" s="41"/>
      <c r="K24" s="285">
        <v>0</v>
      </c>
      <c r="L24" s="191"/>
      <c r="M24" s="20">
        <v>1069576</v>
      </c>
      <c r="N24" s="191"/>
      <c r="O24" s="53">
        <v>470055</v>
      </c>
      <c r="P24" s="41"/>
      <c r="Q24" s="285">
        <v>0</v>
      </c>
      <c r="R24" s="41"/>
      <c r="S24" s="286">
        <v>87.7</v>
      </c>
      <c r="T24" s="41"/>
      <c r="U24" s="285">
        <v>0</v>
      </c>
      <c r="V24" s="41"/>
      <c r="W24" s="38">
        <v>88.1</v>
      </c>
      <c r="X24" s="41"/>
      <c r="Y24" s="285">
        <v>0</v>
      </c>
      <c r="Z24" s="41"/>
      <c r="AA24" s="353">
        <v>108.8</v>
      </c>
      <c r="AB24" s="34"/>
      <c r="AC24" s="165">
        <v>5886</v>
      </c>
      <c r="AD24" s="281"/>
      <c r="AE24" s="165">
        <v>2913</v>
      </c>
      <c r="AF24" s="281"/>
      <c r="AG24" s="165">
        <v>2096</v>
      </c>
      <c r="AH24" s="281"/>
      <c r="AI24" s="35">
        <v>4123</v>
      </c>
      <c r="AJ24" s="37"/>
      <c r="AK24" s="35">
        <v>164965</v>
      </c>
      <c r="AL24" s="37"/>
      <c r="AM24" s="154">
        <v>927646</v>
      </c>
      <c r="AN24" s="41"/>
      <c r="AO24" s="154">
        <v>15842</v>
      </c>
      <c r="AP24" s="41"/>
      <c r="AQ24" s="35">
        <v>682252</v>
      </c>
      <c r="AR24" s="37"/>
      <c r="AS24" s="35">
        <v>672162</v>
      </c>
      <c r="AT24" s="37"/>
      <c r="AU24" s="154">
        <v>36962</v>
      </c>
      <c r="AV24" s="41"/>
      <c r="AW24" s="154">
        <v>27449</v>
      </c>
      <c r="AX24" s="40">
        <v>156874</v>
      </c>
      <c r="AY24" s="40">
        <v>60</v>
      </c>
      <c r="AZ24" s="41"/>
      <c r="BA24" s="154">
        <v>33</v>
      </c>
      <c r="BB24" s="41"/>
      <c r="BC24" s="155">
        <v>3454</v>
      </c>
      <c r="BD24" s="41"/>
      <c r="BE24" s="154">
        <v>66164</v>
      </c>
      <c r="BF24" s="41"/>
      <c r="BG24" s="155">
        <v>34679</v>
      </c>
      <c r="BH24" s="41"/>
      <c r="BI24" s="363">
        <v>69413</v>
      </c>
      <c r="BJ24" s="204"/>
      <c r="BK24" s="365">
        <v>10986</v>
      </c>
      <c r="BL24" s="204"/>
      <c r="BM24" s="367">
        <v>37348</v>
      </c>
      <c r="BN24" s="61"/>
      <c r="BO24" s="154">
        <v>21080</v>
      </c>
      <c r="BP24" s="155"/>
      <c r="BQ24" s="155">
        <v>88301</v>
      </c>
      <c r="BR24" s="41"/>
      <c r="BS24" s="166">
        <v>768705</v>
      </c>
      <c r="BT24" s="281"/>
      <c r="BU24" s="285">
        <v>0</v>
      </c>
      <c r="BV24" s="323"/>
      <c r="BW24" s="38">
        <v>100</v>
      </c>
      <c r="BX24" s="41"/>
      <c r="BY24" s="154">
        <v>261710.08333333334</v>
      </c>
      <c r="BZ24" s="41"/>
      <c r="CA24" s="219">
        <v>1.18</v>
      </c>
      <c r="CB24" s="41"/>
      <c r="CC24" s="154">
        <v>52651</v>
      </c>
      <c r="CD24" s="41"/>
      <c r="CE24" s="154">
        <v>101310</v>
      </c>
      <c r="CF24" s="41"/>
      <c r="CG24" s="38">
        <v>100</v>
      </c>
      <c r="CH24" s="36"/>
      <c r="CI24" s="38">
        <v>100</v>
      </c>
      <c r="CJ24" s="36"/>
      <c r="CK24" s="38">
        <v>100</v>
      </c>
      <c r="CL24" s="55"/>
      <c r="CM24" s="55">
        <v>100</v>
      </c>
      <c r="CN24" s="36"/>
      <c r="CO24" s="38">
        <v>100</v>
      </c>
      <c r="CP24" s="55"/>
      <c r="CQ24" s="55">
        <v>100</v>
      </c>
      <c r="CR24" s="36"/>
      <c r="CS24" s="55">
        <v>100</v>
      </c>
      <c r="CT24" s="36"/>
      <c r="CU24" s="343">
        <v>1.9</v>
      </c>
      <c r="CV24" s="7"/>
      <c r="CW24" s="50">
        <v>2</v>
      </c>
      <c r="CX24" s="7"/>
      <c r="CY24" s="161"/>
    </row>
    <row r="25" spans="1:103" s="8" customFormat="1" ht="15" customHeight="1">
      <c r="A25" s="48">
        <v>2021</v>
      </c>
      <c r="B25" s="34"/>
      <c r="C25" s="50">
        <v>3</v>
      </c>
      <c r="D25" s="7"/>
      <c r="E25" s="203"/>
      <c r="F25" s="41"/>
      <c r="G25" s="285">
        <v>0</v>
      </c>
      <c r="H25" s="41"/>
      <c r="I25" s="285">
        <v>0</v>
      </c>
      <c r="J25" s="41"/>
      <c r="K25" s="285">
        <v>0</v>
      </c>
      <c r="L25" s="191"/>
      <c r="M25" s="20">
        <v>1061016</v>
      </c>
      <c r="N25" s="191"/>
      <c r="O25" s="53">
        <v>471351</v>
      </c>
      <c r="P25" s="41"/>
      <c r="Q25" s="285">
        <v>0</v>
      </c>
      <c r="R25" s="41"/>
      <c r="S25" s="286">
        <v>91.7</v>
      </c>
      <c r="T25" s="41"/>
      <c r="U25" s="285">
        <v>0</v>
      </c>
      <c r="V25" s="41"/>
      <c r="W25" s="38">
        <v>90.7</v>
      </c>
      <c r="X25" s="41"/>
      <c r="Y25" s="285">
        <v>0</v>
      </c>
      <c r="Z25" s="41"/>
      <c r="AA25" s="353">
        <v>111</v>
      </c>
      <c r="AB25" s="34"/>
      <c r="AC25" s="165">
        <v>6796</v>
      </c>
      <c r="AD25" s="281"/>
      <c r="AE25" s="165">
        <v>3084</v>
      </c>
      <c r="AF25" s="281"/>
      <c r="AG25" s="165">
        <v>2242</v>
      </c>
      <c r="AH25" s="281"/>
      <c r="AI25" s="35">
        <v>4030</v>
      </c>
      <c r="AJ25" s="37"/>
      <c r="AK25" s="35">
        <v>152842</v>
      </c>
      <c r="AL25" s="37"/>
      <c r="AM25" s="154">
        <v>1081217</v>
      </c>
      <c r="AN25" s="41"/>
      <c r="AO25" s="154">
        <v>19189.436000000002</v>
      </c>
      <c r="AP25" s="41"/>
      <c r="AQ25" s="35">
        <v>603352</v>
      </c>
      <c r="AR25" s="37"/>
      <c r="AS25" s="35">
        <v>612600</v>
      </c>
      <c r="AT25" s="37"/>
      <c r="AU25" s="154">
        <v>38815</v>
      </c>
      <c r="AV25" s="41"/>
      <c r="AW25" s="154">
        <v>27555</v>
      </c>
      <c r="AX25" s="40">
        <v>141936</v>
      </c>
      <c r="AY25" s="40">
        <v>3.0270000000000001</v>
      </c>
      <c r="AZ25" s="41"/>
      <c r="BA25" s="154">
        <v>27</v>
      </c>
      <c r="BB25" s="41"/>
      <c r="BC25" s="155">
        <v>3667</v>
      </c>
      <c r="BD25" s="41"/>
      <c r="BE25" s="154">
        <v>66319</v>
      </c>
      <c r="BF25" s="41"/>
      <c r="BG25" s="508">
        <v>51477.968999999997</v>
      </c>
      <c r="BH25" s="41"/>
      <c r="BI25" s="363">
        <v>68495</v>
      </c>
      <c r="BJ25" s="204"/>
      <c r="BK25" s="363">
        <v>10518</v>
      </c>
      <c r="BL25" s="204"/>
      <c r="BM25" s="368">
        <v>37722</v>
      </c>
      <c r="BN25" s="61"/>
      <c r="BO25" s="368">
        <v>20254</v>
      </c>
      <c r="BP25" s="367"/>
      <c r="BQ25" s="155">
        <v>89226</v>
      </c>
      <c r="BR25" s="41"/>
      <c r="BS25" s="166">
        <v>802856</v>
      </c>
      <c r="BT25" s="281"/>
      <c r="BU25" s="285">
        <v>0</v>
      </c>
      <c r="BV25" s="323"/>
      <c r="BW25" s="38">
        <v>99.5</v>
      </c>
      <c r="BX25" s="41"/>
      <c r="BY25" s="154">
        <v>253236</v>
      </c>
      <c r="BZ25" s="41"/>
      <c r="CA25" s="219">
        <v>1.32</v>
      </c>
      <c r="CB25" s="41"/>
      <c r="CC25" s="154">
        <v>53054</v>
      </c>
      <c r="CD25" s="41"/>
      <c r="CE25" s="154">
        <v>114301</v>
      </c>
      <c r="CF25" s="41"/>
      <c r="CG25" s="38">
        <v>103</v>
      </c>
      <c r="CH25" s="36"/>
      <c r="CI25" s="38">
        <v>103.5</v>
      </c>
      <c r="CJ25" s="36"/>
      <c r="CK25" s="38">
        <v>102.2</v>
      </c>
      <c r="CL25" s="55"/>
      <c r="CM25" s="57">
        <v>102.7</v>
      </c>
      <c r="CN25" s="36"/>
      <c r="CO25" s="38">
        <v>97.4</v>
      </c>
      <c r="CP25" s="55"/>
      <c r="CQ25" s="55">
        <v>100.5</v>
      </c>
      <c r="CR25" s="36"/>
      <c r="CS25" s="55">
        <v>122.9</v>
      </c>
      <c r="CT25" s="36"/>
      <c r="CU25" s="343">
        <v>2.1</v>
      </c>
      <c r="CV25" s="7"/>
      <c r="CW25" s="50">
        <v>3</v>
      </c>
      <c r="CX25" s="7"/>
      <c r="CY25" s="161"/>
    </row>
    <row r="26" spans="1:103" s="8" customFormat="1" ht="15" customHeight="1">
      <c r="A26" s="52">
        <v>2022</v>
      </c>
      <c r="B26" s="34"/>
      <c r="C26" s="50">
        <v>4</v>
      </c>
      <c r="D26" s="7"/>
      <c r="E26" s="203"/>
      <c r="F26" s="41"/>
      <c r="G26" s="285">
        <v>0</v>
      </c>
      <c r="H26" s="41"/>
      <c r="I26" s="285">
        <v>0</v>
      </c>
      <c r="J26" s="41"/>
      <c r="K26" s="285">
        <v>0</v>
      </c>
      <c r="L26" s="191"/>
      <c r="M26" s="20">
        <v>1051518</v>
      </c>
      <c r="N26" s="191"/>
      <c r="O26" s="53">
        <v>473153</v>
      </c>
      <c r="P26" s="41"/>
      <c r="Q26" s="285">
        <v>0</v>
      </c>
      <c r="R26" s="41"/>
      <c r="S26" s="286">
        <v>87.1</v>
      </c>
      <c r="T26" s="41"/>
      <c r="U26" s="285">
        <v>0</v>
      </c>
      <c r="V26" s="41"/>
      <c r="W26" s="38">
        <v>96.9</v>
      </c>
      <c r="X26" s="41"/>
      <c r="Y26" s="285">
        <v>0</v>
      </c>
      <c r="Z26" s="41"/>
      <c r="AA26" s="353">
        <v>111.4</v>
      </c>
      <c r="AB26" s="34"/>
      <c r="AC26" s="165">
        <v>6079</v>
      </c>
      <c r="AD26" s="281"/>
      <c r="AE26" s="165">
        <v>2734</v>
      </c>
      <c r="AF26" s="281"/>
      <c r="AG26" s="165">
        <v>2201</v>
      </c>
      <c r="AH26" s="281"/>
      <c r="AI26" s="35">
        <v>3573</v>
      </c>
      <c r="AJ26" s="37"/>
      <c r="AK26" s="35">
        <v>143648</v>
      </c>
      <c r="AL26" s="37"/>
      <c r="AM26" s="154">
        <v>919048</v>
      </c>
      <c r="AN26" s="41"/>
      <c r="AO26" s="154">
        <v>20214</v>
      </c>
      <c r="AP26" s="41"/>
      <c r="AQ26" s="35">
        <v>1096556</v>
      </c>
      <c r="AR26" s="37"/>
      <c r="AS26" s="35">
        <v>1094815</v>
      </c>
      <c r="AT26" s="37"/>
      <c r="AU26" s="154">
        <v>40575</v>
      </c>
      <c r="AV26" s="41"/>
      <c r="AW26" s="154">
        <v>27729</v>
      </c>
      <c r="AX26" s="40">
        <v>115122</v>
      </c>
      <c r="AY26" s="60">
        <v>7</v>
      </c>
      <c r="AZ26" s="61"/>
      <c r="BA26" s="154">
        <v>23</v>
      </c>
      <c r="BB26" s="41"/>
      <c r="BC26" s="155">
        <v>4154</v>
      </c>
      <c r="BD26" s="41"/>
      <c r="BE26" s="154">
        <v>66096</v>
      </c>
      <c r="BF26" s="41"/>
      <c r="BG26" s="508">
        <v>79670</v>
      </c>
      <c r="BH26" s="41"/>
      <c r="BI26" s="363">
        <v>72097</v>
      </c>
      <c r="BJ26" s="366"/>
      <c r="BK26" s="363">
        <v>10931</v>
      </c>
      <c r="BL26" s="204"/>
      <c r="BM26" s="437">
        <v>39955</v>
      </c>
      <c r="BN26" s="366"/>
      <c r="BO26" s="368">
        <v>21211</v>
      </c>
      <c r="BP26" s="367"/>
      <c r="BQ26" s="367">
        <v>94492</v>
      </c>
      <c r="BR26" s="41"/>
      <c r="BS26" s="166">
        <v>1105710</v>
      </c>
      <c r="BT26" s="281"/>
      <c r="BU26" s="285">
        <v>0</v>
      </c>
      <c r="BV26" s="323"/>
      <c r="BW26" s="38">
        <v>101.9</v>
      </c>
      <c r="BX26" s="41"/>
      <c r="BY26" s="154">
        <v>271613</v>
      </c>
      <c r="BZ26" s="41"/>
      <c r="CA26" s="219">
        <v>1.43</v>
      </c>
      <c r="CB26" s="41"/>
      <c r="CC26" s="154">
        <v>52711</v>
      </c>
      <c r="CD26" s="41"/>
      <c r="CE26" s="154">
        <v>122035</v>
      </c>
      <c r="CF26" s="41"/>
      <c r="CG26" s="38">
        <v>104</v>
      </c>
      <c r="CH26" s="36"/>
      <c r="CI26" s="38">
        <v>101.9</v>
      </c>
      <c r="CJ26" s="36"/>
      <c r="CK26" s="38">
        <v>103.2</v>
      </c>
      <c r="CL26" s="55"/>
      <c r="CM26" s="57">
        <v>101.1</v>
      </c>
      <c r="CN26" s="36"/>
      <c r="CO26" s="38">
        <v>99.5</v>
      </c>
      <c r="CP26" s="55"/>
      <c r="CQ26" s="55">
        <v>100.3</v>
      </c>
      <c r="CR26" s="36"/>
      <c r="CS26" s="55">
        <v>119.4</v>
      </c>
      <c r="CT26" s="36"/>
      <c r="CU26" s="343">
        <v>2.2999999999999998</v>
      </c>
      <c r="CV26" s="7"/>
      <c r="CW26" s="50">
        <v>4</v>
      </c>
      <c r="CX26" s="7"/>
      <c r="CY26" s="161"/>
    </row>
    <row r="27" spans="1:103" s="8" customFormat="1" ht="15" customHeight="1">
      <c r="A27" s="52">
        <v>2023</v>
      </c>
      <c r="B27" s="34"/>
      <c r="C27" s="50">
        <v>5</v>
      </c>
      <c r="D27" s="7"/>
      <c r="E27" s="203"/>
      <c r="F27" s="41"/>
      <c r="G27" s="285">
        <v>0</v>
      </c>
      <c r="H27" s="41"/>
      <c r="I27" s="285">
        <v>0</v>
      </c>
      <c r="J27" s="41"/>
      <c r="K27" s="285">
        <v>0</v>
      </c>
      <c r="L27" s="56"/>
      <c r="M27" s="18">
        <v>1040711</v>
      </c>
      <c r="N27" s="6"/>
      <c r="O27" s="18">
        <v>473366</v>
      </c>
      <c r="P27" s="41"/>
      <c r="Q27" s="285">
        <v>0</v>
      </c>
      <c r="R27" s="41"/>
      <c r="S27" s="286">
        <v>82.4</v>
      </c>
      <c r="T27" s="41"/>
      <c r="U27" s="285">
        <v>0</v>
      </c>
      <c r="V27" s="41"/>
      <c r="W27" s="38">
        <v>81.5</v>
      </c>
      <c r="X27" s="41"/>
      <c r="Y27" s="285">
        <v>0</v>
      </c>
      <c r="Z27" s="153"/>
      <c r="AA27" s="56">
        <v>117.2</v>
      </c>
      <c r="AB27" s="34" t="s">
        <v>309</v>
      </c>
      <c r="AC27" s="165">
        <v>5929</v>
      </c>
      <c r="AD27" s="281"/>
      <c r="AE27" s="165">
        <v>2322</v>
      </c>
      <c r="AF27" s="281"/>
      <c r="AG27" s="165">
        <v>2477</v>
      </c>
      <c r="AH27" s="453"/>
      <c r="AI27" s="35">
        <v>4360</v>
      </c>
      <c r="AJ27" s="37"/>
      <c r="AK27" s="35">
        <v>162610</v>
      </c>
      <c r="AL27" s="37"/>
      <c r="AM27" s="154">
        <v>889898</v>
      </c>
      <c r="AN27" s="41"/>
      <c r="AO27" s="154">
        <v>20179</v>
      </c>
      <c r="AP27" s="41"/>
      <c r="AQ27" s="35">
        <v>2959199</v>
      </c>
      <c r="AR27" s="37"/>
      <c r="AS27" s="35">
        <v>20731</v>
      </c>
      <c r="AT27" s="37"/>
      <c r="AU27" s="154">
        <v>41185</v>
      </c>
      <c r="AV27" s="41"/>
      <c r="AW27" s="154">
        <v>27940</v>
      </c>
      <c r="AX27" s="284">
        <v>0</v>
      </c>
      <c r="AY27" s="284">
        <v>0</v>
      </c>
      <c r="AZ27" s="323"/>
      <c r="BA27" s="154">
        <v>32</v>
      </c>
      <c r="BB27" s="41"/>
      <c r="BC27" s="155">
        <v>2886</v>
      </c>
      <c r="BD27" s="41"/>
      <c r="BE27" s="154">
        <v>69495</v>
      </c>
      <c r="BF27" s="41"/>
      <c r="BG27" s="508">
        <v>60834</v>
      </c>
      <c r="BH27" s="41"/>
      <c r="BI27" s="509">
        <v>73768</v>
      </c>
      <c r="BJ27" s="510"/>
      <c r="BK27" s="509">
        <v>11227</v>
      </c>
      <c r="BL27" s="510"/>
      <c r="BM27" s="511">
        <v>41053</v>
      </c>
      <c r="BN27" s="512"/>
      <c r="BO27" s="511">
        <v>21489</v>
      </c>
      <c r="BP27" s="367"/>
      <c r="BQ27" s="367">
        <v>98233</v>
      </c>
      <c r="BR27" s="41"/>
      <c r="BS27" s="218">
        <v>1180299</v>
      </c>
      <c r="BT27" s="372"/>
      <c r="BU27" s="285">
        <v>0</v>
      </c>
      <c r="BV27" s="323"/>
      <c r="BW27" s="38">
        <v>105.3</v>
      </c>
      <c r="BX27" s="41"/>
      <c r="BY27" s="154">
        <v>257997</v>
      </c>
      <c r="BZ27" s="41"/>
      <c r="CA27" s="219">
        <v>1.41</v>
      </c>
      <c r="CB27" s="41"/>
      <c r="CC27" s="154">
        <v>52925</v>
      </c>
      <c r="CD27" s="41"/>
      <c r="CE27" s="154">
        <v>121549</v>
      </c>
      <c r="CF27" s="41"/>
      <c r="CG27" s="38">
        <v>102.6</v>
      </c>
      <c r="CH27" s="36"/>
      <c r="CI27" s="38">
        <v>97.1</v>
      </c>
      <c r="CJ27" s="36"/>
      <c r="CK27" s="38">
        <v>102</v>
      </c>
      <c r="CL27" s="55"/>
      <c r="CM27" s="57">
        <v>96.5</v>
      </c>
      <c r="CN27" s="36"/>
      <c r="CO27" s="38">
        <v>101.4</v>
      </c>
      <c r="CP27" s="55"/>
      <c r="CQ27" s="55">
        <v>98.2</v>
      </c>
      <c r="CR27" s="36"/>
      <c r="CS27" s="55">
        <v>108.6</v>
      </c>
      <c r="CT27" s="36"/>
      <c r="CU27" s="343">
        <v>2.7</v>
      </c>
      <c r="CV27" s="7"/>
      <c r="CW27" s="50">
        <v>5</v>
      </c>
      <c r="CX27" s="7"/>
      <c r="CY27" s="161"/>
    </row>
    <row r="28" spans="1:103" s="8" customFormat="1" ht="15" customHeight="1">
      <c r="A28" s="52">
        <v>2024</v>
      </c>
      <c r="B28" s="34"/>
      <c r="C28" s="50">
        <v>6</v>
      </c>
      <c r="D28" s="7"/>
      <c r="E28" s="203"/>
      <c r="F28" s="41"/>
      <c r="G28" s="285">
        <v>0</v>
      </c>
      <c r="H28" s="41"/>
      <c r="I28" s="285">
        <v>0</v>
      </c>
      <c r="J28" s="41"/>
      <c r="K28" s="285">
        <v>0</v>
      </c>
      <c r="L28" s="56"/>
      <c r="M28" s="20">
        <v>1030361</v>
      </c>
      <c r="N28" s="56"/>
      <c r="O28" s="18">
        <v>474765</v>
      </c>
      <c r="P28" s="41"/>
      <c r="Q28" s="285">
        <v>0</v>
      </c>
      <c r="R28" s="41"/>
      <c r="S28" s="286">
        <v>79.599999999999994</v>
      </c>
      <c r="T28" s="41"/>
      <c r="U28" s="285">
        <v>0</v>
      </c>
      <c r="V28" s="41"/>
      <c r="W28" s="38">
        <v>78.7</v>
      </c>
      <c r="X28" s="41"/>
      <c r="Y28" s="285">
        <v>0</v>
      </c>
      <c r="Z28" s="153"/>
      <c r="AA28" s="56">
        <v>113.9</v>
      </c>
      <c r="AB28" s="34"/>
      <c r="AC28" s="165">
        <v>5391</v>
      </c>
      <c r="AD28" s="281"/>
      <c r="AE28" s="165">
        <v>2289</v>
      </c>
      <c r="AF28" s="281"/>
      <c r="AG28" s="165">
        <v>2013</v>
      </c>
      <c r="AH28" s="453"/>
      <c r="AI28" s="35">
        <v>4037</v>
      </c>
      <c r="AJ28" s="37"/>
      <c r="AK28" s="35">
        <v>188183</v>
      </c>
      <c r="AL28" s="37"/>
      <c r="AM28" s="154">
        <v>805947</v>
      </c>
      <c r="AN28" s="41"/>
      <c r="AO28" s="154">
        <v>19985</v>
      </c>
      <c r="AP28" s="41"/>
      <c r="AQ28" s="35">
        <v>3063043</v>
      </c>
      <c r="AR28" s="37"/>
      <c r="AS28" s="35">
        <v>52976</v>
      </c>
      <c r="AT28" s="37"/>
      <c r="AU28" s="154">
        <v>41463</v>
      </c>
      <c r="AV28" s="41"/>
      <c r="AW28" s="154">
        <v>28269</v>
      </c>
      <c r="AX28" s="284">
        <v>0</v>
      </c>
      <c r="AY28" s="284">
        <v>0</v>
      </c>
      <c r="AZ28" s="323"/>
      <c r="BA28" s="154">
        <v>49</v>
      </c>
      <c r="BB28" s="41"/>
      <c r="BC28" s="155">
        <v>7197</v>
      </c>
      <c r="BD28" s="41"/>
      <c r="BE28" s="154">
        <v>74225</v>
      </c>
      <c r="BF28" s="41"/>
      <c r="BG28" s="155">
        <v>62064.959999999999</v>
      </c>
      <c r="BH28" s="41"/>
      <c r="BI28" s="363">
        <v>74519</v>
      </c>
      <c r="BJ28" s="204"/>
      <c r="BK28" s="363">
        <v>10685</v>
      </c>
      <c r="BL28" s="204"/>
      <c r="BM28" s="368">
        <v>41637</v>
      </c>
      <c r="BN28" s="61"/>
      <c r="BO28" s="368">
        <v>22196</v>
      </c>
      <c r="BP28" s="367"/>
      <c r="BQ28" s="367">
        <v>99899</v>
      </c>
      <c r="BR28" s="41"/>
      <c r="BS28" s="218">
        <v>1254308</v>
      </c>
      <c r="BT28" s="372"/>
      <c r="BU28" s="285">
        <v>0</v>
      </c>
      <c r="BV28" s="323"/>
      <c r="BW28" s="38">
        <v>108.9</v>
      </c>
      <c r="BX28" s="41"/>
      <c r="BY28" s="154">
        <v>269564</v>
      </c>
      <c r="BZ28" s="41"/>
      <c r="CA28" s="219">
        <v>1.3</v>
      </c>
      <c r="CB28" s="41"/>
      <c r="CC28" s="154">
        <v>51647</v>
      </c>
      <c r="CD28" s="41"/>
      <c r="CE28" s="154">
        <v>112628</v>
      </c>
      <c r="CF28" s="41"/>
      <c r="CG28" s="38"/>
      <c r="CH28" s="55"/>
      <c r="CI28" s="38"/>
      <c r="CJ28" s="55"/>
      <c r="CK28" s="38"/>
      <c r="CL28" s="55"/>
      <c r="CM28" s="38"/>
      <c r="CN28" s="55"/>
      <c r="CO28" s="38"/>
      <c r="CP28" s="55"/>
      <c r="CQ28" s="38"/>
      <c r="CR28" s="55"/>
      <c r="CS28" s="38"/>
      <c r="CT28" s="36"/>
      <c r="CU28" s="343">
        <v>2</v>
      </c>
      <c r="CV28" s="7"/>
      <c r="CW28" s="50">
        <v>6</v>
      </c>
      <c r="CX28" s="7"/>
      <c r="CY28" s="161"/>
    </row>
    <row r="29" spans="1:103" s="8" customFormat="1" ht="15" customHeight="1">
      <c r="B29" s="168"/>
      <c r="C29" s="169"/>
      <c r="D29" s="170"/>
      <c r="E29" s="205"/>
      <c r="F29" s="171"/>
      <c r="G29" s="172"/>
      <c r="H29" s="173"/>
      <c r="I29" s="172"/>
      <c r="J29" s="173"/>
      <c r="K29" s="174"/>
      <c r="L29" s="183"/>
      <c r="M29" s="174"/>
      <c r="N29" s="183"/>
      <c r="O29" s="183"/>
      <c r="P29" s="171"/>
      <c r="Q29" s="172"/>
      <c r="R29" s="173"/>
      <c r="S29" s="174"/>
      <c r="T29" s="171"/>
      <c r="U29" s="172"/>
      <c r="V29" s="173"/>
      <c r="W29" s="174"/>
      <c r="X29" s="171"/>
      <c r="Y29" s="172"/>
      <c r="Z29" s="173"/>
      <c r="AA29" s="354"/>
      <c r="AB29" s="168"/>
      <c r="AC29" s="176"/>
      <c r="AD29" s="173"/>
      <c r="AE29" s="176"/>
      <c r="AF29" s="173"/>
      <c r="AG29" s="176"/>
      <c r="AH29" s="173"/>
      <c r="AI29" s="176"/>
      <c r="AJ29" s="173"/>
      <c r="AK29" s="176"/>
      <c r="AL29" s="173"/>
      <c r="AM29" s="176"/>
      <c r="AN29" s="173"/>
      <c r="AO29" s="176"/>
      <c r="AP29" s="173"/>
      <c r="AQ29" s="176"/>
      <c r="AR29" s="173"/>
      <c r="AS29" s="176"/>
      <c r="AT29" s="173"/>
      <c r="AU29" s="206"/>
      <c r="AV29" s="179"/>
      <c r="AW29" s="206"/>
      <c r="AX29" s="178"/>
      <c r="AY29" s="178"/>
      <c r="AZ29" s="179"/>
      <c r="BA29" s="206"/>
      <c r="BB29" s="179"/>
      <c r="BC29" s="332"/>
      <c r="BD29" s="173"/>
      <c r="BE29" s="176"/>
      <c r="BF29" s="173"/>
      <c r="BG29" s="177"/>
      <c r="BH29" s="173"/>
      <c r="BI29" s="176"/>
      <c r="BJ29" s="173"/>
      <c r="BK29" s="176"/>
      <c r="BL29" s="173"/>
      <c r="BM29" s="206"/>
      <c r="BN29" s="179"/>
      <c r="BO29" s="206"/>
      <c r="BP29" s="332"/>
      <c r="BQ29" s="332"/>
      <c r="BR29" s="173"/>
      <c r="BS29" s="177"/>
      <c r="BT29" s="173"/>
      <c r="BU29" s="371"/>
      <c r="BV29" s="374"/>
      <c r="BW29" s="174"/>
      <c r="BX29" s="173"/>
      <c r="BY29" s="176"/>
      <c r="BZ29" s="173"/>
      <c r="CA29" s="376"/>
      <c r="CB29" s="173"/>
      <c r="CC29" s="176"/>
      <c r="CD29" s="173"/>
      <c r="CE29" s="176"/>
      <c r="CF29" s="181"/>
      <c r="CG29" s="174"/>
      <c r="CH29" s="182"/>
      <c r="CI29" s="174"/>
      <c r="CJ29" s="171"/>
      <c r="CK29" s="174"/>
      <c r="CL29" s="183"/>
      <c r="CM29" s="183"/>
      <c r="CN29" s="182"/>
      <c r="CO29" s="174"/>
      <c r="CP29" s="183"/>
      <c r="CQ29" s="183"/>
      <c r="CR29" s="182"/>
      <c r="CS29" s="183"/>
      <c r="CT29" s="171"/>
      <c r="CU29" s="180"/>
      <c r="CV29" s="170"/>
      <c r="CW29" s="169"/>
      <c r="CX29" s="170"/>
      <c r="CY29" s="184"/>
    </row>
    <row r="30" spans="1:103" ht="15" customHeight="1">
      <c r="B30" s="34"/>
      <c r="C30" s="4"/>
      <c r="D30" s="7"/>
      <c r="E30" s="203"/>
      <c r="F30" s="141"/>
      <c r="G30" s="142"/>
      <c r="H30" s="141"/>
      <c r="I30" s="142"/>
      <c r="J30" s="141"/>
      <c r="K30" s="142"/>
      <c r="L30" s="143"/>
      <c r="M30" s="143"/>
      <c r="N30" s="207"/>
      <c r="O30" s="143"/>
      <c r="P30" s="141"/>
      <c r="Q30" s="142"/>
      <c r="R30" s="141"/>
      <c r="S30" s="142"/>
      <c r="T30" s="141"/>
      <c r="U30" s="142"/>
      <c r="V30" s="141"/>
      <c r="W30" s="142"/>
      <c r="X30" s="141"/>
      <c r="Y30" s="142"/>
      <c r="Z30" s="141"/>
      <c r="AA30" s="143"/>
      <c r="AB30" s="141"/>
      <c r="AC30" s="146"/>
      <c r="AD30" s="145"/>
      <c r="AE30" s="146"/>
      <c r="AF30" s="145"/>
      <c r="AG30" s="146"/>
      <c r="AH30" s="145"/>
      <c r="AI30" s="154"/>
      <c r="AJ30" s="41"/>
      <c r="AK30" s="154"/>
      <c r="AL30" s="41"/>
      <c r="AM30" s="146"/>
      <c r="AN30" s="145"/>
      <c r="AO30" s="146"/>
      <c r="AP30" s="145"/>
      <c r="AQ30" s="154"/>
      <c r="AR30" s="41"/>
      <c r="AS30" s="154"/>
      <c r="AT30" s="41"/>
      <c r="AU30" s="146"/>
      <c r="AV30" s="145"/>
      <c r="AW30" s="146"/>
      <c r="AX30" s="144"/>
      <c r="AY30" s="144"/>
      <c r="AZ30" s="145"/>
      <c r="BA30" s="146"/>
      <c r="BB30" s="145"/>
      <c r="BC30" s="147"/>
      <c r="BD30" s="5"/>
      <c r="BE30" s="208"/>
      <c r="BF30" s="145"/>
      <c r="BG30" s="361"/>
      <c r="BH30" s="247"/>
      <c r="BI30" s="146"/>
      <c r="BJ30" s="145"/>
      <c r="BK30" s="147"/>
      <c r="BL30" s="145"/>
      <c r="BM30" s="147"/>
      <c r="BN30" s="145"/>
      <c r="BO30" s="146"/>
      <c r="BP30" s="147"/>
      <c r="BQ30" s="147"/>
      <c r="BR30" s="5"/>
      <c r="BS30" s="147"/>
      <c r="BT30" s="145"/>
      <c r="BU30" s="117"/>
      <c r="BV30" s="341"/>
      <c r="BW30" s="142"/>
      <c r="BX30" s="145"/>
      <c r="BY30" s="146"/>
      <c r="BZ30" s="145"/>
      <c r="CA30" s="377"/>
      <c r="CB30" s="145"/>
      <c r="CC30" s="146"/>
      <c r="CD30" s="145"/>
      <c r="CE30" s="146"/>
      <c r="CF30" s="209"/>
      <c r="CG30" s="142"/>
      <c r="CH30" s="209"/>
      <c r="CI30" s="142"/>
      <c r="CJ30" s="141"/>
      <c r="CK30" s="142"/>
      <c r="CL30" s="143"/>
      <c r="CM30" s="143"/>
      <c r="CN30" s="141"/>
      <c r="CO30" s="142"/>
      <c r="CP30" s="143"/>
      <c r="CQ30" s="143"/>
      <c r="CR30" s="141"/>
      <c r="CS30" s="143"/>
      <c r="CT30" s="207"/>
      <c r="CU30" s="377"/>
      <c r="CV30" s="7"/>
      <c r="CW30" s="4"/>
      <c r="CX30" s="7"/>
      <c r="CY30" s="161"/>
    </row>
    <row r="31" spans="1:103" ht="20.100000000000001" customHeight="1">
      <c r="A31" s="48">
        <v>2011</v>
      </c>
      <c r="B31" s="48" t="s">
        <v>107</v>
      </c>
      <c r="C31" s="50">
        <v>23</v>
      </c>
      <c r="D31" s="51">
        <v>1</v>
      </c>
      <c r="E31" s="49"/>
      <c r="F31" s="65"/>
      <c r="G31" s="215">
        <v>40</v>
      </c>
      <c r="H31" s="66"/>
      <c r="I31" s="215">
        <v>42.9</v>
      </c>
      <c r="J31" s="66"/>
      <c r="K31" s="216">
        <v>20</v>
      </c>
      <c r="L31" s="58"/>
      <c r="M31" s="20">
        <v>1135094</v>
      </c>
      <c r="N31" s="58"/>
      <c r="O31" s="155">
        <v>461112</v>
      </c>
      <c r="P31" s="65"/>
      <c r="Q31" s="23">
        <v>96.8</v>
      </c>
      <c r="R31" s="66"/>
      <c r="S31" s="23">
        <v>90.1</v>
      </c>
      <c r="T31" s="65"/>
      <c r="U31" s="23">
        <v>91.499430559949388</v>
      </c>
      <c r="V31" s="66"/>
      <c r="W31" s="23">
        <v>89.4</v>
      </c>
      <c r="X31" s="65"/>
      <c r="Y31" s="23">
        <v>85.872050816696927</v>
      </c>
      <c r="Z31" s="66"/>
      <c r="AA31" s="56">
        <v>89.981818181818184</v>
      </c>
      <c r="AB31" s="6"/>
      <c r="AC31" s="20">
        <v>428</v>
      </c>
      <c r="AD31" s="5"/>
      <c r="AE31" s="20">
        <v>245</v>
      </c>
      <c r="AF31" s="5"/>
      <c r="AG31" s="20">
        <v>133</v>
      </c>
      <c r="AH31" s="5"/>
      <c r="AI31" s="154">
        <v>479</v>
      </c>
      <c r="AJ31" s="41"/>
      <c r="AK31" s="154">
        <v>10121</v>
      </c>
      <c r="AL31" s="41"/>
      <c r="AM31" s="20">
        <v>81602</v>
      </c>
      <c r="AN31" s="5"/>
      <c r="AO31" s="20">
        <v>1200.579</v>
      </c>
      <c r="AP31" s="5"/>
      <c r="AQ31" s="154">
        <v>103062</v>
      </c>
      <c r="AR31" s="41"/>
      <c r="AS31" s="285">
        <v>85256</v>
      </c>
      <c r="AT31" s="41"/>
      <c r="AU31" s="20">
        <v>24713</v>
      </c>
      <c r="AV31" s="5"/>
      <c r="AW31" s="20">
        <v>17100</v>
      </c>
      <c r="AX31" s="225">
        <v>32444</v>
      </c>
      <c r="AY31" s="284">
        <v>0</v>
      </c>
      <c r="AZ31" s="323"/>
      <c r="BA31" s="322">
        <v>4</v>
      </c>
      <c r="BB31" s="326"/>
      <c r="BC31" s="443">
        <v>5210</v>
      </c>
      <c r="BD31" s="66"/>
      <c r="BE31" s="20">
        <v>4335.7569999999996</v>
      </c>
      <c r="BF31" s="66"/>
      <c r="BG31" s="18">
        <v>4111.317</v>
      </c>
      <c r="BH31" s="5"/>
      <c r="BI31" s="20">
        <v>8195</v>
      </c>
      <c r="BJ31" s="5"/>
      <c r="BK31" s="20">
        <v>2440</v>
      </c>
      <c r="BL31" s="5"/>
      <c r="BM31" s="20">
        <v>3207</v>
      </c>
      <c r="BN31" s="5"/>
      <c r="BO31" s="20">
        <v>2548</v>
      </c>
      <c r="BP31" s="18"/>
      <c r="BQ31" s="18"/>
      <c r="BR31" s="66"/>
      <c r="BS31" s="18">
        <v>79929</v>
      </c>
      <c r="BT31" s="5"/>
      <c r="BU31" s="285">
        <v>0</v>
      </c>
      <c r="BV31" s="323"/>
      <c r="BW31" s="23">
        <v>94.6</v>
      </c>
      <c r="BX31" s="66"/>
      <c r="BY31" s="20">
        <v>292123</v>
      </c>
      <c r="BZ31" s="5"/>
      <c r="CA31" s="109">
        <v>0.53</v>
      </c>
      <c r="CB31" s="66"/>
      <c r="CC31" s="20">
        <v>7823</v>
      </c>
      <c r="CD31" s="66"/>
      <c r="CE31" s="20">
        <v>6632</v>
      </c>
      <c r="CF31" s="66"/>
      <c r="CG31" s="23">
        <v>82.4</v>
      </c>
      <c r="CH31" s="66"/>
      <c r="CI31" s="23">
        <v>88.3</v>
      </c>
      <c r="CJ31" s="6"/>
      <c r="CK31" s="23">
        <v>95.6</v>
      </c>
      <c r="CL31" s="56"/>
      <c r="CM31" s="56">
        <v>102.5</v>
      </c>
      <c r="CN31" s="5"/>
      <c r="CO31" s="23">
        <v>92.4</v>
      </c>
      <c r="CP31" s="56"/>
      <c r="CQ31" s="56">
        <v>102.9</v>
      </c>
      <c r="CR31" s="5"/>
      <c r="CS31" s="56">
        <v>111.3</v>
      </c>
      <c r="CT31" s="6"/>
      <c r="CU31" s="287">
        <v>0</v>
      </c>
      <c r="CV31" s="52" t="s">
        <v>107</v>
      </c>
      <c r="CW31" s="50">
        <v>23</v>
      </c>
      <c r="CX31" s="51">
        <v>1</v>
      </c>
      <c r="CY31" s="187"/>
    </row>
    <row r="32" spans="1:103" ht="15" customHeight="1">
      <c r="A32" s="48">
        <v>2011</v>
      </c>
      <c r="B32" s="48" t="s">
        <v>107</v>
      </c>
      <c r="C32" s="50">
        <v>23</v>
      </c>
      <c r="D32" s="51">
        <v>2</v>
      </c>
      <c r="E32" s="49"/>
      <c r="F32" s="65"/>
      <c r="G32" s="215">
        <v>60</v>
      </c>
      <c r="H32" s="66"/>
      <c r="I32" s="215">
        <v>42.9</v>
      </c>
      <c r="J32" s="66"/>
      <c r="K32" s="216">
        <v>70</v>
      </c>
      <c r="L32" s="58"/>
      <c r="M32" s="20">
        <v>1134573</v>
      </c>
      <c r="N32" s="58"/>
      <c r="O32" s="155">
        <v>460999</v>
      </c>
      <c r="P32" s="65"/>
      <c r="Q32" s="23">
        <v>95.7</v>
      </c>
      <c r="R32" s="66"/>
      <c r="S32" s="23">
        <v>92.1</v>
      </c>
      <c r="T32" s="65"/>
      <c r="U32" s="23">
        <v>91.958304334071499</v>
      </c>
      <c r="V32" s="66"/>
      <c r="W32" s="23">
        <v>93.9</v>
      </c>
      <c r="X32" s="65"/>
      <c r="Y32" s="23">
        <v>85.954779189352706</v>
      </c>
      <c r="Z32" s="66"/>
      <c r="AA32" s="56">
        <v>89.64793388429753</v>
      </c>
      <c r="AB32" s="6"/>
      <c r="AC32" s="20">
        <v>351</v>
      </c>
      <c r="AD32" s="5"/>
      <c r="AE32" s="20">
        <v>229</v>
      </c>
      <c r="AF32" s="5"/>
      <c r="AG32" s="20">
        <v>82</v>
      </c>
      <c r="AH32" s="5"/>
      <c r="AI32" s="154">
        <v>427</v>
      </c>
      <c r="AJ32" s="41"/>
      <c r="AK32" s="154">
        <v>9780</v>
      </c>
      <c r="AL32" s="41"/>
      <c r="AM32" s="20">
        <v>92748</v>
      </c>
      <c r="AN32" s="5"/>
      <c r="AO32" s="20">
        <v>1203</v>
      </c>
      <c r="AP32" s="5"/>
      <c r="AQ32" s="154">
        <v>88393</v>
      </c>
      <c r="AR32" s="41"/>
      <c r="AS32" s="285">
        <v>88956</v>
      </c>
      <c r="AT32" s="41"/>
      <c r="AU32" s="20">
        <v>24956</v>
      </c>
      <c r="AV32" s="5"/>
      <c r="AW32" s="20">
        <v>17122</v>
      </c>
      <c r="AX32" s="225">
        <v>28450</v>
      </c>
      <c r="AY32" s="284">
        <v>3</v>
      </c>
      <c r="AZ32" s="323"/>
      <c r="BA32" s="322">
        <v>3</v>
      </c>
      <c r="BB32" s="326"/>
      <c r="BC32" s="443">
        <v>497</v>
      </c>
      <c r="BD32" s="66"/>
      <c r="BE32" s="20">
        <v>4590.9350000000004</v>
      </c>
      <c r="BF32" s="66"/>
      <c r="BG32" s="18">
        <v>3548.078</v>
      </c>
      <c r="BH32" s="5"/>
      <c r="BI32" s="20">
        <v>6678</v>
      </c>
      <c r="BJ32" s="5"/>
      <c r="BK32" s="20">
        <v>1624</v>
      </c>
      <c r="BL32" s="5"/>
      <c r="BM32" s="20">
        <v>2905</v>
      </c>
      <c r="BN32" s="5"/>
      <c r="BO32" s="20">
        <v>2149</v>
      </c>
      <c r="BP32" s="18"/>
      <c r="BQ32" s="18"/>
      <c r="BR32" s="66"/>
      <c r="BS32" s="18">
        <v>84056</v>
      </c>
      <c r="BT32" s="5"/>
      <c r="BU32" s="285">
        <v>0</v>
      </c>
      <c r="BV32" s="323"/>
      <c r="BW32" s="23">
        <v>94.7</v>
      </c>
      <c r="BX32" s="66"/>
      <c r="BY32" s="20">
        <v>229347</v>
      </c>
      <c r="BZ32" s="5"/>
      <c r="CA32" s="109">
        <v>0.55000000000000004</v>
      </c>
      <c r="CB32" s="66"/>
      <c r="CC32" s="20">
        <v>7943</v>
      </c>
      <c r="CD32" s="66"/>
      <c r="CE32" s="20">
        <v>6711</v>
      </c>
      <c r="CF32" s="66"/>
      <c r="CG32" s="23">
        <v>81.900000000000006</v>
      </c>
      <c r="CH32" s="66"/>
      <c r="CI32" s="23">
        <v>87.8</v>
      </c>
      <c r="CJ32" s="6"/>
      <c r="CK32" s="23">
        <v>95.6</v>
      </c>
      <c r="CL32" s="56"/>
      <c r="CM32" s="56">
        <v>102.5</v>
      </c>
      <c r="CN32" s="5"/>
      <c r="CO32" s="23">
        <v>91.6</v>
      </c>
      <c r="CP32" s="56"/>
      <c r="CQ32" s="56">
        <v>105.6</v>
      </c>
      <c r="CR32" s="5"/>
      <c r="CS32" s="56">
        <v>119.1</v>
      </c>
      <c r="CT32" s="6"/>
      <c r="CU32" s="287">
        <v>0</v>
      </c>
      <c r="CV32" s="52" t="s">
        <v>107</v>
      </c>
      <c r="CW32" s="50">
        <v>23</v>
      </c>
      <c r="CX32" s="51">
        <v>2</v>
      </c>
      <c r="CY32" s="187"/>
    </row>
    <row r="33" spans="1:103" ht="15" customHeight="1">
      <c r="A33" s="48">
        <v>2011</v>
      </c>
      <c r="B33" s="48" t="s">
        <v>107</v>
      </c>
      <c r="C33" s="50">
        <v>23</v>
      </c>
      <c r="D33" s="51">
        <v>3</v>
      </c>
      <c r="E33" s="49"/>
      <c r="F33" s="65"/>
      <c r="G33" s="215">
        <v>40</v>
      </c>
      <c r="H33" s="66"/>
      <c r="I33" s="215">
        <v>42.9</v>
      </c>
      <c r="J33" s="66"/>
      <c r="K33" s="216">
        <v>80</v>
      </c>
      <c r="L33" s="58"/>
      <c r="M33" s="20">
        <v>1134219</v>
      </c>
      <c r="N33" s="58"/>
      <c r="O33" s="155">
        <v>461008</v>
      </c>
      <c r="P33" s="65"/>
      <c r="Q33" s="23">
        <v>97.2</v>
      </c>
      <c r="R33" s="66"/>
      <c r="S33" s="23">
        <v>104.9</v>
      </c>
      <c r="T33" s="65"/>
      <c r="U33" s="23">
        <v>91.774754824422658</v>
      </c>
      <c r="V33" s="66"/>
      <c r="W33" s="23">
        <v>105.4</v>
      </c>
      <c r="X33" s="65"/>
      <c r="Y33" s="23">
        <v>87.692075015124018</v>
      </c>
      <c r="Z33" s="66"/>
      <c r="AA33" s="56">
        <v>91.150413223140504</v>
      </c>
      <c r="AB33" s="6"/>
      <c r="AC33" s="20">
        <v>382</v>
      </c>
      <c r="AD33" s="5"/>
      <c r="AE33" s="20">
        <v>214</v>
      </c>
      <c r="AF33" s="5"/>
      <c r="AG33" s="20">
        <v>143</v>
      </c>
      <c r="AH33" s="5"/>
      <c r="AI33" s="154">
        <v>429</v>
      </c>
      <c r="AJ33" s="41"/>
      <c r="AK33" s="154">
        <v>20714</v>
      </c>
      <c r="AL33" s="41"/>
      <c r="AM33" s="20">
        <v>67289</v>
      </c>
      <c r="AN33" s="5"/>
      <c r="AO33" s="20">
        <v>882</v>
      </c>
      <c r="AP33" s="5"/>
      <c r="AQ33" s="154">
        <v>91408</v>
      </c>
      <c r="AR33" s="41"/>
      <c r="AS33" s="285">
        <v>95223</v>
      </c>
      <c r="AT33" s="41"/>
      <c r="AU33" s="20">
        <v>24854</v>
      </c>
      <c r="AV33" s="5"/>
      <c r="AW33" s="20">
        <v>17279</v>
      </c>
      <c r="AX33" s="225">
        <v>129630</v>
      </c>
      <c r="AY33" s="284">
        <v>0</v>
      </c>
      <c r="AZ33" s="323"/>
      <c r="BA33" s="322">
        <v>4</v>
      </c>
      <c r="BB33" s="326"/>
      <c r="BC33" s="443">
        <v>973</v>
      </c>
      <c r="BD33" s="66"/>
      <c r="BE33" s="20">
        <v>5776.2839999999997</v>
      </c>
      <c r="BF33" s="66"/>
      <c r="BG33" s="18">
        <v>4124.2349999999997</v>
      </c>
      <c r="BH33" s="5"/>
      <c r="BI33" s="20">
        <v>6957</v>
      </c>
      <c r="BJ33" s="5"/>
      <c r="BK33" s="20">
        <v>1826</v>
      </c>
      <c r="BL33" s="5"/>
      <c r="BM33" s="20">
        <v>2760</v>
      </c>
      <c r="BN33" s="5"/>
      <c r="BO33" s="20">
        <v>2370</v>
      </c>
      <c r="BP33" s="18"/>
      <c r="BQ33" s="18"/>
      <c r="BR33" s="66"/>
      <c r="BS33" s="18">
        <v>81280</v>
      </c>
      <c r="BT33" s="5"/>
      <c r="BU33" s="285">
        <v>0</v>
      </c>
      <c r="BV33" s="323"/>
      <c r="BW33" s="23">
        <v>94.6</v>
      </c>
      <c r="BX33" s="66"/>
      <c r="BY33" s="20">
        <v>309027</v>
      </c>
      <c r="BZ33" s="5"/>
      <c r="CA33" s="109">
        <v>0.56000000000000005</v>
      </c>
      <c r="CB33" s="66"/>
      <c r="CC33" s="20">
        <v>8888</v>
      </c>
      <c r="CD33" s="66"/>
      <c r="CE33" s="20">
        <v>7474</v>
      </c>
      <c r="CF33" s="66"/>
      <c r="CG33" s="23">
        <v>82.6</v>
      </c>
      <c r="CH33" s="66"/>
      <c r="CI33" s="23">
        <v>88.5</v>
      </c>
      <c r="CJ33" s="6"/>
      <c r="CK33" s="23">
        <v>95.5</v>
      </c>
      <c r="CL33" s="56"/>
      <c r="CM33" s="56">
        <v>102.4</v>
      </c>
      <c r="CN33" s="5"/>
      <c r="CO33" s="23">
        <v>91.3</v>
      </c>
      <c r="CP33" s="56"/>
      <c r="CQ33" s="56">
        <v>109.5</v>
      </c>
      <c r="CR33" s="5"/>
      <c r="CS33" s="56">
        <v>115.1</v>
      </c>
      <c r="CT33" s="6"/>
      <c r="CU33" s="287">
        <v>5.0999999999999996</v>
      </c>
      <c r="CV33" s="52" t="s">
        <v>107</v>
      </c>
      <c r="CW33" s="50">
        <v>23</v>
      </c>
      <c r="CX33" s="51">
        <v>3</v>
      </c>
      <c r="CY33" s="187"/>
    </row>
    <row r="34" spans="1:103" ht="15" customHeight="1">
      <c r="A34" s="48">
        <v>2011</v>
      </c>
      <c r="B34" s="48" t="s">
        <v>107</v>
      </c>
      <c r="C34" s="50">
        <v>23</v>
      </c>
      <c r="D34" s="51">
        <v>4</v>
      </c>
      <c r="E34" s="49"/>
      <c r="F34" s="65"/>
      <c r="G34" s="215">
        <v>40</v>
      </c>
      <c r="H34" s="66"/>
      <c r="I34" s="215">
        <v>57.1</v>
      </c>
      <c r="J34" s="66"/>
      <c r="K34" s="216">
        <v>80</v>
      </c>
      <c r="L34" s="58"/>
      <c r="M34" s="20">
        <v>1130673</v>
      </c>
      <c r="N34" s="58"/>
      <c r="O34" s="155">
        <v>460369</v>
      </c>
      <c r="P34" s="65"/>
      <c r="Q34" s="23">
        <v>97.2</v>
      </c>
      <c r="R34" s="66"/>
      <c r="S34" s="23">
        <v>99.3</v>
      </c>
      <c r="T34" s="65"/>
      <c r="U34" s="23">
        <v>90.765232521354008</v>
      </c>
      <c r="V34" s="66"/>
      <c r="W34" s="23">
        <v>98.8</v>
      </c>
      <c r="X34" s="65"/>
      <c r="Y34" s="23">
        <v>90.42211131276467</v>
      </c>
      <c r="Z34" s="66"/>
      <c r="AA34" s="56">
        <v>90.39917355371901</v>
      </c>
      <c r="AB34" s="6"/>
      <c r="AC34" s="20">
        <v>461</v>
      </c>
      <c r="AD34" s="5"/>
      <c r="AE34" s="20">
        <v>266</v>
      </c>
      <c r="AF34" s="5"/>
      <c r="AG34" s="20">
        <v>143</v>
      </c>
      <c r="AH34" s="5"/>
      <c r="AI34" s="154">
        <v>218</v>
      </c>
      <c r="AJ34" s="41"/>
      <c r="AK34" s="154">
        <v>15555</v>
      </c>
      <c r="AL34" s="41"/>
      <c r="AM34" s="20">
        <v>83926</v>
      </c>
      <c r="AN34" s="5"/>
      <c r="AO34" s="20">
        <v>1274</v>
      </c>
      <c r="AP34" s="5"/>
      <c r="AQ34" s="154">
        <v>78526</v>
      </c>
      <c r="AR34" s="41"/>
      <c r="AS34" s="285">
        <v>79682</v>
      </c>
      <c r="AT34" s="41"/>
      <c r="AU34" s="20">
        <v>25446</v>
      </c>
      <c r="AV34" s="5"/>
      <c r="AW34" s="20">
        <v>17042</v>
      </c>
      <c r="AX34" s="225">
        <v>22869</v>
      </c>
      <c r="AY34" s="284">
        <v>1</v>
      </c>
      <c r="AZ34" s="323"/>
      <c r="BA34" s="322">
        <v>7</v>
      </c>
      <c r="BB34" s="326"/>
      <c r="BC34" s="443">
        <v>2581</v>
      </c>
      <c r="BD34" s="66"/>
      <c r="BE34" s="20">
        <v>5560.7889999999998</v>
      </c>
      <c r="BF34" s="66"/>
      <c r="BG34" s="18">
        <v>5231.3770000000004</v>
      </c>
      <c r="BH34" s="5"/>
      <c r="BI34" s="20">
        <v>7353</v>
      </c>
      <c r="BJ34" s="5"/>
      <c r="BK34" s="20">
        <v>2002</v>
      </c>
      <c r="BL34" s="5"/>
      <c r="BM34" s="20">
        <v>2778</v>
      </c>
      <c r="BN34" s="5"/>
      <c r="BO34" s="20">
        <v>2574</v>
      </c>
      <c r="BP34" s="18"/>
      <c r="BQ34" s="18"/>
      <c r="BR34" s="66"/>
      <c r="BS34" s="18">
        <v>60462</v>
      </c>
      <c r="BT34" s="5"/>
      <c r="BU34" s="285">
        <v>0</v>
      </c>
      <c r="BV34" s="323"/>
      <c r="BW34" s="23">
        <v>94.5</v>
      </c>
      <c r="BX34" s="66"/>
      <c r="BY34" s="20">
        <v>310299</v>
      </c>
      <c r="BZ34" s="5"/>
      <c r="CA34" s="109">
        <v>0.56000000000000005</v>
      </c>
      <c r="CB34" s="66"/>
      <c r="CC34" s="20">
        <v>9701</v>
      </c>
      <c r="CD34" s="66"/>
      <c r="CE34" s="20">
        <v>6173</v>
      </c>
      <c r="CF34" s="66"/>
      <c r="CG34" s="23">
        <v>83.6</v>
      </c>
      <c r="CH34" s="66"/>
      <c r="CI34" s="23">
        <v>89.8</v>
      </c>
      <c r="CJ34" s="6"/>
      <c r="CK34" s="23">
        <v>96</v>
      </c>
      <c r="CL34" s="56"/>
      <c r="CM34" s="56">
        <v>103.1</v>
      </c>
      <c r="CN34" s="5"/>
      <c r="CO34" s="23">
        <v>92.4</v>
      </c>
      <c r="CP34" s="56"/>
      <c r="CQ34" s="56">
        <v>110.3</v>
      </c>
      <c r="CR34" s="5"/>
      <c r="CS34" s="56">
        <v>113.8</v>
      </c>
      <c r="CT34" s="6"/>
      <c r="CU34" s="287">
        <v>0</v>
      </c>
      <c r="CV34" s="52" t="s">
        <v>107</v>
      </c>
      <c r="CW34" s="50">
        <v>23</v>
      </c>
      <c r="CX34" s="51">
        <v>4</v>
      </c>
      <c r="CY34" s="187"/>
    </row>
    <row r="35" spans="1:103" ht="15" customHeight="1">
      <c r="A35" s="48">
        <v>2011</v>
      </c>
      <c r="B35" s="48" t="s">
        <v>107</v>
      </c>
      <c r="C35" s="50">
        <v>23</v>
      </c>
      <c r="D35" s="51">
        <v>5</v>
      </c>
      <c r="E35" s="49"/>
      <c r="F35" s="65"/>
      <c r="G35" s="215">
        <v>20</v>
      </c>
      <c r="H35" s="66"/>
      <c r="I35" s="215">
        <v>42.9</v>
      </c>
      <c r="J35" s="66"/>
      <c r="K35" s="216">
        <v>40</v>
      </c>
      <c r="L35" s="58"/>
      <c r="M35" s="20">
        <v>1131006</v>
      </c>
      <c r="N35" s="58"/>
      <c r="O35" s="155">
        <v>463226</v>
      </c>
      <c r="P35" s="65"/>
      <c r="Q35" s="23">
        <v>92.6</v>
      </c>
      <c r="R35" s="66"/>
      <c r="S35" s="23">
        <v>86.5</v>
      </c>
      <c r="T35" s="65"/>
      <c r="U35" s="23">
        <v>89.021512179689978</v>
      </c>
      <c r="V35" s="66"/>
      <c r="W35" s="23">
        <v>89.9</v>
      </c>
      <c r="X35" s="65"/>
      <c r="Y35" s="23">
        <v>89.2639140955838</v>
      </c>
      <c r="Z35" s="66"/>
      <c r="AA35" s="56">
        <v>88.813223140495879</v>
      </c>
      <c r="AB35" s="6"/>
      <c r="AC35" s="20">
        <v>377</v>
      </c>
      <c r="AD35" s="5"/>
      <c r="AE35" s="20">
        <v>210</v>
      </c>
      <c r="AF35" s="5"/>
      <c r="AG35" s="20">
        <v>132</v>
      </c>
      <c r="AH35" s="5"/>
      <c r="AI35" s="154">
        <v>164</v>
      </c>
      <c r="AJ35" s="41"/>
      <c r="AK35" s="154">
        <v>4487</v>
      </c>
      <c r="AL35" s="41"/>
      <c r="AM35" s="20">
        <v>85647</v>
      </c>
      <c r="AN35" s="5"/>
      <c r="AO35" s="20">
        <v>856</v>
      </c>
      <c r="AP35" s="5"/>
      <c r="AQ35" s="154">
        <v>94650</v>
      </c>
      <c r="AR35" s="41"/>
      <c r="AS35" s="285">
        <v>88493</v>
      </c>
      <c r="AT35" s="41"/>
      <c r="AU35" s="20">
        <v>25355</v>
      </c>
      <c r="AV35" s="5"/>
      <c r="AW35" s="20">
        <v>17103</v>
      </c>
      <c r="AX35" s="225">
        <v>36648</v>
      </c>
      <c r="AY35" s="284">
        <v>28</v>
      </c>
      <c r="AZ35" s="323"/>
      <c r="BA35" s="322">
        <v>5</v>
      </c>
      <c r="BB35" s="326"/>
      <c r="BC35" s="443">
        <v>2554</v>
      </c>
      <c r="BD35" s="66"/>
      <c r="BE35" s="20">
        <v>4611.558</v>
      </c>
      <c r="BF35" s="66"/>
      <c r="BG35" s="18">
        <v>3596.1109999999999</v>
      </c>
      <c r="BH35" s="5"/>
      <c r="BI35" s="20">
        <v>7075</v>
      </c>
      <c r="BJ35" s="5"/>
      <c r="BK35" s="20">
        <v>1958</v>
      </c>
      <c r="BL35" s="5"/>
      <c r="BM35" s="20">
        <v>2807</v>
      </c>
      <c r="BN35" s="5"/>
      <c r="BO35" s="20">
        <v>2311</v>
      </c>
      <c r="BP35" s="18"/>
      <c r="BQ35" s="18"/>
      <c r="BR35" s="66"/>
      <c r="BS35" s="18">
        <v>82319</v>
      </c>
      <c r="BT35" s="5"/>
      <c r="BU35" s="285">
        <v>0</v>
      </c>
      <c r="BV35" s="323"/>
      <c r="BW35" s="23">
        <v>94.5</v>
      </c>
      <c r="BX35" s="66"/>
      <c r="BY35" s="20">
        <v>240660</v>
      </c>
      <c r="BZ35" s="5"/>
      <c r="CA35" s="109">
        <v>0.56000000000000005</v>
      </c>
      <c r="CB35" s="66"/>
      <c r="CC35" s="20">
        <v>7894</v>
      </c>
      <c r="CD35" s="66"/>
      <c r="CE35" s="20">
        <v>5445</v>
      </c>
      <c r="CF35" s="66"/>
      <c r="CG35" s="23">
        <v>82.4</v>
      </c>
      <c r="CH35" s="66"/>
      <c r="CI35" s="23">
        <v>88.5</v>
      </c>
      <c r="CJ35" s="6"/>
      <c r="CK35" s="23">
        <v>94.9</v>
      </c>
      <c r="CL35" s="56"/>
      <c r="CM35" s="56">
        <v>101.9</v>
      </c>
      <c r="CN35" s="5"/>
      <c r="CO35" s="23">
        <v>92.9</v>
      </c>
      <c r="CP35" s="56"/>
      <c r="CQ35" s="56">
        <v>102.9</v>
      </c>
      <c r="CR35" s="5"/>
      <c r="CS35" s="56">
        <v>107.6</v>
      </c>
      <c r="CT35" s="6"/>
      <c r="CU35" s="287">
        <v>0</v>
      </c>
      <c r="CV35" s="52" t="s">
        <v>107</v>
      </c>
      <c r="CW35" s="50">
        <v>23</v>
      </c>
      <c r="CX35" s="51">
        <v>5</v>
      </c>
      <c r="CY35" s="187"/>
    </row>
    <row r="36" spans="1:103" ht="15" customHeight="1">
      <c r="A36" s="48">
        <v>2011</v>
      </c>
      <c r="B36" s="48" t="s">
        <v>107</v>
      </c>
      <c r="C36" s="50">
        <v>23</v>
      </c>
      <c r="D36" s="51">
        <v>6</v>
      </c>
      <c r="E36" s="49"/>
      <c r="F36" s="65"/>
      <c r="G36" s="215">
        <v>80</v>
      </c>
      <c r="H36" s="66"/>
      <c r="I36" s="215">
        <v>100</v>
      </c>
      <c r="J36" s="66"/>
      <c r="K36" s="216">
        <v>60</v>
      </c>
      <c r="L36" s="58"/>
      <c r="M36" s="20">
        <v>1130908</v>
      </c>
      <c r="N36" s="58"/>
      <c r="O36" s="155">
        <v>463590</v>
      </c>
      <c r="P36" s="65"/>
      <c r="Q36" s="23">
        <v>99.5</v>
      </c>
      <c r="R36" s="66"/>
      <c r="S36" s="23">
        <v>96.4</v>
      </c>
      <c r="T36" s="65"/>
      <c r="U36" s="23">
        <v>92.784277127491293</v>
      </c>
      <c r="V36" s="66"/>
      <c r="W36" s="23">
        <v>100.1</v>
      </c>
      <c r="X36" s="65"/>
      <c r="Y36" s="23">
        <v>91.33212341197823</v>
      </c>
      <c r="Z36" s="66"/>
      <c r="AA36" s="56">
        <v>89.063636363636363</v>
      </c>
      <c r="AB36" s="6"/>
      <c r="AC36" s="20">
        <v>600</v>
      </c>
      <c r="AD36" s="5"/>
      <c r="AE36" s="20">
        <v>245</v>
      </c>
      <c r="AF36" s="5"/>
      <c r="AG36" s="20">
        <v>307</v>
      </c>
      <c r="AH36" s="5"/>
      <c r="AI36" s="154">
        <v>264</v>
      </c>
      <c r="AJ36" s="41"/>
      <c r="AK36" s="154">
        <v>10099</v>
      </c>
      <c r="AL36" s="41"/>
      <c r="AM36" s="20">
        <v>91596</v>
      </c>
      <c r="AN36" s="5"/>
      <c r="AO36" s="20">
        <v>1322</v>
      </c>
      <c r="AP36" s="5"/>
      <c r="AQ36" s="154">
        <v>85130</v>
      </c>
      <c r="AR36" s="41"/>
      <c r="AS36" s="285">
        <v>84977</v>
      </c>
      <c r="AT36" s="41"/>
      <c r="AU36" s="20">
        <v>25633</v>
      </c>
      <c r="AV36" s="5"/>
      <c r="AW36" s="20">
        <v>17194</v>
      </c>
      <c r="AX36" s="225">
        <v>30179</v>
      </c>
      <c r="AY36" s="284">
        <v>2</v>
      </c>
      <c r="AZ36" s="323"/>
      <c r="BA36" s="322">
        <v>3</v>
      </c>
      <c r="BB36" s="326"/>
      <c r="BC36" s="443">
        <v>163</v>
      </c>
      <c r="BD36" s="66"/>
      <c r="BE36" s="20">
        <v>4455.3620000000001</v>
      </c>
      <c r="BF36" s="66"/>
      <c r="BG36" s="18">
        <v>4111.7659999999996</v>
      </c>
      <c r="BH36" s="5"/>
      <c r="BI36" s="20">
        <v>6843</v>
      </c>
      <c r="BJ36" s="5"/>
      <c r="BK36" s="20">
        <v>1956</v>
      </c>
      <c r="BL36" s="5"/>
      <c r="BM36" s="20">
        <v>2730</v>
      </c>
      <c r="BN36" s="5"/>
      <c r="BO36" s="20">
        <v>2157</v>
      </c>
      <c r="BP36" s="18"/>
      <c r="BQ36" s="18"/>
      <c r="BR36" s="66"/>
      <c r="BS36" s="18">
        <v>68638</v>
      </c>
      <c r="BT36" s="5"/>
      <c r="BU36" s="285">
        <v>0</v>
      </c>
      <c r="BV36" s="323"/>
      <c r="BW36" s="23">
        <v>94.5</v>
      </c>
      <c r="BX36" s="66"/>
      <c r="BY36" s="20">
        <v>264555</v>
      </c>
      <c r="BZ36" s="5"/>
      <c r="CA36" s="109">
        <v>0.56999999999999995</v>
      </c>
      <c r="CB36" s="66"/>
      <c r="CC36" s="20">
        <v>7473</v>
      </c>
      <c r="CD36" s="66"/>
      <c r="CE36" s="20">
        <v>6611</v>
      </c>
      <c r="CF36" s="66"/>
      <c r="CG36" s="23">
        <v>119.9</v>
      </c>
      <c r="CH36" s="66"/>
      <c r="CI36" s="23">
        <v>128.80000000000001</v>
      </c>
      <c r="CJ36" s="6"/>
      <c r="CK36" s="23">
        <v>95.7</v>
      </c>
      <c r="CL36" s="56"/>
      <c r="CM36" s="56">
        <v>102.8</v>
      </c>
      <c r="CN36" s="5"/>
      <c r="CO36" s="23">
        <v>92.9</v>
      </c>
      <c r="CP36" s="56"/>
      <c r="CQ36" s="56">
        <v>110.4</v>
      </c>
      <c r="CR36" s="5"/>
      <c r="CS36" s="56">
        <v>109.2</v>
      </c>
      <c r="CT36" s="6"/>
      <c r="CU36" s="287">
        <v>3.9</v>
      </c>
      <c r="CV36" s="52" t="s">
        <v>107</v>
      </c>
      <c r="CW36" s="50">
        <v>23</v>
      </c>
      <c r="CX36" s="51">
        <v>6</v>
      </c>
      <c r="CY36" s="187"/>
    </row>
    <row r="37" spans="1:103" ht="15" customHeight="1">
      <c r="A37" s="48">
        <v>2011</v>
      </c>
      <c r="B37" s="48" t="s">
        <v>107</v>
      </c>
      <c r="C37" s="50">
        <v>23</v>
      </c>
      <c r="D37" s="51">
        <v>7</v>
      </c>
      <c r="E37" s="49"/>
      <c r="F37" s="65"/>
      <c r="G37" s="215">
        <v>80</v>
      </c>
      <c r="H37" s="66"/>
      <c r="I37" s="215">
        <v>85.7</v>
      </c>
      <c r="J37" s="66"/>
      <c r="K37" s="216">
        <v>60</v>
      </c>
      <c r="L37" s="58"/>
      <c r="M37" s="20">
        <v>1130647</v>
      </c>
      <c r="N37" s="58"/>
      <c r="O37" s="155">
        <v>463624</v>
      </c>
      <c r="P37" s="65"/>
      <c r="Q37" s="23">
        <v>97.8</v>
      </c>
      <c r="R37" s="66"/>
      <c r="S37" s="23">
        <v>97.5</v>
      </c>
      <c r="T37" s="65"/>
      <c r="U37" s="23">
        <v>91.866529579247072</v>
      </c>
      <c r="V37" s="66"/>
      <c r="W37" s="23">
        <v>97.1</v>
      </c>
      <c r="X37" s="65"/>
      <c r="Y37" s="23">
        <v>92.407592256503335</v>
      </c>
      <c r="Z37" s="66"/>
      <c r="AA37" s="56">
        <v>90.148760330578511</v>
      </c>
      <c r="AB37" s="6"/>
      <c r="AC37" s="20">
        <v>649</v>
      </c>
      <c r="AD37" s="5"/>
      <c r="AE37" s="20">
        <v>313</v>
      </c>
      <c r="AF37" s="5"/>
      <c r="AG37" s="20">
        <v>305</v>
      </c>
      <c r="AH37" s="5"/>
      <c r="AI37" s="154">
        <v>340</v>
      </c>
      <c r="AJ37" s="41"/>
      <c r="AK37" s="154">
        <v>9055</v>
      </c>
      <c r="AL37" s="41"/>
      <c r="AM37" s="20">
        <v>96892</v>
      </c>
      <c r="AN37" s="5"/>
      <c r="AO37" s="20">
        <v>1406</v>
      </c>
      <c r="AP37" s="5"/>
      <c r="AQ37" s="154">
        <v>92768</v>
      </c>
      <c r="AR37" s="41"/>
      <c r="AS37" s="285">
        <v>100148</v>
      </c>
      <c r="AT37" s="41"/>
      <c r="AU37" s="20">
        <v>25197</v>
      </c>
      <c r="AV37" s="5"/>
      <c r="AW37" s="20">
        <v>17262</v>
      </c>
      <c r="AX37" s="225">
        <v>23022</v>
      </c>
      <c r="AY37" s="284">
        <v>8</v>
      </c>
      <c r="AZ37" s="323"/>
      <c r="BA37" s="322">
        <v>7</v>
      </c>
      <c r="BB37" s="326"/>
      <c r="BC37" s="443">
        <v>642</v>
      </c>
      <c r="BD37" s="66"/>
      <c r="BE37" s="20">
        <v>4505.9170000000004</v>
      </c>
      <c r="BF37" s="66"/>
      <c r="BG37" s="18">
        <v>5829.4539999999997</v>
      </c>
      <c r="BH37" s="5"/>
      <c r="BI37" s="20">
        <v>7972</v>
      </c>
      <c r="BJ37" s="5"/>
      <c r="BK37" s="20">
        <v>2060</v>
      </c>
      <c r="BL37" s="5"/>
      <c r="BM37" s="20">
        <v>3342</v>
      </c>
      <c r="BN37" s="5"/>
      <c r="BO37" s="20">
        <v>2570</v>
      </c>
      <c r="BP37" s="18"/>
      <c r="BQ37" s="18"/>
      <c r="BR37" s="66"/>
      <c r="BS37" s="18">
        <v>94086</v>
      </c>
      <c r="BT37" s="5"/>
      <c r="BU37" s="285">
        <v>0</v>
      </c>
      <c r="BV37" s="323"/>
      <c r="BW37" s="23">
        <v>94.6</v>
      </c>
      <c r="BX37" s="66"/>
      <c r="BY37" s="20">
        <v>265595</v>
      </c>
      <c r="BZ37" s="5"/>
      <c r="CA37" s="109">
        <v>0.57999999999999996</v>
      </c>
      <c r="CB37" s="66"/>
      <c r="CC37" s="20">
        <v>6301</v>
      </c>
      <c r="CD37" s="66"/>
      <c r="CE37" s="20">
        <v>6543</v>
      </c>
      <c r="CF37" s="66"/>
      <c r="CG37" s="23">
        <v>110.6</v>
      </c>
      <c r="CH37" s="66"/>
      <c r="CI37" s="23">
        <v>118.7</v>
      </c>
      <c r="CJ37" s="6"/>
      <c r="CK37" s="23">
        <v>95.1</v>
      </c>
      <c r="CL37" s="56"/>
      <c r="CM37" s="56">
        <v>102</v>
      </c>
      <c r="CN37" s="5"/>
      <c r="CO37" s="23">
        <v>92.4</v>
      </c>
      <c r="CP37" s="56"/>
      <c r="CQ37" s="56">
        <v>107.4</v>
      </c>
      <c r="CR37" s="5"/>
      <c r="CS37" s="56">
        <v>112.5</v>
      </c>
      <c r="CT37" s="6"/>
      <c r="CU37" s="287">
        <v>0</v>
      </c>
      <c r="CV37" s="52" t="s">
        <v>107</v>
      </c>
      <c r="CW37" s="50">
        <v>23</v>
      </c>
      <c r="CX37" s="51">
        <v>7</v>
      </c>
      <c r="CY37" s="187"/>
    </row>
    <row r="38" spans="1:103" ht="15" customHeight="1">
      <c r="A38" s="48">
        <v>2011</v>
      </c>
      <c r="B38" s="48" t="s">
        <v>107</v>
      </c>
      <c r="C38" s="50">
        <v>23</v>
      </c>
      <c r="D38" s="51">
        <v>8</v>
      </c>
      <c r="E38" s="49"/>
      <c r="F38" s="65"/>
      <c r="G38" s="215">
        <v>80</v>
      </c>
      <c r="H38" s="66"/>
      <c r="I38" s="468">
        <v>100</v>
      </c>
      <c r="J38" s="66"/>
      <c r="K38" s="216">
        <v>60</v>
      </c>
      <c r="L38" s="58"/>
      <c r="M38" s="20">
        <v>1130652</v>
      </c>
      <c r="N38" s="58"/>
      <c r="O38" s="155">
        <v>463890</v>
      </c>
      <c r="P38" s="65"/>
      <c r="Q38" s="23">
        <v>97.5</v>
      </c>
      <c r="R38" s="66"/>
      <c r="S38" s="23">
        <v>93.2</v>
      </c>
      <c r="T38" s="65"/>
      <c r="U38" s="23">
        <v>95.262195507750718</v>
      </c>
      <c r="V38" s="66"/>
      <c r="W38" s="23">
        <v>94.2</v>
      </c>
      <c r="X38" s="65"/>
      <c r="Y38" s="23">
        <v>95.964912280701768</v>
      </c>
      <c r="Z38" s="66"/>
      <c r="AA38" s="56">
        <v>93.904958677685954</v>
      </c>
      <c r="AB38" s="6"/>
      <c r="AC38" s="20">
        <v>522</v>
      </c>
      <c r="AD38" s="5"/>
      <c r="AE38" s="20">
        <v>307</v>
      </c>
      <c r="AF38" s="5"/>
      <c r="AG38" s="20">
        <v>191</v>
      </c>
      <c r="AH38" s="5"/>
      <c r="AI38" s="154">
        <v>338</v>
      </c>
      <c r="AJ38" s="41"/>
      <c r="AK38" s="154">
        <v>9321</v>
      </c>
      <c r="AL38" s="41"/>
      <c r="AM38" s="20">
        <v>91718</v>
      </c>
      <c r="AN38" s="5"/>
      <c r="AO38" s="20">
        <v>1192</v>
      </c>
      <c r="AP38" s="5"/>
      <c r="AQ38" s="154">
        <v>131199</v>
      </c>
      <c r="AR38" s="41"/>
      <c r="AS38" s="285">
        <v>127642</v>
      </c>
      <c r="AT38" s="41"/>
      <c r="AU38" s="20">
        <v>25166</v>
      </c>
      <c r="AV38" s="5"/>
      <c r="AW38" s="20">
        <v>17240</v>
      </c>
      <c r="AX38" s="225">
        <v>37246</v>
      </c>
      <c r="AY38" s="284">
        <v>0</v>
      </c>
      <c r="AZ38" s="323"/>
      <c r="BA38" s="322">
        <v>9</v>
      </c>
      <c r="BB38" s="326"/>
      <c r="BC38" s="443">
        <v>2954</v>
      </c>
      <c r="BD38" s="66"/>
      <c r="BE38" s="20">
        <v>4445.1499999999996</v>
      </c>
      <c r="BF38" s="66"/>
      <c r="BG38" s="18">
        <v>4099.7839999999997</v>
      </c>
      <c r="BH38" s="5"/>
      <c r="BI38" s="20">
        <v>7378</v>
      </c>
      <c r="BJ38" s="5"/>
      <c r="BK38" s="20">
        <v>1644</v>
      </c>
      <c r="BL38" s="5"/>
      <c r="BM38" s="20">
        <v>3321</v>
      </c>
      <c r="BN38" s="5"/>
      <c r="BO38" s="20">
        <v>2413</v>
      </c>
      <c r="BP38" s="18"/>
      <c r="BQ38" s="18"/>
      <c r="BR38" s="66"/>
      <c r="BS38" s="18">
        <v>135899</v>
      </c>
      <c r="BT38" s="5"/>
      <c r="BU38" s="285">
        <v>0</v>
      </c>
      <c r="BV38" s="323"/>
      <c r="BW38" s="23">
        <v>94.5</v>
      </c>
      <c r="BX38" s="66"/>
      <c r="BY38" s="20">
        <v>269965</v>
      </c>
      <c r="BZ38" s="5"/>
      <c r="CA38" s="109">
        <v>0.6</v>
      </c>
      <c r="CB38" s="66"/>
      <c r="CC38" s="20">
        <v>7522</v>
      </c>
      <c r="CD38" s="66"/>
      <c r="CE38" s="20">
        <v>6449</v>
      </c>
      <c r="CF38" s="66"/>
      <c r="CG38" s="23">
        <v>86</v>
      </c>
      <c r="CH38" s="66"/>
      <c r="CI38" s="23">
        <v>92.4</v>
      </c>
      <c r="CJ38" s="6"/>
      <c r="CK38" s="23">
        <v>94.9</v>
      </c>
      <c r="CL38" s="56"/>
      <c r="CM38" s="56">
        <v>101.9</v>
      </c>
      <c r="CN38" s="5"/>
      <c r="CO38" s="23">
        <v>92.4</v>
      </c>
      <c r="CP38" s="56"/>
      <c r="CQ38" s="56">
        <v>107.3</v>
      </c>
      <c r="CR38" s="5"/>
      <c r="CS38" s="56">
        <v>137.6</v>
      </c>
      <c r="CT38" s="6"/>
      <c r="CU38" s="287">
        <v>0</v>
      </c>
      <c r="CV38" s="52" t="s">
        <v>107</v>
      </c>
      <c r="CW38" s="50">
        <v>23</v>
      </c>
      <c r="CX38" s="51">
        <v>8</v>
      </c>
      <c r="CY38" s="187"/>
    </row>
    <row r="39" spans="1:103" ht="15" customHeight="1">
      <c r="A39" s="48">
        <v>2011</v>
      </c>
      <c r="B39" s="48" t="s">
        <v>107</v>
      </c>
      <c r="C39" s="50">
        <v>23</v>
      </c>
      <c r="D39" s="51">
        <v>9</v>
      </c>
      <c r="E39" s="49"/>
      <c r="F39" s="65"/>
      <c r="G39" s="215">
        <v>60</v>
      </c>
      <c r="H39" s="66"/>
      <c r="I39" s="215">
        <v>71.400000000000006</v>
      </c>
      <c r="J39" s="66"/>
      <c r="K39" s="216">
        <v>100</v>
      </c>
      <c r="L39" s="58"/>
      <c r="M39" s="20">
        <v>1130884</v>
      </c>
      <c r="N39" s="58"/>
      <c r="O39" s="155">
        <v>464165</v>
      </c>
      <c r="P39" s="65"/>
      <c r="Q39" s="23">
        <v>97.8</v>
      </c>
      <c r="R39" s="66"/>
      <c r="S39" s="23">
        <v>101.2</v>
      </c>
      <c r="T39" s="65"/>
      <c r="U39" s="23">
        <v>93.518475166086688</v>
      </c>
      <c r="V39" s="66"/>
      <c r="W39" s="23">
        <v>103.6</v>
      </c>
      <c r="X39" s="65"/>
      <c r="Y39" s="23">
        <v>97.867664851784639</v>
      </c>
      <c r="Z39" s="66"/>
      <c r="AA39" s="56">
        <v>96.993388429752073</v>
      </c>
      <c r="AB39" s="6"/>
      <c r="AC39" s="20">
        <v>469</v>
      </c>
      <c r="AD39" s="5"/>
      <c r="AE39" s="20">
        <v>224</v>
      </c>
      <c r="AF39" s="5"/>
      <c r="AG39" s="20">
        <v>167</v>
      </c>
      <c r="AH39" s="5"/>
      <c r="AI39" s="154">
        <v>430</v>
      </c>
      <c r="AJ39" s="41"/>
      <c r="AK39" s="154">
        <v>13942</v>
      </c>
      <c r="AL39" s="41"/>
      <c r="AM39" s="20">
        <v>73411</v>
      </c>
      <c r="AN39" s="5"/>
      <c r="AO39" s="20">
        <v>1050</v>
      </c>
      <c r="AP39" s="5"/>
      <c r="AQ39" s="154">
        <v>102641</v>
      </c>
      <c r="AR39" s="41"/>
      <c r="AS39" s="285">
        <v>100999</v>
      </c>
      <c r="AT39" s="41"/>
      <c r="AU39" s="20">
        <v>25087</v>
      </c>
      <c r="AV39" s="5"/>
      <c r="AW39" s="20">
        <v>17384</v>
      </c>
      <c r="AX39" s="225">
        <v>28366</v>
      </c>
      <c r="AY39" s="284">
        <v>11</v>
      </c>
      <c r="AZ39" s="323"/>
      <c r="BA39" s="322">
        <v>5</v>
      </c>
      <c r="BB39" s="326"/>
      <c r="BC39" s="443">
        <v>714</v>
      </c>
      <c r="BD39" s="66"/>
      <c r="BE39" s="20">
        <v>4450.4229999999998</v>
      </c>
      <c r="BF39" s="66"/>
      <c r="BG39" s="18">
        <v>5710.2510000000002</v>
      </c>
      <c r="BH39" s="5"/>
      <c r="BI39" s="20">
        <v>6411</v>
      </c>
      <c r="BJ39" s="5"/>
      <c r="BK39" s="20">
        <v>1578</v>
      </c>
      <c r="BL39" s="5"/>
      <c r="BM39" s="20">
        <v>2766</v>
      </c>
      <c r="BN39" s="5"/>
      <c r="BO39" s="20">
        <v>2068</v>
      </c>
      <c r="BP39" s="18"/>
      <c r="BQ39" s="18"/>
      <c r="BR39" s="66"/>
      <c r="BS39" s="18">
        <v>87612</v>
      </c>
      <c r="BT39" s="5"/>
      <c r="BU39" s="285">
        <v>0</v>
      </c>
      <c r="BV39" s="323"/>
      <c r="BW39" s="23">
        <v>94.9</v>
      </c>
      <c r="BX39" s="66"/>
      <c r="BY39" s="20">
        <v>261729</v>
      </c>
      <c r="BZ39" s="5"/>
      <c r="CA39" s="109">
        <v>0.6</v>
      </c>
      <c r="CB39" s="66"/>
      <c r="CC39" s="20">
        <v>7045</v>
      </c>
      <c r="CD39" s="66"/>
      <c r="CE39" s="20">
        <v>7001</v>
      </c>
      <c r="CF39" s="66"/>
      <c r="CG39" s="23">
        <v>80.8</v>
      </c>
      <c r="CH39" s="66"/>
      <c r="CI39" s="23">
        <v>86.3</v>
      </c>
      <c r="CJ39" s="6"/>
      <c r="CK39" s="23">
        <v>94.2</v>
      </c>
      <c r="CL39" s="56"/>
      <c r="CM39" s="56">
        <v>100.6</v>
      </c>
      <c r="CN39" s="5"/>
      <c r="CO39" s="23">
        <v>91.7</v>
      </c>
      <c r="CP39" s="56"/>
      <c r="CQ39" s="56">
        <v>106.7</v>
      </c>
      <c r="CR39" s="5"/>
      <c r="CS39" s="56">
        <v>126.8</v>
      </c>
      <c r="CT39" s="6"/>
      <c r="CU39" s="287">
        <v>4.8</v>
      </c>
      <c r="CV39" s="52" t="s">
        <v>107</v>
      </c>
      <c r="CW39" s="50">
        <v>23</v>
      </c>
      <c r="CX39" s="51">
        <v>9</v>
      </c>
      <c r="CY39" s="187"/>
    </row>
    <row r="40" spans="1:103" ht="15" customHeight="1">
      <c r="A40" s="48">
        <v>2011</v>
      </c>
      <c r="B40" s="48" t="s">
        <v>107</v>
      </c>
      <c r="C40" s="50">
        <v>23</v>
      </c>
      <c r="D40" s="51">
        <v>10</v>
      </c>
      <c r="E40" s="49"/>
      <c r="F40" s="65"/>
      <c r="G40" s="215">
        <v>20</v>
      </c>
      <c r="H40" s="66"/>
      <c r="I40" s="215">
        <v>42.9</v>
      </c>
      <c r="J40" s="66"/>
      <c r="K40" s="216">
        <v>60</v>
      </c>
      <c r="L40" s="58"/>
      <c r="M40" s="20">
        <v>1130912</v>
      </c>
      <c r="N40" s="58"/>
      <c r="O40" s="155">
        <v>464362</v>
      </c>
      <c r="P40" s="65"/>
      <c r="Q40" s="23">
        <v>94.9</v>
      </c>
      <c r="R40" s="66"/>
      <c r="S40" s="23">
        <v>100.2</v>
      </c>
      <c r="T40" s="65"/>
      <c r="U40" s="23">
        <v>93.793799430559957</v>
      </c>
      <c r="V40" s="66"/>
      <c r="W40" s="23">
        <v>101.5</v>
      </c>
      <c r="X40" s="65"/>
      <c r="Y40" s="23">
        <v>96.130369026013327</v>
      </c>
      <c r="Z40" s="66"/>
      <c r="AA40" s="56">
        <v>97.911570247933881</v>
      </c>
      <c r="AB40" s="6"/>
      <c r="AC40" s="20">
        <v>522</v>
      </c>
      <c r="AD40" s="5"/>
      <c r="AE40" s="20">
        <v>295</v>
      </c>
      <c r="AF40" s="5"/>
      <c r="AG40" s="20">
        <v>174</v>
      </c>
      <c r="AH40" s="5"/>
      <c r="AI40" s="154">
        <v>596</v>
      </c>
      <c r="AJ40" s="41"/>
      <c r="AK40" s="154">
        <v>13802</v>
      </c>
      <c r="AL40" s="41"/>
      <c r="AM40" s="20">
        <v>94080</v>
      </c>
      <c r="AN40" s="5"/>
      <c r="AO40" s="20">
        <v>1276</v>
      </c>
      <c r="AP40" s="5"/>
      <c r="AQ40" s="154">
        <v>107321</v>
      </c>
      <c r="AR40" s="41"/>
      <c r="AS40" s="285">
        <v>109500</v>
      </c>
      <c r="AT40" s="41"/>
      <c r="AU40" s="20">
        <v>25029</v>
      </c>
      <c r="AV40" s="5"/>
      <c r="AW40" s="20">
        <v>17246</v>
      </c>
      <c r="AX40" s="225">
        <v>25744</v>
      </c>
      <c r="AY40" s="284">
        <v>1</v>
      </c>
      <c r="AZ40" s="323"/>
      <c r="BA40" s="322">
        <v>3</v>
      </c>
      <c r="BB40" s="326"/>
      <c r="BC40" s="443">
        <v>90</v>
      </c>
      <c r="BD40" s="66"/>
      <c r="BE40" s="20">
        <v>4393.0959999999995</v>
      </c>
      <c r="BF40" s="66"/>
      <c r="BG40" s="18">
        <v>3592.3739999999998</v>
      </c>
      <c r="BH40" s="5"/>
      <c r="BI40" s="20">
        <v>7161</v>
      </c>
      <c r="BJ40" s="5"/>
      <c r="BK40" s="20">
        <v>2081</v>
      </c>
      <c r="BL40" s="5"/>
      <c r="BM40" s="20">
        <v>2789</v>
      </c>
      <c r="BN40" s="5"/>
      <c r="BO40" s="20">
        <v>2291</v>
      </c>
      <c r="BP40" s="18"/>
      <c r="BQ40" s="18"/>
      <c r="BR40" s="66"/>
      <c r="BS40" s="18">
        <v>89266</v>
      </c>
      <c r="BT40" s="5"/>
      <c r="BU40" s="285">
        <v>0</v>
      </c>
      <c r="BV40" s="323"/>
      <c r="BW40" s="23">
        <v>94.8</v>
      </c>
      <c r="BX40" s="66"/>
      <c r="BY40" s="20">
        <v>243763</v>
      </c>
      <c r="BZ40" s="5"/>
      <c r="CA40" s="109">
        <v>0.6</v>
      </c>
      <c r="CB40" s="66"/>
      <c r="CC40" s="20">
        <v>6526</v>
      </c>
      <c r="CD40" s="66"/>
      <c r="CE40" s="20">
        <v>6931</v>
      </c>
      <c r="CF40" s="66"/>
      <c r="CG40" s="23">
        <v>81.400000000000006</v>
      </c>
      <c r="CH40" s="66"/>
      <c r="CI40" s="23">
        <v>87.1</v>
      </c>
      <c r="CJ40" s="6"/>
      <c r="CK40" s="23">
        <v>95.1</v>
      </c>
      <c r="CL40" s="56"/>
      <c r="CM40" s="56">
        <v>101.7</v>
      </c>
      <c r="CN40" s="5"/>
      <c r="CO40" s="23">
        <v>91.3</v>
      </c>
      <c r="CP40" s="56"/>
      <c r="CQ40" s="56">
        <v>106.1</v>
      </c>
      <c r="CR40" s="5"/>
      <c r="CS40" s="56">
        <v>113</v>
      </c>
      <c r="CT40" s="6"/>
      <c r="CU40" s="287">
        <v>0</v>
      </c>
      <c r="CV40" s="52" t="s">
        <v>107</v>
      </c>
      <c r="CW40" s="50">
        <v>23</v>
      </c>
      <c r="CX40" s="51">
        <v>10</v>
      </c>
      <c r="CY40" s="187"/>
    </row>
    <row r="41" spans="1:103" ht="15" customHeight="1">
      <c r="A41" s="48">
        <v>2011</v>
      </c>
      <c r="B41" s="48" t="s">
        <v>107</v>
      </c>
      <c r="C41" s="50">
        <v>23</v>
      </c>
      <c r="D41" s="51">
        <v>11</v>
      </c>
      <c r="E41" s="49"/>
      <c r="F41" s="65"/>
      <c r="G41" s="215">
        <v>40</v>
      </c>
      <c r="H41" s="66"/>
      <c r="I41" s="215">
        <v>35.700000000000003</v>
      </c>
      <c r="J41" s="66"/>
      <c r="K41" s="216">
        <v>100</v>
      </c>
      <c r="L41" s="58"/>
      <c r="M41" s="20">
        <v>1130923</v>
      </c>
      <c r="N41" s="58"/>
      <c r="O41" s="155">
        <v>464662</v>
      </c>
      <c r="P41" s="65"/>
      <c r="Q41" s="23">
        <v>96.1</v>
      </c>
      <c r="R41" s="66"/>
      <c r="S41" s="23">
        <v>97.4</v>
      </c>
      <c r="T41" s="65"/>
      <c r="U41" s="23">
        <v>95.262195507750718</v>
      </c>
      <c r="V41" s="66"/>
      <c r="W41" s="23">
        <v>98.2</v>
      </c>
      <c r="X41" s="65"/>
      <c r="Y41" s="23">
        <v>98.033121597096198</v>
      </c>
      <c r="Z41" s="66"/>
      <c r="AA41" s="56">
        <v>101.50082644628098</v>
      </c>
      <c r="AB41" s="6"/>
      <c r="AC41" s="20">
        <v>563</v>
      </c>
      <c r="AD41" s="5"/>
      <c r="AE41" s="20">
        <v>266</v>
      </c>
      <c r="AF41" s="5"/>
      <c r="AG41" s="20">
        <v>193</v>
      </c>
      <c r="AH41" s="5"/>
      <c r="AI41" s="154">
        <v>568</v>
      </c>
      <c r="AJ41" s="41"/>
      <c r="AK41" s="154">
        <v>10613</v>
      </c>
      <c r="AL41" s="41"/>
      <c r="AM41" s="20">
        <v>94069</v>
      </c>
      <c r="AN41" s="5"/>
      <c r="AO41" s="20">
        <v>1187</v>
      </c>
      <c r="AP41" s="5"/>
      <c r="AQ41" s="154">
        <v>106689</v>
      </c>
      <c r="AR41" s="41"/>
      <c r="AS41" s="285">
        <v>107273</v>
      </c>
      <c r="AT41" s="41"/>
      <c r="AU41" s="20">
        <v>25059</v>
      </c>
      <c r="AV41" s="5"/>
      <c r="AW41" s="20">
        <v>17385</v>
      </c>
      <c r="AX41" s="225">
        <v>25623</v>
      </c>
      <c r="AY41" s="284">
        <v>9</v>
      </c>
      <c r="AZ41" s="323"/>
      <c r="BA41" s="322">
        <v>2</v>
      </c>
      <c r="BB41" s="326"/>
      <c r="BC41" s="443">
        <v>99</v>
      </c>
      <c r="BD41" s="66"/>
      <c r="BE41" s="20">
        <v>4439.308</v>
      </c>
      <c r="BF41" s="66"/>
      <c r="BG41" s="18">
        <v>5299.72</v>
      </c>
      <c r="BH41" s="5"/>
      <c r="BI41" s="20">
        <v>7214</v>
      </c>
      <c r="BJ41" s="5"/>
      <c r="BK41" s="20">
        <v>1970</v>
      </c>
      <c r="BL41" s="5"/>
      <c r="BM41" s="20">
        <v>3096</v>
      </c>
      <c r="BN41" s="5"/>
      <c r="BO41" s="20">
        <v>2148</v>
      </c>
      <c r="BP41" s="18"/>
      <c r="BQ41" s="18"/>
      <c r="BR41" s="66"/>
      <c r="BS41" s="18">
        <v>91058</v>
      </c>
      <c r="BT41" s="5"/>
      <c r="BU41" s="285">
        <v>0</v>
      </c>
      <c r="BV41" s="323"/>
      <c r="BW41" s="23">
        <v>94.8</v>
      </c>
      <c r="BX41" s="66"/>
      <c r="BY41" s="20">
        <v>270638</v>
      </c>
      <c r="BZ41" s="5"/>
      <c r="CA41" s="109">
        <v>0.62</v>
      </c>
      <c r="CB41" s="66"/>
      <c r="CC41" s="20">
        <v>5737</v>
      </c>
      <c r="CD41" s="66"/>
      <c r="CE41" s="20">
        <v>6173</v>
      </c>
      <c r="CF41" s="66"/>
      <c r="CG41" s="23">
        <v>87</v>
      </c>
      <c r="CH41" s="66"/>
      <c r="CI41" s="23">
        <v>93</v>
      </c>
      <c r="CJ41" s="6"/>
      <c r="CK41" s="23">
        <v>95.5</v>
      </c>
      <c r="CL41" s="56"/>
      <c r="CM41" s="56">
        <v>102.1</v>
      </c>
      <c r="CN41" s="5"/>
      <c r="CO41" s="23">
        <v>92.4</v>
      </c>
      <c r="CP41" s="56"/>
      <c r="CQ41" s="56">
        <v>106.8</v>
      </c>
      <c r="CR41" s="5"/>
      <c r="CS41" s="56">
        <v>127.8</v>
      </c>
      <c r="CT41" s="6"/>
      <c r="CU41" s="287">
        <v>0</v>
      </c>
      <c r="CV41" s="52" t="s">
        <v>107</v>
      </c>
      <c r="CW41" s="50">
        <v>23</v>
      </c>
      <c r="CX41" s="51">
        <v>11</v>
      </c>
      <c r="CY41" s="187"/>
    </row>
    <row r="42" spans="1:103" ht="15" customHeight="1">
      <c r="A42" s="48">
        <v>2011</v>
      </c>
      <c r="B42" s="48" t="s">
        <v>107</v>
      </c>
      <c r="C42" s="50">
        <v>23</v>
      </c>
      <c r="D42" s="51">
        <v>12</v>
      </c>
      <c r="E42" s="49"/>
      <c r="F42" s="65"/>
      <c r="G42" s="215">
        <v>80</v>
      </c>
      <c r="H42" s="66"/>
      <c r="I42" s="215">
        <v>28.6</v>
      </c>
      <c r="J42" s="66"/>
      <c r="K42" s="216">
        <v>80</v>
      </c>
      <c r="L42" s="58"/>
      <c r="M42" s="20">
        <v>1131016</v>
      </c>
      <c r="N42" s="58"/>
      <c r="O42" s="155">
        <v>464842</v>
      </c>
      <c r="P42" s="65"/>
      <c r="Q42" s="23">
        <v>95.6</v>
      </c>
      <c r="R42" s="66"/>
      <c r="S42" s="23">
        <v>98.8</v>
      </c>
      <c r="T42" s="65"/>
      <c r="U42" s="23">
        <v>100.30980702309395</v>
      </c>
      <c r="V42" s="66"/>
      <c r="W42" s="23">
        <v>99.5</v>
      </c>
      <c r="X42" s="65"/>
      <c r="Y42" s="23">
        <v>95.55127041742287</v>
      </c>
      <c r="Z42" s="66"/>
      <c r="AA42" s="56">
        <v>96.742975206611575</v>
      </c>
      <c r="AB42" s="6"/>
      <c r="AC42" s="20">
        <v>752</v>
      </c>
      <c r="AD42" s="5"/>
      <c r="AE42" s="20">
        <v>331</v>
      </c>
      <c r="AF42" s="5"/>
      <c r="AG42" s="20">
        <v>393</v>
      </c>
      <c r="AH42" s="5"/>
      <c r="AI42" s="154">
        <v>610</v>
      </c>
      <c r="AJ42" s="41"/>
      <c r="AK42" s="154">
        <v>10051</v>
      </c>
      <c r="AL42" s="41"/>
      <c r="AM42" s="20">
        <v>102756</v>
      </c>
      <c r="AN42" s="5"/>
      <c r="AO42" s="20">
        <v>1406</v>
      </c>
      <c r="AP42" s="5"/>
      <c r="AQ42" s="154">
        <v>92909</v>
      </c>
      <c r="AR42" s="41"/>
      <c r="AS42" s="285">
        <v>114200</v>
      </c>
      <c r="AT42" s="41"/>
      <c r="AU42" s="20">
        <v>25446</v>
      </c>
      <c r="AV42" s="5"/>
      <c r="AW42" s="20">
        <v>17771</v>
      </c>
      <c r="AX42" s="225">
        <v>23655</v>
      </c>
      <c r="AY42" s="284">
        <v>12.613</v>
      </c>
      <c r="AZ42" s="323"/>
      <c r="BA42" s="322">
        <v>5</v>
      </c>
      <c r="BB42" s="326"/>
      <c r="BC42" s="443">
        <v>1030</v>
      </c>
      <c r="BD42" s="66"/>
      <c r="BE42" s="20">
        <v>4448.6559999999999</v>
      </c>
      <c r="BF42" s="66"/>
      <c r="BG42" s="18">
        <v>3718.32</v>
      </c>
      <c r="BH42" s="5"/>
      <c r="BI42" s="20">
        <v>9907</v>
      </c>
      <c r="BJ42" s="5"/>
      <c r="BK42" s="20">
        <v>2682</v>
      </c>
      <c r="BL42" s="5"/>
      <c r="BM42" s="20">
        <v>4108</v>
      </c>
      <c r="BN42" s="5"/>
      <c r="BO42" s="20">
        <v>3117</v>
      </c>
      <c r="BP42" s="18"/>
      <c r="BQ42" s="18"/>
      <c r="BR42" s="66"/>
      <c r="BS42" s="18">
        <v>87475</v>
      </c>
      <c r="BT42" s="5"/>
      <c r="BU42" s="285">
        <v>0</v>
      </c>
      <c r="BV42" s="323"/>
      <c r="BW42" s="23">
        <v>94.8</v>
      </c>
      <c r="BX42" s="66"/>
      <c r="BY42" s="20">
        <v>296245</v>
      </c>
      <c r="BZ42" s="5"/>
      <c r="CA42" s="109">
        <v>0.62</v>
      </c>
      <c r="CB42" s="66"/>
      <c r="CC42" s="20">
        <v>4384</v>
      </c>
      <c r="CD42" s="66"/>
      <c r="CE42" s="20">
        <v>5488</v>
      </c>
      <c r="CF42" s="66"/>
      <c r="CG42" s="23">
        <v>158.4</v>
      </c>
      <c r="CH42" s="66"/>
      <c r="CI42" s="23">
        <v>169.4</v>
      </c>
      <c r="CJ42" s="6"/>
      <c r="CK42" s="23">
        <v>96.1</v>
      </c>
      <c r="CL42" s="56"/>
      <c r="CM42" s="56">
        <v>102.8</v>
      </c>
      <c r="CN42" s="5"/>
      <c r="CO42" s="23">
        <v>92.8</v>
      </c>
      <c r="CP42" s="56"/>
      <c r="CQ42" s="56">
        <v>106.9</v>
      </c>
      <c r="CR42" s="5"/>
      <c r="CS42" s="56">
        <v>122.7</v>
      </c>
      <c r="CT42" s="6"/>
      <c r="CU42" s="287">
        <v>3.6</v>
      </c>
      <c r="CV42" s="52" t="s">
        <v>107</v>
      </c>
      <c r="CW42" s="50">
        <v>23</v>
      </c>
      <c r="CX42" s="51">
        <v>12</v>
      </c>
      <c r="CY42" s="187"/>
    </row>
    <row r="43" spans="1:103" ht="20.100000000000001" customHeight="1">
      <c r="A43" s="48">
        <v>2012</v>
      </c>
      <c r="B43" s="48" t="s">
        <v>107</v>
      </c>
      <c r="C43" s="50">
        <v>24</v>
      </c>
      <c r="D43" s="51">
        <v>1</v>
      </c>
      <c r="E43" s="49"/>
      <c r="F43" s="65"/>
      <c r="G43" s="215">
        <v>60</v>
      </c>
      <c r="H43" s="66"/>
      <c r="I43" s="215">
        <v>85.7</v>
      </c>
      <c r="J43" s="66"/>
      <c r="K43" s="216">
        <v>60</v>
      </c>
      <c r="L43" s="58"/>
      <c r="M43" s="20">
        <v>1130997</v>
      </c>
      <c r="N43" s="58"/>
      <c r="O43" s="155">
        <v>464936</v>
      </c>
      <c r="P43" s="65"/>
      <c r="Q43" s="23">
        <v>96.5</v>
      </c>
      <c r="R43" s="66"/>
      <c r="S43" s="23">
        <v>90.6</v>
      </c>
      <c r="T43" s="65"/>
      <c r="U43" s="23">
        <v>90.398133502056311</v>
      </c>
      <c r="V43" s="66"/>
      <c r="W43" s="23">
        <v>90.7</v>
      </c>
      <c r="X43" s="65"/>
      <c r="Y43" s="23">
        <v>95.137628554143987</v>
      </c>
      <c r="Z43" s="66"/>
      <c r="AA43" s="56">
        <v>99.497520661157026</v>
      </c>
      <c r="AB43" s="6"/>
      <c r="AC43" s="20">
        <v>540</v>
      </c>
      <c r="AD43" s="5"/>
      <c r="AE43" s="20">
        <v>222</v>
      </c>
      <c r="AF43" s="5"/>
      <c r="AG43" s="20">
        <v>236</v>
      </c>
      <c r="AH43" s="5"/>
      <c r="AI43" s="154">
        <v>483</v>
      </c>
      <c r="AJ43" s="41"/>
      <c r="AK43" s="154">
        <v>8883</v>
      </c>
      <c r="AL43" s="41"/>
      <c r="AM43" s="20">
        <v>75727</v>
      </c>
      <c r="AN43" s="5"/>
      <c r="AO43" s="20">
        <v>1025</v>
      </c>
      <c r="AP43" s="5"/>
      <c r="AQ43" s="154">
        <v>105813</v>
      </c>
      <c r="AR43" s="41"/>
      <c r="AS43" s="285">
        <v>88343</v>
      </c>
      <c r="AT43" s="41"/>
      <c r="AU43" s="20">
        <v>25258</v>
      </c>
      <c r="AV43" s="5"/>
      <c r="AW43" s="20">
        <v>17603</v>
      </c>
      <c r="AX43" s="225">
        <v>30730</v>
      </c>
      <c r="AY43" s="284">
        <v>0</v>
      </c>
      <c r="AZ43" s="323"/>
      <c r="BA43" s="322">
        <v>5</v>
      </c>
      <c r="BB43" s="326"/>
      <c r="BC43" s="443">
        <v>171</v>
      </c>
      <c r="BD43" s="66"/>
      <c r="BE43" s="20">
        <v>4631.3789999999999</v>
      </c>
      <c r="BF43" s="66"/>
      <c r="BG43" s="18">
        <v>4682.598</v>
      </c>
      <c r="BH43" s="5"/>
      <c r="BI43" s="20">
        <v>8060</v>
      </c>
      <c r="BJ43" s="5"/>
      <c r="BK43" s="20">
        <v>2454</v>
      </c>
      <c r="BL43" s="5"/>
      <c r="BM43" s="20">
        <v>3195</v>
      </c>
      <c r="BN43" s="5"/>
      <c r="BO43" s="20">
        <v>2411</v>
      </c>
      <c r="BP43" s="18"/>
      <c r="BQ43" s="18"/>
      <c r="BR43" s="66"/>
      <c r="BS43" s="18">
        <v>72648</v>
      </c>
      <c r="BT43" s="5"/>
      <c r="BU43" s="285">
        <v>0</v>
      </c>
      <c r="BV43" s="323"/>
      <c r="BW43" s="23">
        <v>94.9</v>
      </c>
      <c r="BX43" s="66"/>
      <c r="BY43" s="20">
        <v>253035</v>
      </c>
      <c r="BZ43" s="5"/>
      <c r="CA43" s="109">
        <v>0.64</v>
      </c>
      <c r="CB43" s="66"/>
      <c r="CC43" s="20">
        <v>7232</v>
      </c>
      <c r="CD43" s="66"/>
      <c r="CE43" s="20">
        <v>7381</v>
      </c>
      <c r="CF43" s="66"/>
      <c r="CG43" s="23">
        <v>86.6</v>
      </c>
      <c r="CH43" s="66"/>
      <c r="CI43" s="23">
        <v>92.5</v>
      </c>
      <c r="CJ43" s="6"/>
      <c r="CK43" s="23">
        <v>97.8</v>
      </c>
      <c r="CL43" s="56"/>
      <c r="CM43" s="56">
        <v>104.53</v>
      </c>
      <c r="CN43" s="5"/>
      <c r="CO43" s="23">
        <v>92.6</v>
      </c>
      <c r="CP43" s="56"/>
      <c r="CQ43" s="56">
        <v>101.1</v>
      </c>
      <c r="CR43" s="5"/>
      <c r="CS43" s="56">
        <v>92.9</v>
      </c>
      <c r="CT43" s="6"/>
      <c r="CU43" s="287">
        <v>0</v>
      </c>
      <c r="CV43" s="52" t="s">
        <v>107</v>
      </c>
      <c r="CW43" s="50">
        <v>24</v>
      </c>
      <c r="CX43" s="51">
        <v>1</v>
      </c>
      <c r="CY43" s="187"/>
    </row>
    <row r="44" spans="1:103" ht="15" customHeight="1">
      <c r="A44" s="48">
        <v>2012</v>
      </c>
      <c r="B44" s="48" t="s">
        <v>107</v>
      </c>
      <c r="C44" s="50">
        <v>24</v>
      </c>
      <c r="D44" s="51">
        <v>2</v>
      </c>
      <c r="E44" s="49"/>
      <c r="F44" s="65"/>
      <c r="G44" s="215">
        <v>60</v>
      </c>
      <c r="H44" s="66"/>
      <c r="I44" s="215">
        <v>57.1</v>
      </c>
      <c r="J44" s="66"/>
      <c r="K44" s="216">
        <v>50</v>
      </c>
      <c r="L44" s="58"/>
      <c r="M44" s="20">
        <v>1130720</v>
      </c>
      <c r="N44" s="58"/>
      <c r="O44" s="155">
        <v>464928</v>
      </c>
      <c r="P44" s="65"/>
      <c r="Q44" s="23">
        <v>99.6</v>
      </c>
      <c r="R44" s="66"/>
      <c r="S44" s="23">
        <v>99.6</v>
      </c>
      <c r="T44" s="65"/>
      <c r="U44" s="23">
        <v>93.42670041126226</v>
      </c>
      <c r="V44" s="66"/>
      <c r="W44" s="23">
        <v>100.5</v>
      </c>
      <c r="X44" s="65"/>
      <c r="Y44" s="23">
        <v>98.281306715063522</v>
      </c>
      <c r="Z44" s="66"/>
      <c r="AA44" s="56">
        <v>102.33553719008263</v>
      </c>
      <c r="AB44" s="6"/>
      <c r="AC44" s="20">
        <v>451</v>
      </c>
      <c r="AD44" s="5"/>
      <c r="AE44" s="20">
        <v>244</v>
      </c>
      <c r="AF44" s="5"/>
      <c r="AG44" s="20">
        <v>95</v>
      </c>
      <c r="AH44" s="5"/>
      <c r="AI44" s="154">
        <v>375</v>
      </c>
      <c r="AJ44" s="41"/>
      <c r="AK44" s="154">
        <v>6278</v>
      </c>
      <c r="AL44" s="41"/>
      <c r="AM44" s="20">
        <v>76024</v>
      </c>
      <c r="AN44" s="5"/>
      <c r="AO44" s="20">
        <v>1004</v>
      </c>
      <c r="AP44" s="5"/>
      <c r="AQ44" s="154">
        <v>102621</v>
      </c>
      <c r="AR44" s="41"/>
      <c r="AS44" s="285">
        <v>105481</v>
      </c>
      <c r="AT44" s="41"/>
      <c r="AU44" s="20">
        <v>25263</v>
      </c>
      <c r="AV44" s="5"/>
      <c r="AW44" s="20">
        <v>17648</v>
      </c>
      <c r="AX44" s="225">
        <v>29004</v>
      </c>
      <c r="AY44" s="284">
        <v>4</v>
      </c>
      <c r="AZ44" s="323"/>
      <c r="BA44" s="322">
        <v>6</v>
      </c>
      <c r="BB44" s="326"/>
      <c r="BC44" s="443">
        <v>3954</v>
      </c>
      <c r="BD44" s="66"/>
      <c r="BE44" s="20">
        <v>4740.0039999999999</v>
      </c>
      <c r="BF44" s="66"/>
      <c r="BG44" s="18">
        <v>2939.4290000000001</v>
      </c>
      <c r="BH44" s="5"/>
      <c r="BI44" s="20">
        <v>6579</v>
      </c>
      <c r="BJ44" s="5"/>
      <c r="BK44" s="20">
        <v>1662</v>
      </c>
      <c r="BL44" s="5"/>
      <c r="BM44" s="20">
        <v>2932</v>
      </c>
      <c r="BN44" s="5"/>
      <c r="BO44" s="20">
        <v>1985</v>
      </c>
      <c r="BP44" s="18"/>
      <c r="BQ44" s="18"/>
      <c r="BR44" s="66"/>
      <c r="BS44" s="18">
        <v>101854</v>
      </c>
      <c r="BT44" s="5"/>
      <c r="BU44" s="285">
        <v>0</v>
      </c>
      <c r="BV44" s="323"/>
      <c r="BW44" s="23">
        <v>94.9</v>
      </c>
      <c r="BX44" s="66"/>
      <c r="BY44" s="20">
        <v>218162</v>
      </c>
      <c r="BZ44" s="5"/>
      <c r="CA44" s="109">
        <v>0.64</v>
      </c>
      <c r="CB44" s="66"/>
      <c r="CC44" s="20">
        <v>7006</v>
      </c>
      <c r="CD44" s="66"/>
      <c r="CE44" s="20">
        <v>7235</v>
      </c>
      <c r="CF44" s="66"/>
      <c r="CG44" s="23">
        <v>83.5</v>
      </c>
      <c r="CH44" s="66"/>
      <c r="CI44" s="23">
        <v>89.3</v>
      </c>
      <c r="CJ44" s="6"/>
      <c r="CK44" s="23">
        <v>97.8</v>
      </c>
      <c r="CL44" s="56"/>
      <c r="CM44" s="56">
        <v>104.6</v>
      </c>
      <c r="CN44" s="5"/>
      <c r="CO44" s="23">
        <v>92.9</v>
      </c>
      <c r="CP44" s="56"/>
      <c r="CQ44" s="56">
        <v>107.4</v>
      </c>
      <c r="CR44" s="5"/>
      <c r="CS44" s="56">
        <v>101.2</v>
      </c>
      <c r="CT44" s="6"/>
      <c r="CU44" s="287">
        <v>0</v>
      </c>
      <c r="CV44" s="52" t="s">
        <v>107</v>
      </c>
      <c r="CW44" s="50">
        <v>24</v>
      </c>
      <c r="CX44" s="51">
        <v>2</v>
      </c>
      <c r="CY44" s="187"/>
    </row>
    <row r="45" spans="1:103" ht="15" customHeight="1">
      <c r="A45" s="48">
        <v>2012</v>
      </c>
      <c r="B45" s="48" t="s">
        <v>107</v>
      </c>
      <c r="C45" s="50">
        <v>24</v>
      </c>
      <c r="D45" s="51">
        <v>3</v>
      </c>
      <c r="E45" s="49"/>
      <c r="F45" s="65"/>
      <c r="G45" s="215">
        <v>40</v>
      </c>
      <c r="H45" s="66"/>
      <c r="I45" s="215">
        <v>71.400000000000006</v>
      </c>
      <c r="J45" s="66"/>
      <c r="K45" s="216">
        <v>60</v>
      </c>
      <c r="L45" s="58"/>
      <c r="M45" s="20">
        <v>1130274</v>
      </c>
      <c r="N45" s="58"/>
      <c r="O45" s="155">
        <v>464867</v>
      </c>
      <c r="P45" s="65"/>
      <c r="Q45" s="23">
        <v>98.3</v>
      </c>
      <c r="R45" s="66"/>
      <c r="S45" s="23">
        <v>105.3</v>
      </c>
      <c r="T45" s="65"/>
      <c r="U45" s="23">
        <v>95.996393546346098</v>
      </c>
      <c r="V45" s="66"/>
      <c r="W45" s="23">
        <v>107.5</v>
      </c>
      <c r="X45" s="65"/>
      <c r="Y45" s="23">
        <v>98.115849969751977</v>
      </c>
      <c r="Z45" s="66"/>
      <c r="AA45" s="56">
        <v>101.58429752066115</v>
      </c>
      <c r="AB45" s="6"/>
      <c r="AC45" s="20">
        <v>386</v>
      </c>
      <c r="AD45" s="5"/>
      <c r="AE45" s="20">
        <v>203</v>
      </c>
      <c r="AF45" s="5"/>
      <c r="AG45" s="20">
        <v>155</v>
      </c>
      <c r="AH45" s="5"/>
      <c r="AI45" s="154">
        <v>361</v>
      </c>
      <c r="AJ45" s="41"/>
      <c r="AK45" s="154">
        <v>16694</v>
      </c>
      <c r="AL45" s="41"/>
      <c r="AM45" s="20">
        <v>65020</v>
      </c>
      <c r="AN45" s="5"/>
      <c r="AO45" s="20">
        <v>728</v>
      </c>
      <c r="AP45" s="5"/>
      <c r="AQ45" s="154">
        <v>114264</v>
      </c>
      <c r="AR45" s="41"/>
      <c r="AS45" s="285">
        <v>111878</v>
      </c>
      <c r="AT45" s="41"/>
      <c r="AU45" s="20">
        <v>25576</v>
      </c>
      <c r="AV45" s="5"/>
      <c r="AW45" s="20">
        <v>17925</v>
      </c>
      <c r="AX45" s="225">
        <v>22468</v>
      </c>
      <c r="AY45" s="284">
        <v>5</v>
      </c>
      <c r="AZ45" s="323"/>
      <c r="BA45" s="322">
        <v>9</v>
      </c>
      <c r="BB45" s="326"/>
      <c r="BC45" s="443">
        <v>670</v>
      </c>
      <c r="BD45" s="66"/>
      <c r="BE45" s="20">
        <v>5543.6109999999999</v>
      </c>
      <c r="BF45" s="66"/>
      <c r="BG45" s="18">
        <v>4257.6270000000004</v>
      </c>
      <c r="BH45" s="5"/>
      <c r="BI45" s="20">
        <v>7018</v>
      </c>
      <c r="BJ45" s="5"/>
      <c r="BK45" s="20">
        <v>1959</v>
      </c>
      <c r="BL45" s="5"/>
      <c r="BM45" s="20">
        <v>2819</v>
      </c>
      <c r="BN45" s="5"/>
      <c r="BO45" s="20">
        <v>2240</v>
      </c>
      <c r="BP45" s="18"/>
      <c r="BQ45" s="18"/>
      <c r="BR45" s="66"/>
      <c r="BS45" s="18">
        <v>93648</v>
      </c>
      <c r="BT45" s="5"/>
      <c r="BU45" s="285">
        <v>0</v>
      </c>
      <c r="BV45" s="323"/>
      <c r="BW45" s="23">
        <v>95.4</v>
      </c>
      <c r="BX45" s="66"/>
      <c r="BY45" s="20">
        <v>260649</v>
      </c>
      <c r="BZ45" s="5"/>
      <c r="CA45" s="109">
        <v>0.66</v>
      </c>
      <c r="CB45" s="66"/>
      <c r="CC45" s="20">
        <v>7573</v>
      </c>
      <c r="CD45" s="66"/>
      <c r="CE45" s="20">
        <v>7685</v>
      </c>
      <c r="CF45" s="66"/>
      <c r="CG45" s="23">
        <v>87.5</v>
      </c>
      <c r="CH45" s="66"/>
      <c r="CI45" s="23">
        <v>92.9</v>
      </c>
      <c r="CJ45" s="6"/>
      <c r="CK45" s="23">
        <v>98.7</v>
      </c>
      <c r="CL45" s="56"/>
      <c r="CM45" s="56">
        <v>104.8</v>
      </c>
      <c r="CN45" s="5"/>
      <c r="CO45" s="23">
        <v>92.6</v>
      </c>
      <c r="CP45" s="56"/>
      <c r="CQ45" s="56">
        <v>108.9</v>
      </c>
      <c r="CR45" s="5"/>
      <c r="CS45" s="56">
        <v>118.4</v>
      </c>
      <c r="CT45" s="6"/>
      <c r="CU45" s="287">
        <v>4</v>
      </c>
      <c r="CV45" s="52" t="s">
        <v>107</v>
      </c>
      <c r="CW45" s="50">
        <v>24</v>
      </c>
      <c r="CX45" s="51">
        <v>3</v>
      </c>
      <c r="CY45" s="187"/>
    </row>
    <row r="46" spans="1:103" ht="15" customHeight="1">
      <c r="A46" s="48">
        <v>2012</v>
      </c>
      <c r="B46" s="48" t="s">
        <v>107</v>
      </c>
      <c r="C46" s="50">
        <v>24</v>
      </c>
      <c r="D46" s="51">
        <v>4</v>
      </c>
      <c r="E46" s="49"/>
      <c r="F46" s="65"/>
      <c r="G46" s="215">
        <v>80</v>
      </c>
      <c r="H46" s="66"/>
      <c r="I46" s="215">
        <v>50</v>
      </c>
      <c r="J46" s="66"/>
      <c r="K46" s="216">
        <v>80</v>
      </c>
      <c r="L46" s="58"/>
      <c r="M46" s="20">
        <v>1126639</v>
      </c>
      <c r="N46" s="58"/>
      <c r="O46" s="155">
        <v>463987</v>
      </c>
      <c r="P46" s="65"/>
      <c r="Q46" s="23">
        <v>97.7</v>
      </c>
      <c r="R46" s="66"/>
      <c r="S46" s="23">
        <v>99.8</v>
      </c>
      <c r="T46" s="65"/>
      <c r="U46" s="23">
        <v>93.977348940208799</v>
      </c>
      <c r="V46" s="66"/>
      <c r="W46" s="23">
        <v>99.1</v>
      </c>
      <c r="X46" s="65"/>
      <c r="Y46" s="23">
        <v>97.123109497882652</v>
      </c>
      <c r="Z46" s="66"/>
      <c r="AA46" s="56">
        <v>97.160330578512401</v>
      </c>
      <c r="AB46" s="6"/>
      <c r="AC46" s="20">
        <v>569</v>
      </c>
      <c r="AD46" s="5"/>
      <c r="AE46" s="20">
        <v>250</v>
      </c>
      <c r="AF46" s="5"/>
      <c r="AG46" s="20">
        <v>279</v>
      </c>
      <c r="AH46" s="5"/>
      <c r="AI46" s="154">
        <v>177</v>
      </c>
      <c r="AJ46" s="41"/>
      <c r="AK46" s="154">
        <v>12569</v>
      </c>
      <c r="AL46" s="41"/>
      <c r="AM46" s="20">
        <v>77626</v>
      </c>
      <c r="AN46" s="5"/>
      <c r="AO46" s="20">
        <v>1035</v>
      </c>
      <c r="AP46" s="5"/>
      <c r="AQ46" s="154">
        <v>92799</v>
      </c>
      <c r="AR46" s="41"/>
      <c r="AS46" s="285">
        <v>97745</v>
      </c>
      <c r="AT46" s="41"/>
      <c r="AU46" s="20">
        <v>25897</v>
      </c>
      <c r="AV46" s="5"/>
      <c r="AW46" s="20">
        <v>17612</v>
      </c>
      <c r="AX46" s="225">
        <v>29886</v>
      </c>
      <c r="AY46" s="284">
        <v>0.3</v>
      </c>
      <c r="AZ46" s="323"/>
      <c r="BA46" s="322">
        <v>6</v>
      </c>
      <c r="BB46" s="326"/>
      <c r="BC46" s="443">
        <v>3701</v>
      </c>
      <c r="BD46" s="66"/>
      <c r="BE46" s="20">
        <v>5430.9170000000004</v>
      </c>
      <c r="BF46" s="66"/>
      <c r="BG46" s="18">
        <v>3211.3620000000001</v>
      </c>
      <c r="BH46" s="5"/>
      <c r="BI46" s="20">
        <v>7200</v>
      </c>
      <c r="BJ46" s="5"/>
      <c r="BK46" s="20">
        <v>1950</v>
      </c>
      <c r="BL46" s="5"/>
      <c r="BM46" s="20">
        <v>2780</v>
      </c>
      <c r="BN46" s="5"/>
      <c r="BO46" s="20">
        <v>2470</v>
      </c>
      <c r="BP46" s="18"/>
      <c r="BQ46" s="18"/>
      <c r="BR46" s="66"/>
      <c r="BS46" s="18">
        <v>76353</v>
      </c>
      <c r="BT46" s="5"/>
      <c r="BU46" s="285">
        <v>0</v>
      </c>
      <c r="BV46" s="323"/>
      <c r="BW46" s="23">
        <v>95.5</v>
      </c>
      <c r="BX46" s="66"/>
      <c r="BY46" s="20">
        <v>265126</v>
      </c>
      <c r="BZ46" s="5"/>
      <c r="CA46" s="109">
        <v>0.68</v>
      </c>
      <c r="CB46" s="66"/>
      <c r="CC46" s="20">
        <v>9180</v>
      </c>
      <c r="CD46" s="66"/>
      <c r="CE46" s="20">
        <v>7391</v>
      </c>
      <c r="CF46" s="66"/>
      <c r="CG46" s="23">
        <v>84.1</v>
      </c>
      <c r="CH46" s="66"/>
      <c r="CI46" s="23">
        <v>89.2</v>
      </c>
      <c r="CJ46" s="6"/>
      <c r="CK46" s="23">
        <v>96.9</v>
      </c>
      <c r="CL46" s="56"/>
      <c r="CM46" s="56">
        <v>102.8</v>
      </c>
      <c r="CN46" s="5"/>
      <c r="CO46" s="23">
        <v>94</v>
      </c>
      <c r="CP46" s="56"/>
      <c r="CQ46" s="56">
        <v>107.9</v>
      </c>
      <c r="CR46" s="5"/>
      <c r="CS46" s="56">
        <v>120.9</v>
      </c>
      <c r="CT46" s="6"/>
      <c r="CU46" s="287">
        <v>0</v>
      </c>
      <c r="CV46" s="52" t="s">
        <v>107</v>
      </c>
      <c r="CW46" s="50">
        <v>24</v>
      </c>
      <c r="CX46" s="51">
        <v>4</v>
      </c>
      <c r="CY46" s="187"/>
    </row>
    <row r="47" spans="1:103" ht="15" customHeight="1">
      <c r="A47" s="48">
        <v>2012</v>
      </c>
      <c r="B47" s="48" t="s">
        <v>107</v>
      </c>
      <c r="C47" s="50">
        <v>24</v>
      </c>
      <c r="D47" s="51">
        <v>5</v>
      </c>
      <c r="E47" s="49"/>
      <c r="F47" s="65"/>
      <c r="G47" s="215">
        <v>60</v>
      </c>
      <c r="H47" s="66"/>
      <c r="I47" s="215">
        <v>57.1</v>
      </c>
      <c r="J47" s="66"/>
      <c r="K47" s="216">
        <v>90</v>
      </c>
      <c r="L47" s="58"/>
      <c r="M47" s="20">
        <v>1126765</v>
      </c>
      <c r="N47" s="58"/>
      <c r="O47" s="155">
        <v>466632</v>
      </c>
      <c r="P47" s="65"/>
      <c r="Q47" s="23">
        <v>97.1</v>
      </c>
      <c r="R47" s="66"/>
      <c r="S47" s="23">
        <v>91.4</v>
      </c>
      <c r="T47" s="65"/>
      <c r="U47" s="23">
        <v>94.436222714330924</v>
      </c>
      <c r="V47" s="66"/>
      <c r="W47" s="23">
        <v>93.8</v>
      </c>
      <c r="X47" s="65"/>
      <c r="Y47" s="23">
        <v>98.281306715063522</v>
      </c>
      <c r="Z47" s="66"/>
      <c r="AA47" s="56">
        <v>97.577685950413226</v>
      </c>
      <c r="AB47" s="6"/>
      <c r="AC47" s="20">
        <v>680</v>
      </c>
      <c r="AD47" s="5"/>
      <c r="AE47" s="20">
        <v>260</v>
      </c>
      <c r="AF47" s="5"/>
      <c r="AG47" s="20">
        <v>227</v>
      </c>
      <c r="AH47" s="5"/>
      <c r="AI47" s="154">
        <v>204</v>
      </c>
      <c r="AJ47" s="41"/>
      <c r="AK47" s="154">
        <v>8028</v>
      </c>
      <c r="AL47" s="41"/>
      <c r="AM47" s="20">
        <v>100729</v>
      </c>
      <c r="AN47" s="5"/>
      <c r="AO47" s="20">
        <v>1007</v>
      </c>
      <c r="AP47" s="5"/>
      <c r="AQ47" s="154">
        <v>106645</v>
      </c>
      <c r="AR47" s="41"/>
      <c r="AS47" s="285">
        <v>101525</v>
      </c>
      <c r="AT47" s="41"/>
      <c r="AU47" s="20">
        <v>25621</v>
      </c>
      <c r="AV47" s="5"/>
      <c r="AW47" s="20">
        <v>17620</v>
      </c>
      <c r="AX47" s="225">
        <v>34500</v>
      </c>
      <c r="AY47" s="284">
        <v>0</v>
      </c>
      <c r="AZ47" s="323"/>
      <c r="BA47" s="322">
        <v>6</v>
      </c>
      <c r="BB47" s="326"/>
      <c r="BC47" s="443">
        <v>982</v>
      </c>
      <c r="BD47" s="66"/>
      <c r="BE47" s="20">
        <v>5029.3770000000004</v>
      </c>
      <c r="BF47" s="66"/>
      <c r="BG47" s="18">
        <v>3347.8629999999998</v>
      </c>
      <c r="BH47" s="5"/>
      <c r="BI47" s="20">
        <v>7131</v>
      </c>
      <c r="BJ47" s="5"/>
      <c r="BK47" s="20">
        <v>1940</v>
      </c>
      <c r="BL47" s="5"/>
      <c r="BM47" s="20">
        <v>2906</v>
      </c>
      <c r="BN47" s="5"/>
      <c r="BO47" s="20">
        <v>2285</v>
      </c>
      <c r="BP47" s="18"/>
      <c r="BQ47" s="18"/>
      <c r="BR47" s="66"/>
      <c r="BS47" s="18">
        <v>85315</v>
      </c>
      <c r="BT47" s="5"/>
      <c r="BU47" s="285">
        <v>0</v>
      </c>
      <c r="BV47" s="323"/>
      <c r="BW47" s="23">
        <v>95</v>
      </c>
      <c r="BX47" s="66"/>
      <c r="BY47" s="20">
        <v>264920</v>
      </c>
      <c r="BZ47" s="5"/>
      <c r="CA47" s="109">
        <v>0.7</v>
      </c>
      <c r="CB47" s="66"/>
      <c r="CC47" s="20">
        <v>7483</v>
      </c>
      <c r="CD47" s="66"/>
      <c r="CE47" s="20">
        <v>6979</v>
      </c>
      <c r="CF47" s="66"/>
      <c r="CG47" s="23">
        <v>82.8</v>
      </c>
      <c r="CH47" s="66"/>
      <c r="CI47" s="23">
        <v>88.3</v>
      </c>
      <c r="CJ47" s="6"/>
      <c r="CK47" s="23">
        <v>96.1</v>
      </c>
      <c r="CL47" s="56"/>
      <c r="CM47" s="56">
        <v>102.5</v>
      </c>
      <c r="CN47" s="5"/>
      <c r="CO47" s="23">
        <v>94.4</v>
      </c>
      <c r="CP47" s="56"/>
      <c r="CQ47" s="56">
        <v>103.1</v>
      </c>
      <c r="CR47" s="5"/>
      <c r="CS47" s="56">
        <v>107.1</v>
      </c>
      <c r="CT47" s="6"/>
      <c r="CU47" s="287">
        <v>0</v>
      </c>
      <c r="CV47" s="52" t="s">
        <v>107</v>
      </c>
      <c r="CW47" s="50">
        <v>24</v>
      </c>
      <c r="CX47" s="51">
        <v>5</v>
      </c>
      <c r="CY47" s="187"/>
    </row>
    <row r="48" spans="1:103" ht="15" customHeight="1">
      <c r="A48" s="48">
        <v>2012</v>
      </c>
      <c r="B48" s="48" t="s">
        <v>107</v>
      </c>
      <c r="C48" s="50">
        <v>24</v>
      </c>
      <c r="D48" s="51">
        <v>6</v>
      </c>
      <c r="E48" s="49"/>
      <c r="F48" s="65"/>
      <c r="G48" s="215">
        <v>80</v>
      </c>
      <c r="H48" s="66"/>
      <c r="I48" s="215">
        <v>28.6</v>
      </c>
      <c r="J48" s="66"/>
      <c r="K48" s="216">
        <v>60</v>
      </c>
      <c r="L48" s="58"/>
      <c r="M48" s="20">
        <v>1126589</v>
      </c>
      <c r="N48" s="58"/>
      <c r="O48" s="155">
        <v>467143</v>
      </c>
      <c r="P48" s="65"/>
      <c r="Q48" s="23">
        <v>96.2</v>
      </c>
      <c r="R48" s="66"/>
      <c r="S48" s="23">
        <v>92.4</v>
      </c>
      <c r="T48" s="65"/>
      <c r="U48" s="23">
        <v>94.252673204682068</v>
      </c>
      <c r="V48" s="66"/>
      <c r="W48" s="23">
        <v>92.6</v>
      </c>
      <c r="X48" s="65"/>
      <c r="Y48" s="23">
        <v>95.799455535390209</v>
      </c>
      <c r="Z48" s="66"/>
      <c r="AA48" s="56">
        <v>93.237190082644631</v>
      </c>
      <c r="AB48" s="6"/>
      <c r="AC48" s="20">
        <v>504</v>
      </c>
      <c r="AD48" s="5"/>
      <c r="AE48" s="20">
        <v>240</v>
      </c>
      <c r="AF48" s="5"/>
      <c r="AG48" s="20">
        <v>190</v>
      </c>
      <c r="AH48" s="5"/>
      <c r="AI48" s="35">
        <v>322</v>
      </c>
      <c r="AJ48" s="37"/>
      <c r="AK48" s="35">
        <v>12736</v>
      </c>
      <c r="AL48" s="37"/>
      <c r="AM48" s="20">
        <v>70363</v>
      </c>
      <c r="AN48" s="5"/>
      <c r="AO48" s="20">
        <v>893</v>
      </c>
      <c r="AP48" s="5"/>
      <c r="AQ48" s="35">
        <v>92347</v>
      </c>
      <c r="AR48" s="37"/>
      <c r="AS48" s="285">
        <v>92675</v>
      </c>
      <c r="AT48" s="37"/>
      <c r="AU48" s="20">
        <v>26015</v>
      </c>
      <c r="AV48" s="5"/>
      <c r="AW48" s="20">
        <v>17713</v>
      </c>
      <c r="AX48" s="225">
        <v>22173</v>
      </c>
      <c r="AY48" s="284">
        <v>0</v>
      </c>
      <c r="AZ48" s="323"/>
      <c r="BA48" s="322">
        <v>3</v>
      </c>
      <c r="BB48" s="326"/>
      <c r="BC48" s="443">
        <v>594</v>
      </c>
      <c r="BD48" s="66"/>
      <c r="BE48" s="20">
        <v>4715.9070000000002</v>
      </c>
      <c r="BF48" s="66"/>
      <c r="BG48" s="18">
        <v>2783.0079999999998</v>
      </c>
      <c r="BH48" s="5"/>
      <c r="BI48" s="20">
        <v>6723</v>
      </c>
      <c r="BJ48" s="5"/>
      <c r="BK48" s="20">
        <v>1862</v>
      </c>
      <c r="BL48" s="5"/>
      <c r="BM48" s="20">
        <v>2782</v>
      </c>
      <c r="BN48" s="5"/>
      <c r="BO48" s="20">
        <v>2079</v>
      </c>
      <c r="BP48" s="18"/>
      <c r="BQ48" s="18"/>
      <c r="BR48" s="66"/>
      <c r="BS48" s="18">
        <v>70281</v>
      </c>
      <c r="BT48" s="5"/>
      <c r="BU48" s="285">
        <v>0</v>
      </c>
      <c r="BV48" s="323"/>
      <c r="BW48" s="23">
        <v>94.5</v>
      </c>
      <c r="BX48" s="66"/>
      <c r="BY48" s="20">
        <v>274221</v>
      </c>
      <c r="BZ48" s="5"/>
      <c r="CA48" s="109">
        <v>0.71</v>
      </c>
      <c r="CB48" s="66"/>
      <c r="CC48" s="20">
        <v>6386</v>
      </c>
      <c r="CD48" s="66"/>
      <c r="CE48" s="20">
        <v>7110</v>
      </c>
      <c r="CF48" s="66"/>
      <c r="CG48" s="23">
        <v>125.7</v>
      </c>
      <c r="CH48" s="66"/>
      <c r="CI48" s="23">
        <v>135</v>
      </c>
      <c r="CJ48" s="6"/>
      <c r="CK48" s="23">
        <v>96.8</v>
      </c>
      <c r="CL48" s="56"/>
      <c r="CM48" s="56">
        <v>104</v>
      </c>
      <c r="CN48" s="5"/>
      <c r="CO48" s="23">
        <v>94.5</v>
      </c>
      <c r="CP48" s="56"/>
      <c r="CQ48" s="56">
        <v>107.2</v>
      </c>
      <c r="CR48" s="5"/>
      <c r="CS48" s="56">
        <v>92.4</v>
      </c>
      <c r="CT48" s="6"/>
      <c r="CU48" s="287">
        <v>5.3</v>
      </c>
      <c r="CV48" s="52" t="s">
        <v>107</v>
      </c>
      <c r="CW48" s="50">
        <v>24</v>
      </c>
      <c r="CX48" s="51">
        <v>6</v>
      </c>
      <c r="CY48" s="187"/>
    </row>
    <row r="49" spans="1:103" ht="15" customHeight="1">
      <c r="A49" s="48">
        <v>2012</v>
      </c>
      <c r="B49" s="48" t="s">
        <v>107</v>
      </c>
      <c r="C49" s="50">
        <v>24</v>
      </c>
      <c r="D49" s="51">
        <v>7</v>
      </c>
      <c r="E49" s="49"/>
      <c r="F49" s="65"/>
      <c r="G49" s="215">
        <v>40</v>
      </c>
      <c r="H49" s="66"/>
      <c r="I49" s="215">
        <v>28.6</v>
      </c>
      <c r="J49" s="66"/>
      <c r="K49" s="216">
        <v>60</v>
      </c>
      <c r="L49" s="58"/>
      <c r="M49" s="20">
        <v>1126283</v>
      </c>
      <c r="N49" s="58"/>
      <c r="O49" s="155">
        <v>467110</v>
      </c>
      <c r="P49" s="65"/>
      <c r="Q49" s="23">
        <v>96.4</v>
      </c>
      <c r="R49" s="66"/>
      <c r="S49" s="23">
        <v>96.7</v>
      </c>
      <c r="T49" s="65"/>
      <c r="U49" s="23">
        <v>93.885574185384371</v>
      </c>
      <c r="V49" s="66"/>
      <c r="W49" s="23">
        <v>94.6</v>
      </c>
      <c r="X49" s="65"/>
      <c r="Y49" s="23">
        <v>96.378554143980651</v>
      </c>
      <c r="Z49" s="66"/>
      <c r="AA49" s="56">
        <v>94.155371900826438</v>
      </c>
      <c r="AB49" s="6"/>
      <c r="AC49" s="20">
        <v>592</v>
      </c>
      <c r="AD49" s="5"/>
      <c r="AE49" s="20">
        <v>273</v>
      </c>
      <c r="AF49" s="5"/>
      <c r="AG49" s="20">
        <v>201</v>
      </c>
      <c r="AH49" s="5"/>
      <c r="AI49" s="35">
        <v>337</v>
      </c>
      <c r="AJ49" s="37"/>
      <c r="AK49" s="35">
        <v>12376</v>
      </c>
      <c r="AL49" s="37"/>
      <c r="AM49" s="20">
        <v>86076</v>
      </c>
      <c r="AN49" s="5"/>
      <c r="AO49" s="20">
        <v>1258</v>
      </c>
      <c r="AP49" s="5"/>
      <c r="AQ49" s="35">
        <v>105402</v>
      </c>
      <c r="AR49" s="37"/>
      <c r="AS49" s="285">
        <v>112543</v>
      </c>
      <c r="AT49" s="37"/>
      <c r="AU49" s="20">
        <v>25742</v>
      </c>
      <c r="AV49" s="5"/>
      <c r="AW49" s="20">
        <v>17744</v>
      </c>
      <c r="AX49" s="225">
        <v>33303</v>
      </c>
      <c r="AY49" s="284">
        <v>1.4</v>
      </c>
      <c r="AZ49" s="323"/>
      <c r="BA49" s="322">
        <v>3</v>
      </c>
      <c r="BB49" s="326"/>
      <c r="BC49" s="443">
        <v>495</v>
      </c>
      <c r="BD49" s="66"/>
      <c r="BE49" s="20">
        <v>5670.3419999999996</v>
      </c>
      <c r="BF49" s="66"/>
      <c r="BG49" s="18">
        <v>5331.4210000000003</v>
      </c>
      <c r="BH49" s="5"/>
      <c r="BI49" s="20">
        <v>7833</v>
      </c>
      <c r="BJ49" s="5"/>
      <c r="BK49" s="20">
        <v>2021</v>
      </c>
      <c r="BL49" s="5"/>
      <c r="BM49" s="20">
        <v>3329</v>
      </c>
      <c r="BN49" s="5"/>
      <c r="BO49" s="20">
        <v>2483</v>
      </c>
      <c r="BP49" s="18"/>
      <c r="BQ49" s="18"/>
      <c r="BR49" s="66"/>
      <c r="BS49" s="18">
        <v>83398</v>
      </c>
      <c r="BT49" s="5"/>
      <c r="BU49" s="285">
        <v>0</v>
      </c>
      <c r="BV49" s="323"/>
      <c r="BW49" s="23">
        <v>94.4</v>
      </c>
      <c r="BX49" s="66"/>
      <c r="BY49" s="20">
        <v>277420</v>
      </c>
      <c r="BZ49" s="5"/>
      <c r="CA49" s="109">
        <v>0.71</v>
      </c>
      <c r="CB49" s="66"/>
      <c r="CC49" s="20">
        <v>6138</v>
      </c>
      <c r="CD49" s="66"/>
      <c r="CE49" s="20">
        <v>7053</v>
      </c>
      <c r="CF49" s="66"/>
      <c r="CG49" s="23">
        <v>105.5</v>
      </c>
      <c r="CH49" s="66"/>
      <c r="CI49" s="23">
        <v>113.4</v>
      </c>
      <c r="CJ49" s="6"/>
      <c r="CK49" s="23">
        <v>95.8</v>
      </c>
      <c r="CL49" s="56"/>
      <c r="CM49" s="56">
        <v>103</v>
      </c>
      <c r="CN49" s="5"/>
      <c r="CO49" s="23">
        <v>95.3</v>
      </c>
      <c r="CP49" s="56"/>
      <c r="CQ49" s="56">
        <v>106.6</v>
      </c>
      <c r="CR49" s="5"/>
      <c r="CS49" s="56">
        <v>108.2</v>
      </c>
      <c r="CT49" s="6"/>
      <c r="CU49" s="287">
        <v>0</v>
      </c>
      <c r="CV49" s="52" t="s">
        <v>107</v>
      </c>
      <c r="CW49" s="50">
        <v>24</v>
      </c>
      <c r="CX49" s="51">
        <v>7</v>
      </c>
      <c r="CY49" s="187"/>
    </row>
    <row r="50" spans="1:103" ht="15" customHeight="1">
      <c r="A50" s="48">
        <v>2012</v>
      </c>
      <c r="B50" s="48" t="s">
        <v>107</v>
      </c>
      <c r="C50" s="50">
        <v>24</v>
      </c>
      <c r="D50" s="51">
        <v>8</v>
      </c>
      <c r="E50" s="49"/>
      <c r="F50" s="65"/>
      <c r="G50" s="215">
        <v>0</v>
      </c>
      <c r="H50" s="66"/>
      <c r="I50" s="215">
        <v>57.1</v>
      </c>
      <c r="J50" s="66"/>
      <c r="K50" s="216">
        <v>20</v>
      </c>
      <c r="L50" s="58"/>
      <c r="M50" s="20">
        <v>1126194</v>
      </c>
      <c r="N50" s="58"/>
      <c r="O50" s="155">
        <v>467004</v>
      </c>
      <c r="P50" s="65"/>
      <c r="Q50" s="23">
        <v>97.3</v>
      </c>
      <c r="R50" s="66"/>
      <c r="S50" s="23">
        <v>92.8</v>
      </c>
      <c r="T50" s="65"/>
      <c r="U50" s="23">
        <v>91.224106295476119</v>
      </c>
      <c r="V50" s="66"/>
      <c r="W50" s="23">
        <v>92.7</v>
      </c>
      <c r="X50" s="65"/>
      <c r="Y50" s="23">
        <v>96.957652752571093</v>
      </c>
      <c r="Z50" s="66"/>
      <c r="AA50" s="56">
        <v>95.407438016528928</v>
      </c>
      <c r="AB50" s="6"/>
      <c r="AC50" s="20">
        <v>529</v>
      </c>
      <c r="AD50" s="5"/>
      <c r="AE50" s="20">
        <v>273</v>
      </c>
      <c r="AF50" s="5"/>
      <c r="AG50" s="20">
        <v>207</v>
      </c>
      <c r="AH50" s="5"/>
      <c r="AI50" s="35">
        <v>335</v>
      </c>
      <c r="AJ50" s="37"/>
      <c r="AK50" s="35">
        <v>11300</v>
      </c>
      <c r="AL50" s="37"/>
      <c r="AM50" s="20">
        <v>96634</v>
      </c>
      <c r="AN50" s="5"/>
      <c r="AO50" s="20">
        <v>1351</v>
      </c>
      <c r="AP50" s="5"/>
      <c r="AQ50" s="35">
        <v>132253</v>
      </c>
      <c r="AR50" s="37"/>
      <c r="AS50" s="285">
        <v>130149</v>
      </c>
      <c r="AT50" s="37"/>
      <c r="AU50" s="20">
        <v>25666</v>
      </c>
      <c r="AV50" s="5"/>
      <c r="AW50" s="20">
        <v>17765</v>
      </c>
      <c r="AX50" s="225">
        <v>28804</v>
      </c>
      <c r="AY50" s="284">
        <v>382</v>
      </c>
      <c r="AZ50" s="323"/>
      <c r="BA50" s="322">
        <v>7</v>
      </c>
      <c r="BB50" s="326"/>
      <c r="BC50" s="443">
        <v>6510</v>
      </c>
      <c r="BD50" s="66"/>
      <c r="BE50" s="20">
        <v>5185.2619999999997</v>
      </c>
      <c r="BF50" s="66"/>
      <c r="BG50" s="18">
        <v>4265.777</v>
      </c>
      <c r="BH50" s="5"/>
      <c r="BI50" s="20">
        <v>7496</v>
      </c>
      <c r="BJ50" s="5"/>
      <c r="BK50" s="20">
        <v>1670</v>
      </c>
      <c r="BL50" s="5"/>
      <c r="BM50" s="20">
        <v>3431</v>
      </c>
      <c r="BN50" s="5"/>
      <c r="BO50" s="20">
        <v>2395</v>
      </c>
      <c r="BP50" s="18"/>
      <c r="BQ50" s="18"/>
      <c r="BR50" s="66"/>
      <c r="BS50" s="18">
        <v>111609</v>
      </c>
      <c r="BT50" s="5"/>
      <c r="BU50" s="285">
        <v>0</v>
      </c>
      <c r="BV50" s="323"/>
      <c r="BW50" s="23">
        <v>94.7</v>
      </c>
      <c r="BX50" s="66"/>
      <c r="BY50" s="20">
        <v>233243</v>
      </c>
      <c r="BZ50" s="5"/>
      <c r="CA50" s="109">
        <v>0.71</v>
      </c>
      <c r="CB50" s="66"/>
      <c r="CC50" s="20">
        <v>6435</v>
      </c>
      <c r="CD50" s="66"/>
      <c r="CE50" s="20">
        <v>7230</v>
      </c>
      <c r="CF50" s="66"/>
      <c r="CG50" s="23">
        <v>87.8</v>
      </c>
      <c r="CH50" s="66"/>
      <c r="CI50" s="23">
        <v>94</v>
      </c>
      <c r="CJ50" s="6"/>
      <c r="CK50" s="23">
        <v>96.3</v>
      </c>
      <c r="CL50" s="56"/>
      <c r="CM50" s="56">
        <v>103.1</v>
      </c>
      <c r="CN50" s="5"/>
      <c r="CO50" s="23">
        <v>94.9</v>
      </c>
      <c r="CP50" s="56"/>
      <c r="CQ50" s="56">
        <v>104.8</v>
      </c>
      <c r="CR50" s="5"/>
      <c r="CS50" s="56">
        <v>104.9</v>
      </c>
      <c r="CT50" s="6"/>
      <c r="CU50" s="287">
        <v>0</v>
      </c>
      <c r="CV50" s="52" t="s">
        <v>107</v>
      </c>
      <c r="CW50" s="50">
        <v>24</v>
      </c>
      <c r="CX50" s="51">
        <v>8</v>
      </c>
      <c r="CY50" s="187"/>
    </row>
    <row r="51" spans="1:103" ht="15" customHeight="1">
      <c r="A51" s="48">
        <v>2012</v>
      </c>
      <c r="B51" s="48" t="s">
        <v>107</v>
      </c>
      <c r="C51" s="50">
        <v>24</v>
      </c>
      <c r="D51" s="51">
        <v>9</v>
      </c>
      <c r="E51" s="49"/>
      <c r="F51" s="65"/>
      <c r="G51" s="215">
        <v>0</v>
      </c>
      <c r="H51" s="66"/>
      <c r="I51" s="215">
        <v>57.1</v>
      </c>
      <c r="J51" s="66"/>
      <c r="K51" s="216">
        <v>60</v>
      </c>
      <c r="L51" s="58"/>
      <c r="M51" s="20">
        <v>1126051</v>
      </c>
      <c r="N51" s="58"/>
      <c r="O51" s="53">
        <v>467125</v>
      </c>
      <c r="P51" s="65"/>
      <c r="Q51" s="23">
        <v>96.1</v>
      </c>
      <c r="R51" s="66"/>
      <c r="S51" s="23">
        <v>97.8</v>
      </c>
      <c r="T51" s="65"/>
      <c r="U51" s="23">
        <v>92.508952863018038</v>
      </c>
      <c r="V51" s="66"/>
      <c r="W51" s="23">
        <v>99.8</v>
      </c>
      <c r="X51" s="65"/>
      <c r="Y51" s="23">
        <v>96.709467634603769</v>
      </c>
      <c r="Z51" s="66"/>
      <c r="AA51" s="56">
        <v>96.32561983471075</v>
      </c>
      <c r="AB51" s="6"/>
      <c r="AC51" s="20">
        <v>556</v>
      </c>
      <c r="AD51" s="5"/>
      <c r="AE51" s="20">
        <v>282</v>
      </c>
      <c r="AF51" s="5"/>
      <c r="AG51" s="20">
        <v>244</v>
      </c>
      <c r="AH51" s="5"/>
      <c r="AI51" s="154">
        <v>385</v>
      </c>
      <c r="AJ51" s="41"/>
      <c r="AK51" s="154">
        <v>12103</v>
      </c>
      <c r="AL51" s="41"/>
      <c r="AM51" s="20">
        <v>112580</v>
      </c>
      <c r="AN51" s="5"/>
      <c r="AO51" s="20">
        <v>1579</v>
      </c>
      <c r="AP51" s="5"/>
      <c r="AQ51" s="154">
        <v>106191</v>
      </c>
      <c r="AR51" s="41"/>
      <c r="AS51" s="285">
        <v>106023</v>
      </c>
      <c r="AT51" s="41"/>
      <c r="AU51" s="20">
        <v>25738</v>
      </c>
      <c r="AV51" s="5"/>
      <c r="AW51" s="20">
        <v>18259</v>
      </c>
      <c r="AX51" s="225">
        <v>20531</v>
      </c>
      <c r="AY51" s="284">
        <v>0</v>
      </c>
      <c r="AZ51" s="323"/>
      <c r="BA51" s="322">
        <v>4</v>
      </c>
      <c r="BB51" s="326"/>
      <c r="BC51" s="443">
        <v>227</v>
      </c>
      <c r="BD51" s="66"/>
      <c r="BE51" s="20">
        <v>5577.5379999999996</v>
      </c>
      <c r="BF51" s="66"/>
      <c r="BG51" s="18">
        <v>3665.2249999999999</v>
      </c>
      <c r="BH51" s="5"/>
      <c r="BI51" s="20">
        <v>6407</v>
      </c>
      <c r="BJ51" s="5"/>
      <c r="BK51" s="20">
        <v>1461</v>
      </c>
      <c r="BL51" s="5"/>
      <c r="BM51" s="20">
        <v>2849</v>
      </c>
      <c r="BN51" s="5"/>
      <c r="BO51" s="20">
        <v>2096</v>
      </c>
      <c r="BP51" s="18"/>
      <c r="BQ51" s="18"/>
      <c r="BR51" s="66"/>
      <c r="BS51" s="18">
        <v>68855</v>
      </c>
      <c r="BT51" s="5"/>
      <c r="BU51" s="285">
        <v>0</v>
      </c>
      <c r="BV51" s="323"/>
      <c r="BW51" s="23">
        <v>95</v>
      </c>
      <c r="BX51" s="66"/>
      <c r="BY51" s="20">
        <v>255433</v>
      </c>
      <c r="BZ51" s="5"/>
      <c r="CA51" s="109">
        <v>0.7</v>
      </c>
      <c r="CB51" s="66"/>
      <c r="CC51" s="20">
        <v>6431</v>
      </c>
      <c r="CD51" s="66"/>
      <c r="CE51" s="20">
        <v>7246</v>
      </c>
      <c r="CF51" s="66"/>
      <c r="CG51" s="23">
        <v>82.7</v>
      </c>
      <c r="CH51" s="66"/>
      <c r="CI51" s="23">
        <v>88.3</v>
      </c>
      <c r="CJ51" s="6"/>
      <c r="CK51" s="23">
        <v>96.3</v>
      </c>
      <c r="CL51" s="56"/>
      <c r="CM51" s="56">
        <v>102.8</v>
      </c>
      <c r="CN51" s="5"/>
      <c r="CO51" s="23">
        <v>94.9</v>
      </c>
      <c r="CP51" s="56"/>
      <c r="CQ51" s="56">
        <v>104.4</v>
      </c>
      <c r="CR51" s="5"/>
      <c r="CS51" s="56">
        <v>109.1</v>
      </c>
      <c r="CT51" s="6"/>
      <c r="CU51" s="287">
        <v>5</v>
      </c>
      <c r="CV51" s="52" t="s">
        <v>107</v>
      </c>
      <c r="CW51" s="50">
        <v>24</v>
      </c>
      <c r="CX51" s="51">
        <v>9</v>
      </c>
      <c r="CY51" s="187"/>
    </row>
    <row r="52" spans="1:103" ht="15" customHeight="1">
      <c r="A52" s="48">
        <v>2012</v>
      </c>
      <c r="B52" s="48" t="s">
        <v>107</v>
      </c>
      <c r="C52" s="50">
        <v>24</v>
      </c>
      <c r="D52" s="51">
        <v>10</v>
      </c>
      <c r="E52" s="49"/>
      <c r="F52" s="65"/>
      <c r="G52" s="215">
        <v>60</v>
      </c>
      <c r="H52" s="66"/>
      <c r="I52" s="215">
        <v>14.3</v>
      </c>
      <c r="J52" s="66"/>
      <c r="K52" s="216">
        <v>100</v>
      </c>
      <c r="L52" s="58"/>
      <c r="M52" s="20">
        <v>1125909</v>
      </c>
      <c r="N52" s="58"/>
      <c r="O52" s="53">
        <v>467185</v>
      </c>
      <c r="P52" s="65"/>
      <c r="Q52" s="23">
        <v>97.3</v>
      </c>
      <c r="R52" s="66"/>
      <c r="S52" s="23">
        <v>104.4</v>
      </c>
      <c r="T52" s="65"/>
      <c r="U52" s="23">
        <v>93.793799430559957</v>
      </c>
      <c r="V52" s="66"/>
      <c r="W52" s="23">
        <v>107</v>
      </c>
      <c r="X52" s="65"/>
      <c r="Y52" s="23">
        <v>96.709467634603769</v>
      </c>
      <c r="Z52" s="66"/>
      <c r="AA52" s="56">
        <v>98.829752066115702</v>
      </c>
      <c r="AB52" s="6"/>
      <c r="AC52" s="20">
        <v>687</v>
      </c>
      <c r="AD52" s="5"/>
      <c r="AE52" s="20">
        <v>320</v>
      </c>
      <c r="AF52" s="5"/>
      <c r="AG52" s="20">
        <v>310</v>
      </c>
      <c r="AH52" s="5"/>
      <c r="AI52" s="35">
        <v>598</v>
      </c>
      <c r="AJ52" s="37"/>
      <c r="AK52" s="35">
        <v>16713</v>
      </c>
      <c r="AL52" s="37"/>
      <c r="AM52" s="20">
        <v>94852</v>
      </c>
      <c r="AN52" s="5"/>
      <c r="AO52" s="20">
        <v>1302</v>
      </c>
      <c r="AP52" s="5"/>
      <c r="AQ52" s="35">
        <v>114302</v>
      </c>
      <c r="AR52" s="37"/>
      <c r="AS52" s="285">
        <v>117246</v>
      </c>
      <c r="AT52" s="37"/>
      <c r="AU52" s="20">
        <v>25431</v>
      </c>
      <c r="AV52" s="5"/>
      <c r="AW52" s="20">
        <v>17770</v>
      </c>
      <c r="AX52" s="225">
        <v>31883</v>
      </c>
      <c r="AY52" s="284">
        <v>10</v>
      </c>
      <c r="AZ52" s="323"/>
      <c r="BA52" s="322">
        <v>14</v>
      </c>
      <c r="BB52" s="326"/>
      <c r="BC52" s="443">
        <v>2063</v>
      </c>
      <c r="BD52" s="66"/>
      <c r="BE52" s="20">
        <v>5841.2420000000002</v>
      </c>
      <c r="BF52" s="66"/>
      <c r="BG52" s="18">
        <v>3543.2559999999999</v>
      </c>
      <c r="BH52" s="5"/>
      <c r="BI52" s="20">
        <v>6979</v>
      </c>
      <c r="BJ52" s="5"/>
      <c r="BK52" s="20">
        <v>1961</v>
      </c>
      <c r="BL52" s="5"/>
      <c r="BM52" s="20">
        <v>2772</v>
      </c>
      <c r="BN52" s="5"/>
      <c r="BO52" s="20">
        <v>2246</v>
      </c>
      <c r="BP52" s="18"/>
      <c r="BQ52" s="18"/>
      <c r="BR52" s="66"/>
      <c r="BS52" s="18">
        <v>83977</v>
      </c>
      <c r="BT52" s="5"/>
      <c r="BU52" s="285">
        <v>0</v>
      </c>
      <c r="BV52" s="323"/>
      <c r="BW52" s="23">
        <v>94.8</v>
      </c>
      <c r="BX52" s="66"/>
      <c r="BY52" s="20">
        <v>288203</v>
      </c>
      <c r="BZ52" s="5"/>
      <c r="CA52" s="109">
        <v>0.7</v>
      </c>
      <c r="CB52" s="66"/>
      <c r="CC52" s="20">
        <v>6647</v>
      </c>
      <c r="CD52" s="66"/>
      <c r="CE52" s="20">
        <v>7985</v>
      </c>
      <c r="CF52" s="66"/>
      <c r="CG52" s="23">
        <v>83.5</v>
      </c>
      <c r="CH52" s="66"/>
      <c r="CI52" s="23">
        <v>89.3</v>
      </c>
      <c r="CJ52" s="6"/>
      <c r="CK52" s="23">
        <v>97.4</v>
      </c>
      <c r="CL52" s="56"/>
      <c r="CM52" s="56">
        <v>104.2</v>
      </c>
      <c r="CN52" s="5"/>
      <c r="CO52" s="23">
        <v>94.6</v>
      </c>
      <c r="CP52" s="56"/>
      <c r="CQ52" s="56">
        <v>107.3</v>
      </c>
      <c r="CR52" s="5"/>
      <c r="CS52" s="56">
        <v>101.8</v>
      </c>
      <c r="CT52" s="6"/>
      <c r="CU52" s="287">
        <v>0</v>
      </c>
      <c r="CV52" s="52" t="s">
        <v>107</v>
      </c>
      <c r="CW52" s="50">
        <v>24</v>
      </c>
      <c r="CX52" s="51">
        <v>10</v>
      </c>
      <c r="CY52" s="187"/>
    </row>
    <row r="53" spans="1:103" ht="15" customHeight="1">
      <c r="A53" s="48">
        <v>2012</v>
      </c>
      <c r="B53" s="48" t="s">
        <v>107</v>
      </c>
      <c r="C53" s="50">
        <v>24</v>
      </c>
      <c r="D53" s="51">
        <v>11</v>
      </c>
      <c r="E53" s="49"/>
      <c r="F53" s="65"/>
      <c r="G53" s="215">
        <v>80</v>
      </c>
      <c r="H53" s="66"/>
      <c r="I53" s="215">
        <v>21.4</v>
      </c>
      <c r="J53" s="66"/>
      <c r="K53" s="216">
        <v>60</v>
      </c>
      <c r="L53" s="58"/>
      <c r="M53" s="20">
        <v>1125952</v>
      </c>
      <c r="N53" s="58"/>
      <c r="O53" s="53">
        <v>467415</v>
      </c>
      <c r="P53" s="65"/>
      <c r="Q53" s="23">
        <v>96.2</v>
      </c>
      <c r="R53" s="66"/>
      <c r="S53" s="23">
        <v>97.4</v>
      </c>
      <c r="T53" s="65"/>
      <c r="U53" s="23">
        <v>94.16089844985764</v>
      </c>
      <c r="V53" s="66"/>
      <c r="W53" s="23">
        <v>100.3</v>
      </c>
      <c r="X53" s="65"/>
      <c r="Y53" s="23">
        <v>93.731246218995778</v>
      </c>
      <c r="Z53" s="66"/>
      <c r="AA53" s="56">
        <v>97.160330578512401</v>
      </c>
      <c r="AB53" s="6"/>
      <c r="AC53" s="20">
        <v>672</v>
      </c>
      <c r="AD53" s="5"/>
      <c r="AE53" s="20">
        <v>311</v>
      </c>
      <c r="AF53" s="5"/>
      <c r="AG53" s="20">
        <v>307</v>
      </c>
      <c r="AH53" s="5"/>
      <c r="AI53" s="35">
        <v>541</v>
      </c>
      <c r="AJ53" s="37"/>
      <c r="AK53" s="35">
        <v>9901</v>
      </c>
      <c r="AL53" s="37"/>
      <c r="AM53" s="20">
        <v>105648</v>
      </c>
      <c r="AN53" s="5"/>
      <c r="AO53" s="20">
        <v>1319</v>
      </c>
      <c r="AP53" s="5"/>
      <c r="AQ53" s="35">
        <v>119807</v>
      </c>
      <c r="AR53" s="37"/>
      <c r="AS53" s="285">
        <v>121984</v>
      </c>
      <c r="AT53" s="37"/>
      <c r="AU53" s="20">
        <v>25452</v>
      </c>
      <c r="AV53" s="5"/>
      <c r="AW53" s="20">
        <v>18071</v>
      </c>
      <c r="AX53" s="225">
        <v>25431</v>
      </c>
      <c r="AY53" s="284">
        <v>0.6</v>
      </c>
      <c r="AZ53" s="323"/>
      <c r="BA53" s="322">
        <v>4</v>
      </c>
      <c r="BB53" s="326"/>
      <c r="BC53" s="443">
        <v>191</v>
      </c>
      <c r="BD53" s="66"/>
      <c r="BE53" s="20">
        <v>5315.6850000000004</v>
      </c>
      <c r="BF53" s="66"/>
      <c r="BG53" s="18">
        <v>3551.2669999999998</v>
      </c>
      <c r="BH53" s="5"/>
      <c r="BI53" s="20">
        <v>7339</v>
      </c>
      <c r="BJ53" s="5"/>
      <c r="BK53" s="20">
        <v>2055</v>
      </c>
      <c r="BL53" s="5"/>
      <c r="BM53" s="20">
        <v>3102</v>
      </c>
      <c r="BN53" s="5"/>
      <c r="BO53" s="20">
        <v>2182</v>
      </c>
      <c r="BP53" s="18"/>
      <c r="BQ53" s="18"/>
      <c r="BR53" s="66"/>
      <c r="BS53" s="18">
        <v>91980</v>
      </c>
      <c r="BT53" s="5"/>
      <c r="BU53" s="285">
        <v>0</v>
      </c>
      <c r="BV53" s="323"/>
      <c r="BW53" s="23">
        <v>94.2</v>
      </c>
      <c r="BX53" s="66"/>
      <c r="BY53" s="20">
        <v>281038</v>
      </c>
      <c r="BZ53" s="5"/>
      <c r="CA53" s="109">
        <v>0.71</v>
      </c>
      <c r="CB53" s="66"/>
      <c r="CC53" s="20">
        <v>5387</v>
      </c>
      <c r="CD53" s="66"/>
      <c r="CE53" s="20">
        <v>7080</v>
      </c>
      <c r="CF53" s="66"/>
      <c r="CG53" s="23">
        <v>84.5</v>
      </c>
      <c r="CH53" s="66"/>
      <c r="CI53" s="23">
        <v>91.1</v>
      </c>
      <c r="CJ53" s="6"/>
      <c r="CK53" s="23">
        <v>96.2</v>
      </c>
      <c r="CL53" s="56"/>
      <c r="CM53" s="56">
        <v>103.7</v>
      </c>
      <c r="CN53" s="5"/>
      <c r="CO53" s="23">
        <v>94.5</v>
      </c>
      <c r="CP53" s="56"/>
      <c r="CQ53" s="56">
        <v>107.5</v>
      </c>
      <c r="CR53" s="5"/>
      <c r="CS53" s="56">
        <v>103.7</v>
      </c>
      <c r="CT53" s="6"/>
      <c r="CU53" s="287">
        <v>0</v>
      </c>
      <c r="CV53" s="52" t="s">
        <v>107</v>
      </c>
      <c r="CW53" s="50">
        <v>24</v>
      </c>
      <c r="CX53" s="51">
        <v>11</v>
      </c>
      <c r="CY53" s="187"/>
    </row>
    <row r="54" spans="1:103" ht="15" customHeight="1">
      <c r="A54" s="48">
        <v>2012</v>
      </c>
      <c r="B54" s="48" t="s">
        <v>107</v>
      </c>
      <c r="C54" s="50">
        <v>24</v>
      </c>
      <c r="D54" s="51">
        <v>12</v>
      </c>
      <c r="E54" s="49"/>
      <c r="F54" s="65"/>
      <c r="G54" s="215">
        <v>100</v>
      </c>
      <c r="H54" s="66"/>
      <c r="I54" s="215">
        <v>57.1</v>
      </c>
      <c r="J54" s="66"/>
      <c r="K54" s="216">
        <v>40</v>
      </c>
      <c r="L54" s="58"/>
      <c r="M54" s="20">
        <v>1125902</v>
      </c>
      <c r="N54" s="58"/>
      <c r="O54" s="53">
        <v>467552</v>
      </c>
      <c r="P54" s="65"/>
      <c r="Q54" s="23">
        <v>98.8</v>
      </c>
      <c r="R54" s="66"/>
      <c r="S54" s="23">
        <v>101.5</v>
      </c>
      <c r="T54" s="65"/>
      <c r="U54" s="23">
        <v>99.116735210376461</v>
      </c>
      <c r="V54" s="66"/>
      <c r="W54" s="23">
        <v>101.9</v>
      </c>
      <c r="X54" s="65"/>
      <c r="Y54" s="23">
        <v>93.069419237749557</v>
      </c>
      <c r="Z54" s="66"/>
      <c r="AA54" s="56">
        <v>93.821487603305783</v>
      </c>
      <c r="AB54" s="6"/>
      <c r="AC54" s="20">
        <v>588</v>
      </c>
      <c r="AD54" s="5"/>
      <c r="AE54" s="20">
        <v>269</v>
      </c>
      <c r="AF54" s="5"/>
      <c r="AG54" s="20">
        <v>239</v>
      </c>
      <c r="AH54" s="5"/>
      <c r="AI54" s="35">
        <v>585</v>
      </c>
      <c r="AJ54" s="37"/>
      <c r="AK54" s="35">
        <v>9006</v>
      </c>
      <c r="AL54" s="37"/>
      <c r="AM54" s="20">
        <v>103585</v>
      </c>
      <c r="AN54" s="5"/>
      <c r="AO54" s="20">
        <v>1284</v>
      </c>
      <c r="AP54" s="5"/>
      <c r="AQ54" s="35">
        <v>102029</v>
      </c>
      <c r="AR54" s="37"/>
      <c r="AS54" s="285">
        <v>121356</v>
      </c>
      <c r="AT54" s="37"/>
      <c r="AU54" s="20">
        <v>25954</v>
      </c>
      <c r="AV54" s="5"/>
      <c r="AW54" s="20">
        <v>18421</v>
      </c>
      <c r="AX54" s="225">
        <v>21526</v>
      </c>
      <c r="AY54" s="284">
        <v>4</v>
      </c>
      <c r="AZ54" s="323"/>
      <c r="BA54" s="322">
        <v>1</v>
      </c>
      <c r="BB54" s="326"/>
      <c r="BC54" s="443">
        <v>140</v>
      </c>
      <c r="BD54" s="66"/>
      <c r="BE54" s="20">
        <v>6287.6670000000004</v>
      </c>
      <c r="BF54" s="66"/>
      <c r="BG54" s="18">
        <v>5065.6260000000002</v>
      </c>
      <c r="BH54" s="5"/>
      <c r="BI54" s="20">
        <v>9634</v>
      </c>
      <c r="BJ54" s="5"/>
      <c r="BK54" s="20">
        <v>2556</v>
      </c>
      <c r="BL54" s="5"/>
      <c r="BM54" s="20">
        <v>4046</v>
      </c>
      <c r="BN54" s="5"/>
      <c r="BO54" s="20">
        <v>3032</v>
      </c>
      <c r="BP54" s="18"/>
      <c r="BQ54" s="18"/>
      <c r="BR54" s="66"/>
      <c r="BS54" s="18">
        <v>83023</v>
      </c>
      <c r="BT54" s="5"/>
      <c r="BU54" s="285">
        <v>0</v>
      </c>
      <c r="BV54" s="323"/>
      <c r="BW54" s="23">
        <v>94.4</v>
      </c>
      <c r="BX54" s="66"/>
      <c r="BY54" s="20">
        <v>280889</v>
      </c>
      <c r="BZ54" s="5"/>
      <c r="CA54" s="109">
        <v>0.71</v>
      </c>
      <c r="CB54" s="66"/>
      <c r="CC54" s="20">
        <v>4204</v>
      </c>
      <c r="CD54" s="66"/>
      <c r="CE54" s="20">
        <v>5919</v>
      </c>
      <c r="CF54" s="66"/>
      <c r="CG54" s="23">
        <v>163.1</v>
      </c>
      <c r="CH54" s="66"/>
      <c r="CI54" s="23">
        <v>175.2</v>
      </c>
      <c r="CJ54" s="6"/>
      <c r="CK54" s="23">
        <v>97.4</v>
      </c>
      <c r="CL54" s="56"/>
      <c r="CM54" s="56">
        <v>104.6</v>
      </c>
      <c r="CN54" s="5"/>
      <c r="CO54" s="23">
        <v>94.8</v>
      </c>
      <c r="CP54" s="56"/>
      <c r="CQ54" s="56">
        <v>105.3</v>
      </c>
      <c r="CR54" s="5"/>
      <c r="CS54" s="56">
        <v>107.7</v>
      </c>
      <c r="CT54" s="6"/>
      <c r="CU54" s="287">
        <v>3.1</v>
      </c>
      <c r="CV54" s="52" t="s">
        <v>107</v>
      </c>
      <c r="CW54" s="50">
        <v>24</v>
      </c>
      <c r="CX54" s="51">
        <v>12</v>
      </c>
      <c r="CY54" s="187"/>
    </row>
    <row r="55" spans="1:103" ht="20.100000000000001" customHeight="1">
      <c r="A55" s="48">
        <v>2013</v>
      </c>
      <c r="B55" s="48" t="s">
        <v>107</v>
      </c>
      <c r="C55" s="50">
        <v>25</v>
      </c>
      <c r="D55" s="51">
        <v>1</v>
      </c>
      <c r="E55" s="49"/>
      <c r="F55" s="66"/>
      <c r="G55" s="215">
        <v>100</v>
      </c>
      <c r="H55" s="66"/>
      <c r="I55" s="215">
        <v>71.400000000000006</v>
      </c>
      <c r="J55" s="66"/>
      <c r="K55" s="216">
        <v>40</v>
      </c>
      <c r="L55" s="58"/>
      <c r="M55" s="20">
        <v>1125658</v>
      </c>
      <c r="N55" s="58"/>
      <c r="O55" s="53">
        <v>467416</v>
      </c>
      <c r="P55" s="66"/>
      <c r="Q55" s="23">
        <v>94.9</v>
      </c>
      <c r="R55" s="66"/>
      <c r="S55" s="23">
        <v>90</v>
      </c>
      <c r="T55" s="66"/>
      <c r="U55" s="23">
        <v>96.4</v>
      </c>
      <c r="V55" s="66"/>
      <c r="W55" s="23">
        <v>88.4</v>
      </c>
      <c r="X55" s="66"/>
      <c r="Y55" s="23">
        <v>91.9</v>
      </c>
      <c r="Z55" s="66"/>
      <c r="AA55" s="56">
        <v>95.3</v>
      </c>
      <c r="AB55" s="6"/>
      <c r="AC55" s="20">
        <v>586</v>
      </c>
      <c r="AD55" s="5"/>
      <c r="AE55" s="20">
        <v>265</v>
      </c>
      <c r="AF55" s="5"/>
      <c r="AG55" s="20">
        <v>249</v>
      </c>
      <c r="AH55" s="5"/>
      <c r="AI55" s="35">
        <v>395</v>
      </c>
      <c r="AJ55" s="37"/>
      <c r="AK55" s="35">
        <v>11184</v>
      </c>
      <c r="AL55" s="37"/>
      <c r="AM55" s="20">
        <v>71754</v>
      </c>
      <c r="AN55" s="5"/>
      <c r="AO55" s="20">
        <v>959</v>
      </c>
      <c r="AP55" s="5"/>
      <c r="AQ55" s="35">
        <v>113197</v>
      </c>
      <c r="AR55" s="37"/>
      <c r="AS55" s="285">
        <v>95038</v>
      </c>
      <c r="AT55" s="37"/>
      <c r="AU55" s="20">
        <v>25692</v>
      </c>
      <c r="AV55" s="5"/>
      <c r="AW55" s="20">
        <v>18296</v>
      </c>
      <c r="AX55" s="225">
        <v>31115</v>
      </c>
      <c r="AY55" s="284">
        <v>5</v>
      </c>
      <c r="AZ55" s="323"/>
      <c r="BA55" s="322">
        <v>6</v>
      </c>
      <c r="BB55" s="326"/>
      <c r="BC55" s="443">
        <v>553</v>
      </c>
      <c r="BD55" s="66"/>
      <c r="BE55" s="20">
        <v>5078.8090000000002</v>
      </c>
      <c r="BF55" s="66"/>
      <c r="BG55" s="18">
        <v>3258.239</v>
      </c>
      <c r="BH55" s="5"/>
      <c r="BI55" s="20">
        <v>7942</v>
      </c>
      <c r="BJ55" s="5"/>
      <c r="BK55" s="20">
        <v>2385</v>
      </c>
      <c r="BL55" s="5"/>
      <c r="BM55" s="20">
        <v>3172</v>
      </c>
      <c r="BN55" s="5"/>
      <c r="BO55" s="20">
        <v>2385</v>
      </c>
      <c r="BP55" s="18"/>
      <c r="BQ55" s="18"/>
      <c r="BR55" s="66"/>
      <c r="BS55" s="18">
        <v>75391</v>
      </c>
      <c r="BT55" s="5"/>
      <c r="BU55" s="285">
        <v>0</v>
      </c>
      <c r="BV55" s="323"/>
      <c r="BW55" s="23">
        <v>94.8</v>
      </c>
      <c r="BX55" s="66"/>
      <c r="BY55" s="20">
        <v>263458</v>
      </c>
      <c r="BZ55" s="5"/>
      <c r="CA55" s="109">
        <v>0.72</v>
      </c>
      <c r="CB55" s="66"/>
      <c r="CC55" s="20">
        <v>7188</v>
      </c>
      <c r="CD55" s="66"/>
      <c r="CE55" s="20">
        <v>7979</v>
      </c>
      <c r="CF55" s="66"/>
      <c r="CG55" s="23">
        <v>86.7</v>
      </c>
      <c r="CH55" s="66"/>
      <c r="CI55" s="23">
        <v>92.73</v>
      </c>
      <c r="CJ55" s="6"/>
      <c r="CK55" s="23">
        <v>97.3</v>
      </c>
      <c r="CL55" s="56"/>
      <c r="CM55" s="56">
        <v>104.1</v>
      </c>
      <c r="CN55" s="5"/>
      <c r="CO55" s="23">
        <v>94.9</v>
      </c>
      <c r="CP55" s="56"/>
      <c r="CQ55" s="56">
        <v>100.1</v>
      </c>
      <c r="CR55" s="5"/>
      <c r="CS55" s="56">
        <v>93.7</v>
      </c>
      <c r="CT55" s="6"/>
      <c r="CU55" s="287">
        <v>0</v>
      </c>
      <c r="CV55" s="52" t="s">
        <v>107</v>
      </c>
      <c r="CW55" s="50">
        <v>25</v>
      </c>
      <c r="CX55" s="51">
        <v>1</v>
      </c>
      <c r="CY55" s="187"/>
    </row>
    <row r="56" spans="1:103" ht="15" customHeight="1">
      <c r="A56" s="48">
        <v>2013</v>
      </c>
      <c r="B56" s="48" t="s">
        <v>107</v>
      </c>
      <c r="C56" s="50">
        <v>25</v>
      </c>
      <c r="D56" s="51">
        <v>2</v>
      </c>
      <c r="E56" s="49"/>
      <c r="F56" s="65"/>
      <c r="G56" s="215">
        <v>60</v>
      </c>
      <c r="H56" s="66"/>
      <c r="I56" s="215">
        <v>85.7</v>
      </c>
      <c r="J56" s="66"/>
      <c r="K56" s="216">
        <v>60</v>
      </c>
      <c r="L56" s="58"/>
      <c r="M56" s="20">
        <v>1125234</v>
      </c>
      <c r="N56" s="58"/>
      <c r="O56" s="53">
        <v>467289</v>
      </c>
      <c r="P56" s="65"/>
      <c r="Q56" s="23">
        <v>95</v>
      </c>
      <c r="R56" s="66"/>
      <c r="S56" s="23">
        <v>91.8</v>
      </c>
      <c r="T56" s="65"/>
      <c r="U56" s="23">
        <v>96.8</v>
      </c>
      <c r="V56" s="66"/>
      <c r="W56" s="23">
        <v>93</v>
      </c>
      <c r="X56" s="65"/>
      <c r="Y56" s="23">
        <v>90.8</v>
      </c>
      <c r="Z56" s="66"/>
      <c r="AA56" s="56">
        <v>94.3</v>
      </c>
      <c r="AB56" s="6"/>
      <c r="AC56" s="20">
        <v>450</v>
      </c>
      <c r="AD56" s="5"/>
      <c r="AE56" s="20">
        <v>258</v>
      </c>
      <c r="AF56" s="5"/>
      <c r="AG56" s="20">
        <v>147</v>
      </c>
      <c r="AH56" s="5"/>
      <c r="AI56" s="35">
        <v>304</v>
      </c>
      <c r="AJ56" s="37"/>
      <c r="AK56" s="35">
        <v>7357</v>
      </c>
      <c r="AL56" s="37"/>
      <c r="AM56" s="20">
        <v>81478</v>
      </c>
      <c r="AN56" s="5"/>
      <c r="AO56" s="20">
        <v>1093</v>
      </c>
      <c r="AP56" s="5"/>
      <c r="AQ56" s="35">
        <v>108108</v>
      </c>
      <c r="AR56" s="37"/>
      <c r="AS56" s="285">
        <v>108234</v>
      </c>
      <c r="AT56" s="37"/>
      <c r="AU56" s="20">
        <v>25794</v>
      </c>
      <c r="AV56" s="5"/>
      <c r="AW56" s="20">
        <v>18345</v>
      </c>
      <c r="AX56" s="225">
        <v>29997</v>
      </c>
      <c r="AY56" s="284">
        <v>0</v>
      </c>
      <c r="AZ56" s="323"/>
      <c r="BA56" s="322">
        <v>1</v>
      </c>
      <c r="BB56" s="326"/>
      <c r="BC56" s="443">
        <v>39</v>
      </c>
      <c r="BD56" s="66"/>
      <c r="BE56" s="20">
        <v>5746.0540000000001</v>
      </c>
      <c r="BF56" s="66"/>
      <c r="BG56" s="18">
        <v>4145.3109999999997</v>
      </c>
      <c r="BH56" s="5"/>
      <c r="BI56" s="20">
        <v>6284</v>
      </c>
      <c r="BJ56" s="5"/>
      <c r="BK56" s="20">
        <v>1485</v>
      </c>
      <c r="BL56" s="5"/>
      <c r="BM56" s="20">
        <v>2850</v>
      </c>
      <c r="BN56" s="5"/>
      <c r="BO56" s="20">
        <v>1948</v>
      </c>
      <c r="BP56" s="18"/>
      <c r="BQ56" s="18"/>
      <c r="BR56" s="66"/>
      <c r="BS56" s="18">
        <v>104094</v>
      </c>
      <c r="BT56" s="5"/>
      <c r="BU56" s="285">
        <v>0</v>
      </c>
      <c r="BV56" s="323"/>
      <c r="BW56" s="23">
        <v>94.4</v>
      </c>
      <c r="BX56" s="66"/>
      <c r="BY56" s="20">
        <v>216301</v>
      </c>
      <c r="BZ56" s="5"/>
      <c r="CA56" s="109">
        <v>0.72</v>
      </c>
      <c r="CB56" s="66"/>
      <c r="CC56" s="20">
        <v>6670</v>
      </c>
      <c r="CD56" s="66"/>
      <c r="CE56" s="20">
        <v>7767</v>
      </c>
      <c r="CF56" s="66"/>
      <c r="CG56" s="23">
        <v>83.3</v>
      </c>
      <c r="CH56" s="66"/>
      <c r="CI56" s="23">
        <v>89.6</v>
      </c>
      <c r="CJ56" s="6"/>
      <c r="CK56" s="23">
        <v>96.8</v>
      </c>
      <c r="CL56" s="56"/>
      <c r="CM56" s="56">
        <v>104.1</v>
      </c>
      <c r="CN56" s="5"/>
      <c r="CO56" s="23">
        <v>95.9</v>
      </c>
      <c r="CP56" s="56"/>
      <c r="CQ56" s="56">
        <v>103.6</v>
      </c>
      <c r="CR56" s="5"/>
      <c r="CS56" s="56">
        <v>105.4</v>
      </c>
      <c r="CT56" s="6"/>
      <c r="CU56" s="287">
        <v>0</v>
      </c>
      <c r="CV56" s="52" t="s">
        <v>107</v>
      </c>
      <c r="CW56" s="50">
        <v>25</v>
      </c>
      <c r="CX56" s="51">
        <v>2</v>
      </c>
      <c r="CY56" s="187"/>
    </row>
    <row r="57" spans="1:103" ht="15" customHeight="1">
      <c r="A57" s="48">
        <v>2013</v>
      </c>
      <c r="B57" s="48" t="s">
        <v>107</v>
      </c>
      <c r="C57" s="50">
        <v>25</v>
      </c>
      <c r="D57" s="51">
        <v>3</v>
      </c>
      <c r="E57" s="49"/>
      <c r="F57" s="65"/>
      <c r="G57" s="215">
        <v>80</v>
      </c>
      <c r="H57" s="66"/>
      <c r="I57" s="215">
        <v>57.1</v>
      </c>
      <c r="J57" s="66"/>
      <c r="K57" s="216">
        <v>60</v>
      </c>
      <c r="L57" s="58"/>
      <c r="M57" s="20">
        <v>1124878</v>
      </c>
      <c r="N57" s="58"/>
      <c r="O57" s="53">
        <v>467104</v>
      </c>
      <c r="P57" s="65"/>
      <c r="Q57" s="23">
        <v>95</v>
      </c>
      <c r="R57" s="66"/>
      <c r="S57" s="23">
        <v>100.9</v>
      </c>
      <c r="T57" s="65"/>
      <c r="U57" s="23">
        <v>96.9</v>
      </c>
      <c r="V57" s="66"/>
      <c r="W57" s="23">
        <v>101.2</v>
      </c>
      <c r="X57" s="65"/>
      <c r="Y57" s="23">
        <v>90.8</v>
      </c>
      <c r="Z57" s="66"/>
      <c r="AA57" s="56">
        <v>93.2</v>
      </c>
      <c r="AB57" s="6"/>
      <c r="AC57" s="20">
        <v>472</v>
      </c>
      <c r="AD57" s="5"/>
      <c r="AE57" s="20">
        <v>218</v>
      </c>
      <c r="AF57" s="5"/>
      <c r="AG57" s="20">
        <v>202</v>
      </c>
      <c r="AH57" s="5"/>
      <c r="AI57" s="35">
        <v>314</v>
      </c>
      <c r="AJ57" s="37"/>
      <c r="AK57" s="35">
        <v>13098</v>
      </c>
      <c r="AL57" s="37"/>
      <c r="AM57" s="20">
        <v>66702</v>
      </c>
      <c r="AN57" s="5"/>
      <c r="AO57" s="20">
        <v>858</v>
      </c>
      <c r="AP57" s="5"/>
      <c r="AQ57" s="35">
        <v>117479</v>
      </c>
      <c r="AR57" s="37"/>
      <c r="AS57" s="285">
        <v>116554</v>
      </c>
      <c r="AT57" s="37"/>
      <c r="AU57" s="20">
        <v>26470</v>
      </c>
      <c r="AV57" s="5"/>
      <c r="AW57" s="20">
        <v>18671</v>
      </c>
      <c r="AX57" s="225">
        <v>22014</v>
      </c>
      <c r="AY57" s="284">
        <v>0</v>
      </c>
      <c r="AZ57" s="323"/>
      <c r="BA57" s="322">
        <v>2</v>
      </c>
      <c r="BB57" s="326"/>
      <c r="BC57" s="443">
        <v>44</v>
      </c>
      <c r="BD57" s="66"/>
      <c r="BE57" s="20">
        <v>7320.8530000000001</v>
      </c>
      <c r="BF57" s="66"/>
      <c r="BG57" s="18">
        <v>4602.9059999999999</v>
      </c>
      <c r="BH57" s="5"/>
      <c r="BI57" s="20">
        <v>7256</v>
      </c>
      <c r="BJ57" s="5"/>
      <c r="BK57" s="20">
        <v>2008</v>
      </c>
      <c r="BL57" s="5"/>
      <c r="BM57" s="20">
        <v>2888</v>
      </c>
      <c r="BN57" s="5"/>
      <c r="BO57" s="20">
        <v>2360</v>
      </c>
      <c r="BP57" s="18"/>
      <c r="BQ57" s="18"/>
      <c r="BR57" s="66"/>
      <c r="BS57" s="18">
        <v>97014</v>
      </c>
      <c r="BT57" s="5"/>
      <c r="BU57" s="285">
        <v>0</v>
      </c>
      <c r="BV57" s="323"/>
      <c r="BW57" s="23">
        <v>94.6</v>
      </c>
      <c r="BX57" s="66"/>
      <c r="BY57" s="20">
        <v>277436</v>
      </c>
      <c r="BZ57" s="5"/>
      <c r="CA57" s="109">
        <v>0.73</v>
      </c>
      <c r="CB57" s="66"/>
      <c r="CC57" s="20">
        <v>7037</v>
      </c>
      <c r="CD57" s="66"/>
      <c r="CE57" s="20">
        <v>7647</v>
      </c>
      <c r="CF57" s="66"/>
      <c r="CG57" s="23">
        <v>84.2</v>
      </c>
      <c r="CH57" s="66"/>
      <c r="CI57" s="23">
        <v>90.3</v>
      </c>
      <c r="CJ57" s="6"/>
      <c r="CK57" s="23">
        <v>96.7</v>
      </c>
      <c r="CL57" s="56"/>
      <c r="CM57" s="56">
        <v>103.8</v>
      </c>
      <c r="CN57" s="5"/>
      <c r="CO57" s="23">
        <v>95.4</v>
      </c>
      <c r="CP57" s="56"/>
      <c r="CQ57" s="56">
        <v>104.9</v>
      </c>
      <c r="CR57" s="5"/>
      <c r="CS57" s="56">
        <v>113</v>
      </c>
      <c r="CT57" s="6"/>
      <c r="CU57" s="287">
        <v>4.5</v>
      </c>
      <c r="CV57" s="52" t="s">
        <v>107</v>
      </c>
      <c r="CW57" s="50">
        <v>25</v>
      </c>
      <c r="CX57" s="51">
        <v>3</v>
      </c>
      <c r="CY57" s="187"/>
    </row>
    <row r="58" spans="1:103" ht="15" customHeight="1">
      <c r="A58" s="48">
        <v>2013</v>
      </c>
      <c r="B58" s="48" t="s">
        <v>107</v>
      </c>
      <c r="C58" s="50">
        <v>25</v>
      </c>
      <c r="D58" s="51">
        <v>4</v>
      </c>
      <c r="E58" s="49"/>
      <c r="F58" s="65"/>
      <c r="G58" s="215">
        <v>80</v>
      </c>
      <c r="H58" s="66"/>
      <c r="I58" s="215">
        <v>64.3</v>
      </c>
      <c r="J58" s="66"/>
      <c r="K58" s="216">
        <v>40</v>
      </c>
      <c r="L58" s="58"/>
      <c r="M58" s="20">
        <v>1120738</v>
      </c>
      <c r="N58" s="58"/>
      <c r="O58" s="53">
        <v>466476</v>
      </c>
      <c r="P58" s="65"/>
      <c r="Q58" s="23">
        <v>96</v>
      </c>
      <c r="R58" s="66"/>
      <c r="S58" s="23">
        <v>98.9</v>
      </c>
      <c r="T58" s="65"/>
      <c r="U58" s="23">
        <v>95.7</v>
      </c>
      <c r="V58" s="66"/>
      <c r="W58" s="23">
        <v>96.7</v>
      </c>
      <c r="X58" s="65"/>
      <c r="Y58" s="23">
        <v>90.4</v>
      </c>
      <c r="Z58" s="66"/>
      <c r="AA58" s="56">
        <v>89.4</v>
      </c>
      <c r="AB58" s="6"/>
      <c r="AC58" s="20">
        <v>673</v>
      </c>
      <c r="AD58" s="5"/>
      <c r="AE58" s="20">
        <v>280</v>
      </c>
      <c r="AF58" s="5"/>
      <c r="AG58" s="20">
        <v>216</v>
      </c>
      <c r="AH58" s="5"/>
      <c r="AI58" s="35">
        <v>252</v>
      </c>
      <c r="AJ58" s="37"/>
      <c r="AK58" s="35">
        <v>14133</v>
      </c>
      <c r="AL58" s="37"/>
      <c r="AM58" s="20">
        <v>121910</v>
      </c>
      <c r="AN58" s="5"/>
      <c r="AO58" s="20">
        <v>2047</v>
      </c>
      <c r="AP58" s="5"/>
      <c r="AQ58" s="35">
        <v>97998</v>
      </c>
      <c r="AR58" s="37"/>
      <c r="AS58" s="285">
        <v>100363</v>
      </c>
      <c r="AT58" s="37"/>
      <c r="AU58" s="20">
        <v>26597</v>
      </c>
      <c r="AV58" s="5"/>
      <c r="AW58" s="20">
        <v>18425</v>
      </c>
      <c r="AX58" s="225">
        <v>36842</v>
      </c>
      <c r="AY58" s="284">
        <v>0.5</v>
      </c>
      <c r="AZ58" s="323"/>
      <c r="BA58" s="322">
        <v>2</v>
      </c>
      <c r="BB58" s="326"/>
      <c r="BC58" s="443">
        <v>871</v>
      </c>
      <c r="BD58" s="66"/>
      <c r="BE58" s="20">
        <v>6766.2330000000002</v>
      </c>
      <c r="BF58" s="66"/>
      <c r="BG58" s="18">
        <v>3794.0320000000002</v>
      </c>
      <c r="BH58" s="5"/>
      <c r="BI58" s="20">
        <v>6938</v>
      </c>
      <c r="BJ58" s="5"/>
      <c r="BK58" s="20">
        <v>1820</v>
      </c>
      <c r="BL58" s="5"/>
      <c r="BM58" s="20">
        <v>2721</v>
      </c>
      <c r="BN58" s="5"/>
      <c r="BO58" s="20">
        <v>2398</v>
      </c>
      <c r="BP58" s="18"/>
      <c r="BQ58" s="18"/>
      <c r="BR58" s="66"/>
      <c r="BS58" s="18">
        <v>78929</v>
      </c>
      <c r="BT58" s="5"/>
      <c r="BU58" s="285">
        <v>0</v>
      </c>
      <c r="BV58" s="323"/>
      <c r="BW58" s="23">
        <v>94.7</v>
      </c>
      <c r="BX58" s="66"/>
      <c r="BY58" s="20">
        <v>242098</v>
      </c>
      <c r="BZ58" s="5"/>
      <c r="CA58" s="109">
        <v>0.72</v>
      </c>
      <c r="CB58" s="66"/>
      <c r="CC58" s="20">
        <v>8893</v>
      </c>
      <c r="CD58" s="66"/>
      <c r="CE58" s="20">
        <v>7008</v>
      </c>
      <c r="CF58" s="66"/>
      <c r="CG58" s="23">
        <v>84.4</v>
      </c>
      <c r="CH58" s="66"/>
      <c r="CI58" s="23">
        <v>90.4</v>
      </c>
      <c r="CJ58" s="6"/>
      <c r="CK58" s="23">
        <v>97.7</v>
      </c>
      <c r="CL58" s="56"/>
      <c r="CM58" s="56">
        <v>104.6</v>
      </c>
      <c r="CN58" s="5"/>
      <c r="CO58" s="23">
        <v>95.8</v>
      </c>
      <c r="CP58" s="56"/>
      <c r="CQ58" s="56">
        <v>109.1</v>
      </c>
      <c r="CR58" s="5"/>
      <c r="CS58" s="56">
        <v>122.9</v>
      </c>
      <c r="CT58" s="6"/>
      <c r="CU58" s="287">
        <v>0</v>
      </c>
      <c r="CV58" s="52" t="s">
        <v>107</v>
      </c>
      <c r="CW58" s="50">
        <v>25</v>
      </c>
      <c r="CX58" s="51">
        <v>4</v>
      </c>
      <c r="CY58" s="187"/>
    </row>
    <row r="59" spans="1:103" ht="15" customHeight="1">
      <c r="A59" s="48">
        <v>2013</v>
      </c>
      <c r="B59" s="48" t="s">
        <v>107</v>
      </c>
      <c r="C59" s="50">
        <v>25</v>
      </c>
      <c r="D59" s="51">
        <v>5</v>
      </c>
      <c r="E59" s="49"/>
      <c r="F59" s="65"/>
      <c r="G59" s="215">
        <v>80</v>
      </c>
      <c r="H59" s="66"/>
      <c r="I59" s="215">
        <v>71.400000000000006</v>
      </c>
      <c r="J59" s="66"/>
      <c r="K59" s="216">
        <v>50</v>
      </c>
      <c r="L59" s="58"/>
      <c r="M59" s="20">
        <v>1121388</v>
      </c>
      <c r="N59" s="58"/>
      <c r="O59" s="53">
        <v>468884</v>
      </c>
      <c r="P59" s="65"/>
      <c r="Q59" s="23">
        <v>95.6</v>
      </c>
      <c r="R59" s="66"/>
      <c r="S59" s="23">
        <v>90</v>
      </c>
      <c r="T59" s="65"/>
      <c r="U59" s="23">
        <v>97.1</v>
      </c>
      <c r="V59" s="66"/>
      <c r="W59" s="23">
        <v>90.6</v>
      </c>
      <c r="X59" s="65"/>
      <c r="Y59" s="23">
        <v>88.9</v>
      </c>
      <c r="Z59" s="66"/>
      <c r="AA59" s="56">
        <v>87</v>
      </c>
      <c r="AB59" s="6"/>
      <c r="AC59" s="20">
        <v>751</v>
      </c>
      <c r="AD59" s="5"/>
      <c r="AE59" s="20">
        <v>331</v>
      </c>
      <c r="AF59" s="5"/>
      <c r="AG59" s="20">
        <v>302</v>
      </c>
      <c r="AH59" s="5"/>
      <c r="AI59" s="35">
        <v>370</v>
      </c>
      <c r="AJ59" s="37"/>
      <c r="AK59" s="35">
        <v>22074</v>
      </c>
      <c r="AL59" s="37"/>
      <c r="AM59" s="20">
        <v>139663</v>
      </c>
      <c r="AN59" s="5"/>
      <c r="AO59" s="20">
        <v>1742</v>
      </c>
      <c r="AP59" s="5"/>
      <c r="AQ59" s="35">
        <v>111840</v>
      </c>
      <c r="AR59" s="37"/>
      <c r="AS59" s="285">
        <v>107441</v>
      </c>
      <c r="AT59" s="37"/>
      <c r="AU59" s="20">
        <v>26507</v>
      </c>
      <c r="AV59" s="5"/>
      <c r="AW59" s="20">
        <v>18501</v>
      </c>
      <c r="AX59" s="225">
        <v>28686</v>
      </c>
      <c r="AY59" s="284">
        <v>0.1</v>
      </c>
      <c r="AZ59" s="323"/>
      <c r="BA59" s="322">
        <v>3</v>
      </c>
      <c r="BB59" s="326"/>
      <c r="BC59" s="443">
        <v>326</v>
      </c>
      <c r="BD59" s="66"/>
      <c r="BE59" s="20">
        <v>6467.5959999999995</v>
      </c>
      <c r="BF59" s="66"/>
      <c r="BG59" s="18">
        <v>3185.0859999999998</v>
      </c>
      <c r="BH59" s="5"/>
      <c r="BI59" s="20">
        <v>7068</v>
      </c>
      <c r="BJ59" s="5"/>
      <c r="BK59" s="20">
        <v>1828</v>
      </c>
      <c r="BL59" s="5"/>
      <c r="BM59" s="20">
        <v>2934</v>
      </c>
      <c r="BN59" s="5"/>
      <c r="BO59" s="20">
        <v>2306</v>
      </c>
      <c r="BP59" s="18"/>
      <c r="BQ59" s="18"/>
      <c r="BR59" s="66"/>
      <c r="BS59" s="18">
        <v>83698</v>
      </c>
      <c r="BT59" s="5"/>
      <c r="BU59" s="285">
        <v>0</v>
      </c>
      <c r="BV59" s="323"/>
      <c r="BW59" s="23">
        <v>94.6</v>
      </c>
      <c r="BX59" s="66"/>
      <c r="BY59" s="20">
        <v>246870</v>
      </c>
      <c r="BZ59" s="5"/>
      <c r="CA59" s="109">
        <v>0.73</v>
      </c>
      <c r="CB59" s="66"/>
      <c r="CC59" s="20">
        <v>6835</v>
      </c>
      <c r="CD59" s="66"/>
      <c r="CE59" s="20">
        <v>7189</v>
      </c>
      <c r="CF59" s="66"/>
      <c r="CG59" s="23">
        <v>84.8</v>
      </c>
      <c r="CH59" s="66"/>
      <c r="CI59" s="23">
        <v>90.9</v>
      </c>
      <c r="CJ59" s="6"/>
      <c r="CK59" s="23">
        <v>97.2</v>
      </c>
      <c r="CL59" s="56"/>
      <c r="CM59" s="56">
        <v>104.2</v>
      </c>
      <c r="CN59" s="5"/>
      <c r="CO59" s="23">
        <v>94.6</v>
      </c>
      <c r="CP59" s="56"/>
      <c r="CQ59" s="56">
        <v>104.9</v>
      </c>
      <c r="CR59" s="5"/>
      <c r="CS59" s="56">
        <v>105.6</v>
      </c>
      <c r="CT59" s="6"/>
      <c r="CU59" s="287">
        <v>0</v>
      </c>
      <c r="CV59" s="52" t="s">
        <v>107</v>
      </c>
      <c r="CW59" s="50">
        <v>25</v>
      </c>
      <c r="CX59" s="51">
        <v>5</v>
      </c>
      <c r="CY59" s="187"/>
    </row>
    <row r="60" spans="1:103" ht="15" customHeight="1">
      <c r="A60" s="48">
        <v>2013</v>
      </c>
      <c r="B60" s="48" t="s">
        <v>107</v>
      </c>
      <c r="C60" s="50">
        <v>25</v>
      </c>
      <c r="D60" s="51">
        <v>6</v>
      </c>
      <c r="E60" s="49"/>
      <c r="F60" s="65"/>
      <c r="G60" s="215">
        <v>40</v>
      </c>
      <c r="H60" s="66"/>
      <c r="I60" s="215">
        <v>28.6</v>
      </c>
      <c r="J60" s="66"/>
      <c r="K60" s="216">
        <v>20</v>
      </c>
      <c r="L60" s="58"/>
      <c r="M60" s="20">
        <v>1121209</v>
      </c>
      <c r="N60" s="58"/>
      <c r="O60" s="53">
        <v>469152</v>
      </c>
      <c r="P60" s="65"/>
      <c r="Q60" s="23">
        <v>94.4</v>
      </c>
      <c r="R60" s="66"/>
      <c r="S60" s="23">
        <v>89.8</v>
      </c>
      <c r="T60" s="65"/>
      <c r="U60" s="23">
        <v>95.8</v>
      </c>
      <c r="V60" s="66"/>
      <c r="W60" s="23">
        <v>92.1</v>
      </c>
      <c r="X60" s="65"/>
      <c r="Y60" s="23">
        <v>88.9</v>
      </c>
      <c r="Z60" s="66"/>
      <c r="AA60" s="56">
        <v>86.2</v>
      </c>
      <c r="AB60" s="6"/>
      <c r="AC60" s="20">
        <v>460</v>
      </c>
      <c r="AD60" s="5"/>
      <c r="AE60" s="20">
        <v>218</v>
      </c>
      <c r="AF60" s="5"/>
      <c r="AG60" s="20">
        <v>172</v>
      </c>
      <c r="AH60" s="5"/>
      <c r="AI60" s="35">
        <v>422</v>
      </c>
      <c r="AJ60" s="37"/>
      <c r="AK60" s="35">
        <v>15208</v>
      </c>
      <c r="AL60" s="37"/>
      <c r="AM60" s="20">
        <v>104147</v>
      </c>
      <c r="AN60" s="5"/>
      <c r="AO60" s="20">
        <v>1422</v>
      </c>
      <c r="AP60" s="5"/>
      <c r="AQ60" s="35">
        <v>97879</v>
      </c>
      <c r="AR60" s="37"/>
      <c r="AS60" s="285">
        <v>98783</v>
      </c>
      <c r="AT60" s="37"/>
      <c r="AU60" s="20">
        <v>26829</v>
      </c>
      <c r="AV60" s="5"/>
      <c r="AW60" s="20">
        <v>18623</v>
      </c>
      <c r="AX60" s="225">
        <v>21301</v>
      </c>
      <c r="AY60" s="284">
        <v>0</v>
      </c>
      <c r="AZ60" s="323"/>
      <c r="BA60" s="322">
        <v>3</v>
      </c>
      <c r="BB60" s="326"/>
      <c r="BC60" s="443">
        <v>185</v>
      </c>
      <c r="BD60" s="66"/>
      <c r="BE60" s="20">
        <v>6906.0919999999996</v>
      </c>
      <c r="BF60" s="66"/>
      <c r="BG60" s="18">
        <v>3597.4259999999999</v>
      </c>
      <c r="BH60" s="5"/>
      <c r="BI60" s="20">
        <v>6824</v>
      </c>
      <c r="BJ60" s="5"/>
      <c r="BK60" s="20">
        <v>1875</v>
      </c>
      <c r="BL60" s="5"/>
      <c r="BM60" s="20">
        <v>2772</v>
      </c>
      <c r="BN60" s="5"/>
      <c r="BO60" s="20">
        <v>2178</v>
      </c>
      <c r="BP60" s="18"/>
      <c r="BQ60" s="18"/>
      <c r="BR60" s="66"/>
      <c r="BS60" s="18">
        <v>72320</v>
      </c>
      <c r="BT60" s="5"/>
      <c r="BU60" s="285">
        <v>0</v>
      </c>
      <c r="BV60" s="323"/>
      <c r="BW60" s="23">
        <v>94.6</v>
      </c>
      <c r="BX60" s="66"/>
      <c r="BY60" s="20">
        <v>281275</v>
      </c>
      <c r="BZ60" s="5"/>
      <c r="CA60" s="109">
        <v>0.75</v>
      </c>
      <c r="CB60" s="66"/>
      <c r="CC60" s="20">
        <v>5676</v>
      </c>
      <c r="CD60" s="66"/>
      <c r="CE60" s="20">
        <v>6688</v>
      </c>
      <c r="CF60" s="66"/>
      <c r="CG60" s="23">
        <v>131.9</v>
      </c>
      <c r="CH60" s="66"/>
      <c r="CI60" s="23">
        <v>141.4</v>
      </c>
      <c r="CJ60" s="6"/>
      <c r="CK60" s="23">
        <v>97.9</v>
      </c>
      <c r="CL60" s="56"/>
      <c r="CM60" s="56">
        <v>104.9</v>
      </c>
      <c r="CN60" s="5"/>
      <c r="CO60" s="23">
        <v>94.5</v>
      </c>
      <c r="CP60" s="56"/>
      <c r="CQ60" s="56">
        <v>107.2</v>
      </c>
      <c r="CR60" s="5"/>
      <c r="CS60" s="56">
        <v>98.4</v>
      </c>
      <c r="CT60" s="6"/>
      <c r="CU60" s="287">
        <v>3.6</v>
      </c>
      <c r="CV60" s="52" t="s">
        <v>107</v>
      </c>
      <c r="CW60" s="50">
        <v>25</v>
      </c>
      <c r="CX60" s="51">
        <v>6</v>
      </c>
      <c r="CY60" s="187"/>
    </row>
    <row r="61" spans="1:103" ht="15" customHeight="1">
      <c r="A61" s="48">
        <v>2013</v>
      </c>
      <c r="B61" s="48" t="s">
        <v>107</v>
      </c>
      <c r="C61" s="50">
        <v>25</v>
      </c>
      <c r="D61" s="51">
        <v>7</v>
      </c>
      <c r="E61" s="49"/>
      <c r="F61" s="65"/>
      <c r="G61" s="468">
        <v>20</v>
      </c>
      <c r="H61" s="66"/>
      <c r="I61" s="468">
        <v>85.7</v>
      </c>
      <c r="J61" s="66"/>
      <c r="K61" s="216">
        <v>60</v>
      </c>
      <c r="L61" s="58"/>
      <c r="M61" s="20">
        <v>1120708</v>
      </c>
      <c r="N61" s="58"/>
      <c r="O61" s="53">
        <v>468981</v>
      </c>
      <c r="P61" s="65"/>
      <c r="Q61" s="23">
        <v>96.2</v>
      </c>
      <c r="R61" s="66"/>
      <c r="S61" s="23">
        <v>97</v>
      </c>
      <c r="T61" s="65"/>
      <c r="U61" s="23">
        <v>96.2</v>
      </c>
      <c r="V61" s="66"/>
      <c r="W61" s="23">
        <v>97.5</v>
      </c>
      <c r="X61" s="65"/>
      <c r="Y61" s="23">
        <v>92</v>
      </c>
      <c r="Z61" s="66"/>
      <c r="AA61" s="56">
        <v>88.8</v>
      </c>
      <c r="AB61" s="6"/>
      <c r="AC61" s="20">
        <v>587</v>
      </c>
      <c r="AD61" s="5"/>
      <c r="AE61" s="20">
        <v>317</v>
      </c>
      <c r="AF61" s="5"/>
      <c r="AG61" s="20">
        <v>210</v>
      </c>
      <c r="AH61" s="5"/>
      <c r="AI61" s="35">
        <v>510</v>
      </c>
      <c r="AJ61" s="37"/>
      <c r="AK61" s="35">
        <v>15941</v>
      </c>
      <c r="AL61" s="37"/>
      <c r="AM61" s="20">
        <v>85358</v>
      </c>
      <c r="AN61" s="5"/>
      <c r="AO61" s="20">
        <v>1332</v>
      </c>
      <c r="AP61" s="5"/>
      <c r="AQ61" s="35">
        <v>114862</v>
      </c>
      <c r="AR61" s="37"/>
      <c r="AS61" s="285">
        <v>121413</v>
      </c>
      <c r="AT61" s="37"/>
      <c r="AU61" s="20">
        <v>26605</v>
      </c>
      <c r="AV61" s="5"/>
      <c r="AW61" s="20">
        <v>18761</v>
      </c>
      <c r="AX61" s="225">
        <v>35459</v>
      </c>
      <c r="AY61" s="284">
        <v>29</v>
      </c>
      <c r="AZ61" s="323"/>
      <c r="BA61" s="322">
        <v>5</v>
      </c>
      <c r="BB61" s="326"/>
      <c r="BC61" s="443">
        <v>1465</v>
      </c>
      <c r="BD61" s="66"/>
      <c r="BE61" s="20">
        <v>6271.085</v>
      </c>
      <c r="BF61" s="66"/>
      <c r="BG61" s="18">
        <v>3907.8359999999998</v>
      </c>
      <c r="BH61" s="5"/>
      <c r="BI61" s="20">
        <v>7841</v>
      </c>
      <c r="BJ61" s="5"/>
      <c r="BK61" s="20">
        <v>1872</v>
      </c>
      <c r="BL61" s="5"/>
      <c r="BM61" s="20">
        <v>3446</v>
      </c>
      <c r="BN61" s="5"/>
      <c r="BO61" s="20">
        <v>2524</v>
      </c>
      <c r="BP61" s="18"/>
      <c r="BQ61" s="18"/>
      <c r="BR61" s="66"/>
      <c r="BS61" s="18">
        <v>94733</v>
      </c>
      <c r="BT61" s="5"/>
      <c r="BU61" s="285">
        <v>0</v>
      </c>
      <c r="BV61" s="323"/>
      <c r="BW61" s="23">
        <v>94.7</v>
      </c>
      <c r="BX61" s="66"/>
      <c r="BY61" s="20">
        <v>229417</v>
      </c>
      <c r="BZ61" s="5"/>
      <c r="CA61" s="109">
        <v>0.79</v>
      </c>
      <c r="CB61" s="66"/>
      <c r="CC61" s="20">
        <v>6173</v>
      </c>
      <c r="CD61" s="66"/>
      <c r="CE61" s="20">
        <v>8185</v>
      </c>
      <c r="CF61" s="66"/>
      <c r="CG61" s="23">
        <v>107.3</v>
      </c>
      <c r="CH61" s="66"/>
      <c r="CI61" s="23">
        <v>114.9</v>
      </c>
      <c r="CJ61" s="6"/>
      <c r="CK61" s="23">
        <v>98.3</v>
      </c>
      <c r="CL61" s="56"/>
      <c r="CM61" s="56">
        <v>105.2</v>
      </c>
      <c r="CN61" s="5"/>
      <c r="CO61" s="23">
        <v>95.1</v>
      </c>
      <c r="CP61" s="56"/>
      <c r="CQ61" s="56">
        <v>108.7</v>
      </c>
      <c r="CR61" s="5"/>
      <c r="CS61" s="56">
        <v>102.6</v>
      </c>
      <c r="CT61" s="6"/>
      <c r="CU61" s="287">
        <v>0</v>
      </c>
      <c r="CV61" s="52" t="s">
        <v>107</v>
      </c>
      <c r="CW61" s="50">
        <v>25</v>
      </c>
      <c r="CX61" s="51">
        <v>7</v>
      </c>
      <c r="CY61" s="187"/>
    </row>
    <row r="62" spans="1:103" ht="15" customHeight="1">
      <c r="A62" s="48">
        <v>2013</v>
      </c>
      <c r="B62" s="48" t="s">
        <v>107</v>
      </c>
      <c r="C62" s="50">
        <v>25</v>
      </c>
      <c r="D62" s="51">
        <v>8</v>
      </c>
      <c r="E62" s="49"/>
      <c r="F62" s="65"/>
      <c r="G62" s="215">
        <v>40</v>
      </c>
      <c r="H62" s="66"/>
      <c r="I62" s="215">
        <v>57.1</v>
      </c>
      <c r="J62" s="66"/>
      <c r="K62" s="216">
        <v>60</v>
      </c>
      <c r="L62" s="58"/>
      <c r="M62" s="20">
        <v>1120753</v>
      </c>
      <c r="N62" s="58"/>
      <c r="O62" s="53">
        <v>469244</v>
      </c>
      <c r="P62" s="65"/>
      <c r="Q62" s="23">
        <v>97.6</v>
      </c>
      <c r="R62" s="66"/>
      <c r="S62" s="23">
        <v>92.3</v>
      </c>
      <c r="T62" s="65"/>
      <c r="U62" s="23">
        <v>97.5</v>
      </c>
      <c r="V62" s="66"/>
      <c r="W62" s="23">
        <v>92.4</v>
      </c>
      <c r="X62" s="65"/>
      <c r="Y62" s="23">
        <v>90.5</v>
      </c>
      <c r="Z62" s="66"/>
      <c r="AA62" s="56">
        <v>89.3</v>
      </c>
      <c r="AB62" s="6"/>
      <c r="AC62" s="20">
        <v>705</v>
      </c>
      <c r="AD62" s="5"/>
      <c r="AE62" s="20">
        <v>347</v>
      </c>
      <c r="AF62" s="5"/>
      <c r="AG62" s="20">
        <v>313</v>
      </c>
      <c r="AH62" s="5"/>
      <c r="AI62" s="35">
        <v>470</v>
      </c>
      <c r="AJ62" s="37"/>
      <c r="AK62" s="35">
        <v>16791</v>
      </c>
      <c r="AL62" s="37"/>
      <c r="AM62" s="20">
        <v>126396</v>
      </c>
      <c r="AN62" s="5"/>
      <c r="AO62" s="20">
        <v>1619</v>
      </c>
      <c r="AP62" s="5"/>
      <c r="AQ62" s="35">
        <v>141121</v>
      </c>
      <c r="AR62" s="37"/>
      <c r="AS62" s="285">
        <v>138636</v>
      </c>
      <c r="AT62" s="37"/>
      <c r="AU62" s="20">
        <v>26748</v>
      </c>
      <c r="AV62" s="5"/>
      <c r="AW62" s="20">
        <v>18886</v>
      </c>
      <c r="AX62" s="225">
        <v>24450</v>
      </c>
      <c r="AY62" s="284">
        <v>0.1</v>
      </c>
      <c r="AZ62" s="323"/>
      <c r="BA62" s="322">
        <v>4</v>
      </c>
      <c r="BB62" s="326"/>
      <c r="BC62" s="443">
        <v>375</v>
      </c>
      <c r="BD62" s="66"/>
      <c r="BE62" s="20">
        <v>5784.2060000000001</v>
      </c>
      <c r="BF62" s="66"/>
      <c r="BG62" s="18">
        <v>3124.451</v>
      </c>
      <c r="BH62" s="5"/>
      <c r="BI62" s="20">
        <v>7117</v>
      </c>
      <c r="BJ62" s="5"/>
      <c r="BK62" s="20">
        <v>1495</v>
      </c>
      <c r="BL62" s="5"/>
      <c r="BM62" s="20">
        <v>3305</v>
      </c>
      <c r="BN62" s="5"/>
      <c r="BO62" s="20">
        <v>2317</v>
      </c>
      <c r="BP62" s="18"/>
      <c r="BQ62" s="18"/>
      <c r="BR62" s="66"/>
      <c r="BS62" s="18">
        <v>134160</v>
      </c>
      <c r="BT62" s="5"/>
      <c r="BU62" s="285">
        <v>0</v>
      </c>
      <c r="BV62" s="323"/>
      <c r="BW62" s="23">
        <v>95.2</v>
      </c>
      <c r="BX62" s="66"/>
      <c r="BY62" s="20">
        <v>255729</v>
      </c>
      <c r="BZ62" s="5"/>
      <c r="CA62" s="109">
        <v>0.79</v>
      </c>
      <c r="CB62" s="66"/>
      <c r="CC62" s="20">
        <v>5738</v>
      </c>
      <c r="CD62" s="66"/>
      <c r="CE62" s="20">
        <v>7181</v>
      </c>
      <c r="CF62" s="66"/>
      <c r="CG62" s="23">
        <v>89</v>
      </c>
      <c r="CH62" s="66"/>
      <c r="CI62" s="23">
        <v>94.7</v>
      </c>
      <c r="CJ62" s="6"/>
      <c r="CK62" s="23">
        <v>96.7</v>
      </c>
      <c r="CL62" s="56"/>
      <c r="CM62" s="56">
        <v>102.9</v>
      </c>
      <c r="CN62" s="5"/>
      <c r="CO62" s="23">
        <v>94.9</v>
      </c>
      <c r="CP62" s="56"/>
      <c r="CQ62" s="56">
        <v>105</v>
      </c>
      <c r="CR62" s="5"/>
      <c r="CS62" s="56">
        <v>106.9</v>
      </c>
      <c r="CT62" s="6"/>
      <c r="CU62" s="287">
        <v>0</v>
      </c>
      <c r="CV62" s="52" t="s">
        <v>107</v>
      </c>
      <c r="CW62" s="50">
        <v>25</v>
      </c>
      <c r="CX62" s="51">
        <v>8</v>
      </c>
      <c r="CY62" s="187"/>
    </row>
    <row r="63" spans="1:103" ht="15" customHeight="1">
      <c r="A63" s="48">
        <v>2013</v>
      </c>
      <c r="B63" s="48" t="s">
        <v>107</v>
      </c>
      <c r="C63" s="50">
        <v>25</v>
      </c>
      <c r="D63" s="51">
        <v>9</v>
      </c>
      <c r="E63" s="49"/>
      <c r="F63" s="65"/>
      <c r="G63" s="215">
        <v>80</v>
      </c>
      <c r="H63" s="66"/>
      <c r="I63" s="215">
        <v>71.400000000000006</v>
      </c>
      <c r="J63" s="66"/>
      <c r="K63" s="216">
        <v>80</v>
      </c>
      <c r="L63" s="58"/>
      <c r="M63" s="20">
        <v>1120743</v>
      </c>
      <c r="N63" s="58"/>
      <c r="O63" s="53">
        <v>469315</v>
      </c>
      <c r="P63" s="65"/>
      <c r="Q63" s="23">
        <v>97.6</v>
      </c>
      <c r="R63" s="66"/>
      <c r="S63" s="23">
        <v>99.7</v>
      </c>
      <c r="T63" s="65"/>
      <c r="U63" s="23">
        <v>98.8</v>
      </c>
      <c r="V63" s="66"/>
      <c r="W63" s="23">
        <v>99.7</v>
      </c>
      <c r="X63" s="65"/>
      <c r="Y63" s="23">
        <v>89.5</v>
      </c>
      <c r="Z63" s="66"/>
      <c r="AA63" s="56">
        <v>89.3</v>
      </c>
      <c r="AB63" s="6"/>
      <c r="AC63" s="20">
        <v>854</v>
      </c>
      <c r="AD63" s="5"/>
      <c r="AE63" s="20">
        <v>356</v>
      </c>
      <c r="AF63" s="5"/>
      <c r="AG63" s="20">
        <v>371</v>
      </c>
      <c r="AH63" s="5"/>
      <c r="AI63" s="35">
        <v>534</v>
      </c>
      <c r="AJ63" s="37"/>
      <c r="AK63" s="35">
        <v>21033</v>
      </c>
      <c r="AL63" s="37"/>
      <c r="AM63" s="20">
        <v>109705</v>
      </c>
      <c r="AN63" s="5"/>
      <c r="AO63" s="20">
        <v>1515</v>
      </c>
      <c r="AP63" s="5"/>
      <c r="AQ63" s="35">
        <v>112468</v>
      </c>
      <c r="AR63" s="37"/>
      <c r="AS63" s="285">
        <v>112684</v>
      </c>
      <c r="AT63" s="37"/>
      <c r="AU63" s="20">
        <v>26694</v>
      </c>
      <c r="AV63" s="5"/>
      <c r="AW63" s="20">
        <v>19063</v>
      </c>
      <c r="AX63" s="225">
        <v>32862</v>
      </c>
      <c r="AY63" s="284">
        <v>0</v>
      </c>
      <c r="AZ63" s="323"/>
      <c r="BA63" s="322">
        <v>1</v>
      </c>
      <c r="BB63" s="326"/>
      <c r="BC63" s="443">
        <v>65</v>
      </c>
      <c r="BD63" s="66"/>
      <c r="BE63" s="20">
        <v>6923.9679999999998</v>
      </c>
      <c r="BF63" s="66"/>
      <c r="BG63" s="18">
        <v>3645.04</v>
      </c>
      <c r="BH63" s="5"/>
      <c r="BI63" s="20">
        <v>6226</v>
      </c>
      <c r="BJ63" s="5"/>
      <c r="BK63" s="20">
        <v>1422</v>
      </c>
      <c r="BL63" s="5"/>
      <c r="BM63" s="20">
        <v>2751</v>
      </c>
      <c r="BN63" s="5"/>
      <c r="BO63" s="20">
        <v>2053</v>
      </c>
      <c r="BP63" s="18"/>
      <c r="BQ63" s="18"/>
      <c r="BR63" s="66"/>
      <c r="BS63" s="18">
        <v>75323</v>
      </c>
      <c r="BT63" s="5"/>
      <c r="BU63" s="285">
        <v>0</v>
      </c>
      <c r="BV63" s="323"/>
      <c r="BW63" s="23">
        <v>95.6</v>
      </c>
      <c r="BX63" s="66"/>
      <c r="BY63" s="20">
        <v>296598</v>
      </c>
      <c r="BZ63" s="5"/>
      <c r="CA63" s="109">
        <v>0.81</v>
      </c>
      <c r="CB63" s="66"/>
      <c r="CC63" s="20">
        <v>6056</v>
      </c>
      <c r="CD63" s="66"/>
      <c r="CE63" s="20">
        <v>7417</v>
      </c>
      <c r="CF63" s="66"/>
      <c r="CG63" s="23">
        <v>83.9</v>
      </c>
      <c r="CH63" s="66"/>
      <c r="CI63" s="23">
        <v>88.9</v>
      </c>
      <c r="CJ63" s="6"/>
      <c r="CK63" s="23">
        <v>97.1</v>
      </c>
      <c r="CL63" s="56"/>
      <c r="CM63" s="56">
        <v>102.9</v>
      </c>
      <c r="CN63" s="5"/>
      <c r="CO63" s="23">
        <v>95.2</v>
      </c>
      <c r="CP63" s="56"/>
      <c r="CQ63" s="56">
        <v>105.1</v>
      </c>
      <c r="CR63" s="5"/>
      <c r="CS63" s="56">
        <v>121.8</v>
      </c>
      <c r="CT63" s="6"/>
      <c r="CU63" s="287">
        <v>3.7</v>
      </c>
      <c r="CV63" s="52" t="s">
        <v>107</v>
      </c>
      <c r="CW63" s="50">
        <v>25</v>
      </c>
      <c r="CX63" s="51">
        <v>9</v>
      </c>
      <c r="CY63" s="187"/>
    </row>
    <row r="64" spans="1:103" ht="15" customHeight="1">
      <c r="A64" s="48">
        <v>2013</v>
      </c>
      <c r="B64" s="48" t="s">
        <v>107</v>
      </c>
      <c r="C64" s="50">
        <v>25</v>
      </c>
      <c r="D64" s="51">
        <v>10</v>
      </c>
      <c r="E64" s="49"/>
      <c r="F64" s="65"/>
      <c r="G64" s="215">
        <v>80</v>
      </c>
      <c r="H64" s="66"/>
      <c r="I64" s="215">
        <v>85.7</v>
      </c>
      <c r="J64" s="66"/>
      <c r="K64" s="216">
        <v>60</v>
      </c>
      <c r="L64" s="58"/>
      <c r="M64" s="20">
        <v>1120650</v>
      </c>
      <c r="N64" s="58"/>
      <c r="O64" s="53">
        <v>469386</v>
      </c>
      <c r="P64" s="65"/>
      <c r="Q64" s="23">
        <v>99.5</v>
      </c>
      <c r="R64" s="66"/>
      <c r="S64" s="23">
        <v>106.9</v>
      </c>
      <c r="T64" s="65"/>
      <c r="U64" s="23">
        <v>97.2</v>
      </c>
      <c r="V64" s="66"/>
      <c r="W64" s="23">
        <v>101.6</v>
      </c>
      <c r="X64" s="65"/>
      <c r="Y64" s="23">
        <v>91.9</v>
      </c>
      <c r="Z64" s="66"/>
      <c r="AA64" s="56">
        <v>93.3</v>
      </c>
      <c r="AB64" s="6"/>
      <c r="AC64" s="20">
        <v>859</v>
      </c>
      <c r="AD64" s="5"/>
      <c r="AE64" s="20">
        <v>347</v>
      </c>
      <c r="AF64" s="5"/>
      <c r="AG64" s="20">
        <v>336</v>
      </c>
      <c r="AH64" s="5"/>
      <c r="AI64" s="35">
        <v>602</v>
      </c>
      <c r="AJ64" s="37"/>
      <c r="AK64" s="35">
        <v>15918</v>
      </c>
      <c r="AL64" s="37"/>
      <c r="AM64" s="20">
        <v>148944</v>
      </c>
      <c r="AN64" s="5"/>
      <c r="AO64" s="20">
        <v>1979</v>
      </c>
      <c r="AP64" s="5"/>
      <c r="AQ64" s="35">
        <v>118548</v>
      </c>
      <c r="AR64" s="37"/>
      <c r="AS64" s="285">
        <v>119777</v>
      </c>
      <c r="AT64" s="37"/>
      <c r="AU64" s="20">
        <v>26550</v>
      </c>
      <c r="AV64" s="5"/>
      <c r="AW64" s="20">
        <v>19028</v>
      </c>
      <c r="AX64" s="225">
        <v>26899</v>
      </c>
      <c r="AY64" s="284">
        <v>3</v>
      </c>
      <c r="AZ64" s="323"/>
      <c r="BA64" s="322">
        <v>8</v>
      </c>
      <c r="BB64" s="326"/>
      <c r="BC64" s="443">
        <v>1645</v>
      </c>
      <c r="BD64" s="66"/>
      <c r="BE64" s="20">
        <v>6856.0360000000001</v>
      </c>
      <c r="BF64" s="66"/>
      <c r="BG64" s="18">
        <v>4698.9260000000004</v>
      </c>
      <c r="BH64" s="5"/>
      <c r="BI64" s="20">
        <v>6916</v>
      </c>
      <c r="BJ64" s="5"/>
      <c r="BK64" s="20">
        <v>1864</v>
      </c>
      <c r="BL64" s="5"/>
      <c r="BM64" s="20">
        <v>2840</v>
      </c>
      <c r="BN64" s="5"/>
      <c r="BO64" s="20">
        <v>2213</v>
      </c>
      <c r="BP64" s="18"/>
      <c r="BQ64" s="18"/>
      <c r="BR64" s="66"/>
      <c r="BS64" s="18">
        <v>86925</v>
      </c>
      <c r="BT64" s="5"/>
      <c r="BU64" s="285">
        <v>0</v>
      </c>
      <c r="BV64" s="323"/>
      <c r="BW64" s="23">
        <v>95.6</v>
      </c>
      <c r="BX64" s="66"/>
      <c r="BY64" s="20">
        <v>275294</v>
      </c>
      <c r="BZ64" s="5"/>
      <c r="CA64" s="109">
        <v>0.82</v>
      </c>
      <c r="CB64" s="66"/>
      <c r="CC64" s="20">
        <v>6212</v>
      </c>
      <c r="CD64" s="66"/>
      <c r="CE64" s="20">
        <v>8982</v>
      </c>
      <c r="CF64" s="66"/>
      <c r="CG64" s="23">
        <v>84.2</v>
      </c>
      <c r="CH64" s="66"/>
      <c r="CI64" s="23">
        <v>89.2</v>
      </c>
      <c r="CJ64" s="6"/>
      <c r="CK64" s="23">
        <v>98.6</v>
      </c>
      <c r="CL64" s="56"/>
      <c r="CM64" s="56">
        <v>104.4</v>
      </c>
      <c r="CN64" s="5"/>
      <c r="CO64" s="23">
        <v>95.2</v>
      </c>
      <c r="CP64" s="56"/>
      <c r="CQ64" s="56">
        <v>107.6</v>
      </c>
      <c r="CR64" s="5"/>
      <c r="CS64" s="56">
        <v>113.6</v>
      </c>
      <c r="CT64" s="6"/>
      <c r="CU64" s="287">
        <v>0</v>
      </c>
      <c r="CV64" s="52" t="s">
        <v>107</v>
      </c>
      <c r="CW64" s="50">
        <v>25</v>
      </c>
      <c r="CX64" s="51">
        <v>10</v>
      </c>
      <c r="CY64" s="187"/>
    </row>
    <row r="65" spans="1:103" ht="15" customHeight="1">
      <c r="A65" s="48">
        <v>2013</v>
      </c>
      <c r="B65" s="48" t="s">
        <v>107</v>
      </c>
      <c r="C65" s="50">
        <v>25</v>
      </c>
      <c r="D65" s="51">
        <v>11</v>
      </c>
      <c r="E65" s="49"/>
      <c r="F65" s="65"/>
      <c r="G65" s="215">
        <v>80</v>
      </c>
      <c r="H65" s="66"/>
      <c r="I65" s="215">
        <v>85.7</v>
      </c>
      <c r="J65" s="66"/>
      <c r="K65" s="216">
        <v>60</v>
      </c>
      <c r="L65" s="58"/>
      <c r="M65" s="20">
        <v>1120774</v>
      </c>
      <c r="N65" s="58"/>
      <c r="O65" s="53">
        <v>469611</v>
      </c>
      <c r="P65" s="65"/>
      <c r="Q65" s="23">
        <v>100.1</v>
      </c>
      <c r="R65" s="66"/>
      <c r="S65" s="23">
        <v>100.6</v>
      </c>
      <c r="T65" s="65"/>
      <c r="U65" s="23">
        <v>98.5</v>
      </c>
      <c r="V65" s="66"/>
      <c r="W65" s="23">
        <v>101.7</v>
      </c>
      <c r="X65" s="65"/>
      <c r="Y65" s="23">
        <v>91.2</v>
      </c>
      <c r="Z65" s="66"/>
      <c r="AA65" s="56">
        <v>91.9</v>
      </c>
      <c r="AB65" s="6"/>
      <c r="AC65" s="20">
        <v>840</v>
      </c>
      <c r="AD65" s="5"/>
      <c r="AE65" s="20">
        <v>379</v>
      </c>
      <c r="AF65" s="5"/>
      <c r="AG65" s="20">
        <v>315</v>
      </c>
      <c r="AH65" s="5"/>
      <c r="AI65" s="35">
        <v>485</v>
      </c>
      <c r="AJ65" s="37"/>
      <c r="AK65" s="35">
        <v>9091</v>
      </c>
      <c r="AL65" s="37"/>
      <c r="AM65" s="20">
        <v>112430</v>
      </c>
      <c r="AN65" s="5"/>
      <c r="AO65" s="20">
        <v>1624</v>
      </c>
      <c r="AP65" s="5"/>
      <c r="AQ65" s="35">
        <v>125240</v>
      </c>
      <c r="AR65" s="37"/>
      <c r="AS65" s="285">
        <v>128253</v>
      </c>
      <c r="AT65" s="37"/>
      <c r="AU65" s="20">
        <v>26762</v>
      </c>
      <c r="AV65" s="5"/>
      <c r="AW65" s="20">
        <v>19410</v>
      </c>
      <c r="AX65" s="225">
        <v>18976</v>
      </c>
      <c r="AY65" s="284">
        <v>0</v>
      </c>
      <c r="AZ65" s="323"/>
      <c r="BA65" s="322">
        <v>2</v>
      </c>
      <c r="BB65" s="326"/>
      <c r="BC65" s="443">
        <v>877</v>
      </c>
      <c r="BD65" s="66"/>
      <c r="BE65" s="20">
        <v>6948.1620000000003</v>
      </c>
      <c r="BF65" s="66"/>
      <c r="BG65" s="18">
        <v>4497.317</v>
      </c>
      <c r="BH65" s="5"/>
      <c r="BI65" s="20">
        <v>7389</v>
      </c>
      <c r="BJ65" s="5"/>
      <c r="BK65" s="20">
        <v>1999</v>
      </c>
      <c r="BL65" s="5"/>
      <c r="BM65" s="20">
        <v>3123</v>
      </c>
      <c r="BN65" s="5"/>
      <c r="BO65" s="20">
        <v>2267</v>
      </c>
      <c r="BP65" s="18"/>
      <c r="BQ65" s="18"/>
      <c r="BR65" s="66"/>
      <c r="BS65" s="18">
        <v>98459</v>
      </c>
      <c r="BT65" s="5"/>
      <c r="BU65" s="285">
        <v>0</v>
      </c>
      <c r="BV65" s="323"/>
      <c r="BW65" s="23">
        <v>95.4</v>
      </c>
      <c r="BX65" s="66"/>
      <c r="BY65" s="20">
        <v>275524</v>
      </c>
      <c r="BZ65" s="5"/>
      <c r="CA65" s="109">
        <v>0.82</v>
      </c>
      <c r="CB65" s="66"/>
      <c r="CC65" s="20">
        <v>4914</v>
      </c>
      <c r="CD65" s="66"/>
      <c r="CE65" s="20">
        <v>7214</v>
      </c>
      <c r="CF65" s="66"/>
      <c r="CG65" s="23">
        <v>85.6</v>
      </c>
      <c r="CH65" s="66"/>
      <c r="CI65" s="23">
        <v>90.9</v>
      </c>
      <c r="CJ65" s="6"/>
      <c r="CK65" s="23">
        <v>98.8</v>
      </c>
      <c r="CL65" s="56"/>
      <c r="CM65" s="56">
        <v>104.9</v>
      </c>
      <c r="CN65" s="5"/>
      <c r="CO65" s="23">
        <v>95.6</v>
      </c>
      <c r="CP65" s="56"/>
      <c r="CQ65" s="56">
        <v>108.2</v>
      </c>
      <c r="CR65" s="5"/>
      <c r="CS65" s="56">
        <v>117</v>
      </c>
      <c r="CT65" s="6"/>
      <c r="CU65" s="287">
        <v>0</v>
      </c>
      <c r="CV65" s="52" t="s">
        <v>107</v>
      </c>
      <c r="CW65" s="50">
        <v>25</v>
      </c>
      <c r="CX65" s="51">
        <v>11</v>
      </c>
      <c r="CY65" s="187"/>
    </row>
    <row r="66" spans="1:103" ht="15" customHeight="1">
      <c r="A66" s="48">
        <v>2013</v>
      </c>
      <c r="B66" s="48" t="s">
        <v>107</v>
      </c>
      <c r="C66" s="50">
        <v>25</v>
      </c>
      <c r="D66" s="51">
        <v>12</v>
      </c>
      <c r="E66" s="49"/>
      <c r="F66" s="65"/>
      <c r="G66" s="215">
        <v>60</v>
      </c>
      <c r="H66" s="66"/>
      <c r="I66" s="215">
        <v>78.599999999999994</v>
      </c>
      <c r="J66" s="66"/>
      <c r="K66" s="216">
        <v>60</v>
      </c>
      <c r="L66" s="58"/>
      <c r="M66" s="20">
        <v>1120524</v>
      </c>
      <c r="N66" s="58"/>
      <c r="O66" s="53">
        <v>469642</v>
      </c>
      <c r="P66" s="65"/>
      <c r="Q66" s="23">
        <v>100.8</v>
      </c>
      <c r="R66" s="66"/>
      <c r="S66" s="23">
        <v>104.6</v>
      </c>
      <c r="T66" s="65"/>
      <c r="U66" s="23">
        <v>98.8</v>
      </c>
      <c r="V66" s="66"/>
      <c r="W66" s="23">
        <v>110.6</v>
      </c>
      <c r="X66" s="65"/>
      <c r="Y66" s="23">
        <v>90.9</v>
      </c>
      <c r="Z66" s="66"/>
      <c r="AA66" s="56">
        <v>89.5</v>
      </c>
      <c r="AB66" s="6"/>
      <c r="AC66" s="20">
        <v>632</v>
      </c>
      <c r="AD66" s="5"/>
      <c r="AE66" s="20">
        <v>354</v>
      </c>
      <c r="AF66" s="5"/>
      <c r="AG66" s="20">
        <v>252</v>
      </c>
      <c r="AH66" s="5"/>
      <c r="AI66" s="35">
        <v>535</v>
      </c>
      <c r="AJ66" s="37"/>
      <c r="AK66" s="35">
        <v>7725</v>
      </c>
      <c r="AL66" s="37"/>
      <c r="AM66" s="20">
        <v>114902</v>
      </c>
      <c r="AN66" s="5"/>
      <c r="AO66" s="20">
        <v>1485</v>
      </c>
      <c r="AP66" s="5"/>
      <c r="AQ66" s="35">
        <v>110356</v>
      </c>
      <c r="AR66" s="37"/>
      <c r="AS66" s="285">
        <v>132130</v>
      </c>
      <c r="AT66" s="37"/>
      <c r="AU66" s="20">
        <v>27246</v>
      </c>
      <c r="AV66" s="5"/>
      <c r="AW66" s="20">
        <v>19859</v>
      </c>
      <c r="AX66" s="225">
        <v>20224</v>
      </c>
      <c r="AY66" s="284">
        <v>0</v>
      </c>
      <c r="AZ66" s="323"/>
      <c r="BA66" s="322">
        <v>1</v>
      </c>
      <c r="BB66" s="326"/>
      <c r="BC66" s="443">
        <v>220</v>
      </c>
      <c r="BD66" s="66"/>
      <c r="BE66" s="20">
        <v>7046.85</v>
      </c>
      <c r="BF66" s="66"/>
      <c r="BG66" s="18">
        <v>4375.009</v>
      </c>
      <c r="BH66" s="5"/>
      <c r="BI66" s="20">
        <v>9916</v>
      </c>
      <c r="BJ66" s="5"/>
      <c r="BK66" s="20">
        <v>2410</v>
      </c>
      <c r="BL66" s="5"/>
      <c r="BM66" s="20">
        <v>4359</v>
      </c>
      <c r="BN66" s="5"/>
      <c r="BO66" s="20">
        <v>3146</v>
      </c>
      <c r="BP66" s="18"/>
      <c r="BQ66" s="18"/>
      <c r="BR66" s="66"/>
      <c r="BS66" s="18">
        <v>88501</v>
      </c>
      <c r="BT66" s="5"/>
      <c r="BU66" s="285">
        <v>0</v>
      </c>
      <c r="BV66" s="323"/>
      <c r="BW66" s="23">
        <v>95.7</v>
      </c>
      <c r="BX66" s="66"/>
      <c r="BY66" s="20">
        <v>350578</v>
      </c>
      <c r="BZ66" s="5"/>
      <c r="CA66" s="109">
        <v>0.84</v>
      </c>
      <c r="CB66" s="66"/>
      <c r="CC66" s="20">
        <v>4006</v>
      </c>
      <c r="CD66" s="66"/>
      <c r="CE66" s="20">
        <v>6277</v>
      </c>
      <c r="CF66" s="66"/>
      <c r="CG66" s="23">
        <v>162.9</v>
      </c>
      <c r="CH66" s="66"/>
      <c r="CI66" s="23">
        <v>172.2</v>
      </c>
      <c r="CJ66" s="6"/>
      <c r="CK66" s="23">
        <v>98.6</v>
      </c>
      <c r="CL66" s="56"/>
      <c r="CM66" s="56">
        <v>104.2</v>
      </c>
      <c r="CN66" s="5"/>
      <c r="CO66" s="23">
        <v>95.5</v>
      </c>
      <c r="CP66" s="56"/>
      <c r="CQ66" s="56">
        <v>107.1</v>
      </c>
      <c r="CR66" s="5"/>
      <c r="CS66" s="56">
        <v>132.1</v>
      </c>
      <c r="CT66" s="6"/>
      <c r="CU66" s="287">
        <v>2.6</v>
      </c>
      <c r="CV66" s="52" t="s">
        <v>107</v>
      </c>
      <c r="CW66" s="50">
        <v>25</v>
      </c>
      <c r="CX66" s="51">
        <v>12</v>
      </c>
      <c r="CY66" s="187"/>
    </row>
    <row r="67" spans="1:103" ht="20.100000000000001" customHeight="1">
      <c r="A67" s="48">
        <v>2014</v>
      </c>
      <c r="B67" s="48" t="s">
        <v>107</v>
      </c>
      <c r="C67" s="50">
        <v>26</v>
      </c>
      <c r="D67" s="51">
        <v>1</v>
      </c>
      <c r="E67" s="49"/>
      <c r="F67" s="65"/>
      <c r="G67" s="215">
        <v>80</v>
      </c>
      <c r="H67" s="66"/>
      <c r="I67" s="215">
        <v>57.1</v>
      </c>
      <c r="J67" s="66"/>
      <c r="K67" s="216">
        <v>40</v>
      </c>
      <c r="L67" s="58"/>
      <c r="M67" s="20">
        <v>1120318</v>
      </c>
      <c r="N67" s="58"/>
      <c r="O67" s="53">
        <v>469540</v>
      </c>
      <c r="P67" s="65"/>
      <c r="Q67" s="23">
        <v>100.4</v>
      </c>
      <c r="R67" s="66"/>
      <c r="S67" s="23">
        <v>95.5</v>
      </c>
      <c r="T67" s="65"/>
      <c r="U67" s="23">
        <v>97.1</v>
      </c>
      <c r="V67" s="66"/>
      <c r="W67" s="23">
        <v>89.4</v>
      </c>
      <c r="X67" s="65"/>
      <c r="Y67" s="23">
        <v>90.9</v>
      </c>
      <c r="Z67" s="66"/>
      <c r="AA67" s="56">
        <v>94.2</v>
      </c>
      <c r="AB67" s="6"/>
      <c r="AC67" s="20">
        <v>592</v>
      </c>
      <c r="AD67" s="5"/>
      <c r="AE67" s="20">
        <v>271</v>
      </c>
      <c r="AF67" s="5"/>
      <c r="AG67" s="20">
        <v>196</v>
      </c>
      <c r="AH67" s="5"/>
      <c r="AI67" s="35">
        <v>399</v>
      </c>
      <c r="AJ67" s="37"/>
      <c r="AK67" s="35">
        <v>6422</v>
      </c>
      <c r="AL67" s="37"/>
      <c r="AM67" s="20">
        <v>93570</v>
      </c>
      <c r="AN67" s="5"/>
      <c r="AO67" s="20">
        <v>1263</v>
      </c>
      <c r="AP67" s="5"/>
      <c r="AQ67" s="35">
        <v>121989</v>
      </c>
      <c r="AR67" s="37"/>
      <c r="AS67" s="285">
        <v>104453</v>
      </c>
      <c r="AT67" s="37"/>
      <c r="AU67" s="20">
        <v>27143</v>
      </c>
      <c r="AV67" s="5"/>
      <c r="AW67" s="20">
        <v>19764</v>
      </c>
      <c r="AX67" s="225">
        <v>24450</v>
      </c>
      <c r="AY67" s="284">
        <v>0</v>
      </c>
      <c r="AZ67" s="323"/>
      <c r="BA67" s="322">
        <v>3</v>
      </c>
      <c r="BB67" s="326"/>
      <c r="BC67" s="443">
        <v>1237</v>
      </c>
      <c r="BD67" s="66"/>
      <c r="BE67" s="20">
        <v>5944.8469999999998</v>
      </c>
      <c r="BF67" s="66"/>
      <c r="BG67" s="18">
        <v>3857.8530000000001</v>
      </c>
      <c r="BH67" s="5"/>
      <c r="BI67" s="20">
        <v>7099</v>
      </c>
      <c r="BJ67" s="5"/>
      <c r="BK67" s="20">
        <v>2139</v>
      </c>
      <c r="BL67" s="5"/>
      <c r="BM67" s="20">
        <v>2775</v>
      </c>
      <c r="BN67" s="5"/>
      <c r="BO67" s="20">
        <v>2185</v>
      </c>
      <c r="BP67" s="18"/>
      <c r="BQ67" s="18"/>
      <c r="BR67" s="66"/>
      <c r="BS67" s="18">
        <v>78202</v>
      </c>
      <c r="BT67" s="5"/>
      <c r="BU67" s="285">
        <v>0</v>
      </c>
      <c r="BV67" s="323"/>
      <c r="BW67" s="23">
        <v>95.7</v>
      </c>
      <c r="BX67" s="66"/>
      <c r="BY67" s="20">
        <v>270591</v>
      </c>
      <c r="BZ67" s="5"/>
      <c r="CA67" s="109">
        <v>0.86</v>
      </c>
      <c r="CB67" s="66"/>
      <c r="CC67" s="20">
        <v>6821</v>
      </c>
      <c r="CD67" s="66"/>
      <c r="CE67" s="20">
        <v>9158</v>
      </c>
      <c r="CF67" s="66"/>
      <c r="CG67" s="23">
        <v>88.7</v>
      </c>
      <c r="CH67" s="66"/>
      <c r="CI67" s="23">
        <v>93.9</v>
      </c>
      <c r="CJ67" s="6"/>
      <c r="CK67" s="23">
        <v>99.1</v>
      </c>
      <c r="CL67" s="56"/>
      <c r="CM67" s="56">
        <v>104.9</v>
      </c>
      <c r="CN67" s="5"/>
      <c r="CO67" s="23">
        <v>95.2</v>
      </c>
      <c r="CP67" s="56"/>
      <c r="CQ67" s="56">
        <v>100.8</v>
      </c>
      <c r="CR67" s="5"/>
      <c r="CS67" s="56">
        <v>114.7</v>
      </c>
      <c r="CT67" s="6"/>
      <c r="CU67" s="287">
        <v>0</v>
      </c>
      <c r="CV67" s="52" t="s">
        <v>107</v>
      </c>
      <c r="CW67" s="50">
        <v>26</v>
      </c>
      <c r="CX67" s="51">
        <v>1</v>
      </c>
      <c r="CY67" s="187"/>
    </row>
    <row r="68" spans="1:103" ht="15" customHeight="1">
      <c r="A68" s="48">
        <v>2014</v>
      </c>
      <c r="B68" s="48" t="s">
        <v>107</v>
      </c>
      <c r="C68" s="50">
        <v>26</v>
      </c>
      <c r="D68" s="51">
        <v>2</v>
      </c>
      <c r="E68" s="49"/>
      <c r="F68" s="65"/>
      <c r="G68" s="215">
        <v>40</v>
      </c>
      <c r="H68" s="66"/>
      <c r="I68" s="215">
        <v>57.1</v>
      </c>
      <c r="J68" s="66"/>
      <c r="K68" s="216">
        <v>60</v>
      </c>
      <c r="L68" s="58"/>
      <c r="M68" s="20">
        <v>1119732</v>
      </c>
      <c r="N68" s="58"/>
      <c r="O68" s="53">
        <v>469358</v>
      </c>
      <c r="P68" s="65"/>
      <c r="Q68" s="23">
        <v>101.5</v>
      </c>
      <c r="R68" s="66"/>
      <c r="S68" s="23">
        <v>98.1</v>
      </c>
      <c r="T68" s="65"/>
      <c r="U68" s="23">
        <v>98.9</v>
      </c>
      <c r="V68" s="66"/>
      <c r="W68" s="23">
        <v>95.2</v>
      </c>
      <c r="X68" s="65"/>
      <c r="Y68" s="23">
        <v>92.6</v>
      </c>
      <c r="Z68" s="66"/>
      <c r="AA68" s="56">
        <v>95.4</v>
      </c>
      <c r="AB68" s="6"/>
      <c r="AC68" s="20">
        <v>610</v>
      </c>
      <c r="AD68" s="5"/>
      <c r="AE68" s="20">
        <v>352</v>
      </c>
      <c r="AF68" s="5"/>
      <c r="AG68" s="20">
        <v>125</v>
      </c>
      <c r="AH68" s="5"/>
      <c r="AI68" s="35">
        <v>257</v>
      </c>
      <c r="AJ68" s="37"/>
      <c r="AK68" s="35">
        <v>10679</v>
      </c>
      <c r="AL68" s="37"/>
      <c r="AM68" s="20">
        <v>95935</v>
      </c>
      <c r="AN68" s="5"/>
      <c r="AO68" s="20">
        <v>1362</v>
      </c>
      <c r="AP68" s="5"/>
      <c r="AQ68" s="35">
        <v>110703</v>
      </c>
      <c r="AR68" s="37"/>
      <c r="AS68" s="285">
        <v>110764</v>
      </c>
      <c r="AT68" s="37"/>
      <c r="AU68" s="20">
        <v>27271</v>
      </c>
      <c r="AV68" s="5"/>
      <c r="AW68" s="20">
        <v>19849</v>
      </c>
      <c r="AX68" s="225">
        <v>20797</v>
      </c>
      <c r="AY68" s="284">
        <v>1</v>
      </c>
      <c r="AZ68" s="323"/>
      <c r="BA68" s="322">
        <v>7</v>
      </c>
      <c r="BB68" s="326"/>
      <c r="BC68" s="443">
        <v>701</v>
      </c>
      <c r="BD68" s="66"/>
      <c r="BE68" s="20">
        <v>7166.3779999999997</v>
      </c>
      <c r="BF68" s="66"/>
      <c r="BG68" s="18">
        <v>4403.2539999999999</v>
      </c>
      <c r="BH68" s="5"/>
      <c r="BI68" s="20">
        <v>6099</v>
      </c>
      <c r="BJ68" s="5"/>
      <c r="BK68" s="20">
        <v>1403</v>
      </c>
      <c r="BL68" s="5"/>
      <c r="BM68" s="20">
        <v>2702</v>
      </c>
      <c r="BN68" s="5"/>
      <c r="BO68" s="20">
        <v>1994</v>
      </c>
      <c r="BP68" s="18"/>
      <c r="BQ68" s="18"/>
      <c r="BR68" s="66"/>
      <c r="BS68" s="18">
        <v>99010</v>
      </c>
      <c r="BT68" s="5"/>
      <c r="BU68" s="285">
        <v>0</v>
      </c>
      <c r="BV68" s="323"/>
      <c r="BW68" s="23">
        <v>95.4</v>
      </c>
      <c r="BX68" s="66"/>
      <c r="BY68" s="20">
        <v>238826</v>
      </c>
      <c r="BZ68" s="5"/>
      <c r="CA68" s="109">
        <v>0.89</v>
      </c>
      <c r="CB68" s="66"/>
      <c r="CC68" s="20">
        <v>5974</v>
      </c>
      <c r="CD68" s="66"/>
      <c r="CE68" s="20">
        <v>8753</v>
      </c>
      <c r="CF68" s="66"/>
      <c r="CG68" s="23">
        <v>85.4</v>
      </c>
      <c r="CH68" s="66"/>
      <c r="CI68" s="23">
        <v>90.6</v>
      </c>
      <c r="CJ68" s="6"/>
      <c r="CK68" s="23">
        <v>99.5</v>
      </c>
      <c r="CL68" s="56"/>
      <c r="CM68" s="56">
        <v>105.5</v>
      </c>
      <c r="CN68" s="5"/>
      <c r="CO68" s="23">
        <v>95.5</v>
      </c>
      <c r="CP68" s="56"/>
      <c r="CQ68" s="56">
        <v>104</v>
      </c>
      <c r="CR68" s="5"/>
      <c r="CS68" s="56">
        <v>122.3</v>
      </c>
      <c r="CT68" s="6"/>
      <c r="CU68" s="287">
        <v>0</v>
      </c>
      <c r="CV68" s="52" t="s">
        <v>107</v>
      </c>
      <c r="CW68" s="50">
        <v>26</v>
      </c>
      <c r="CX68" s="51">
        <v>2</v>
      </c>
      <c r="CY68" s="187"/>
    </row>
    <row r="69" spans="1:103" ht="15" customHeight="1">
      <c r="A69" s="48">
        <v>2014</v>
      </c>
      <c r="B69" s="48" t="s">
        <v>107</v>
      </c>
      <c r="C69" s="50">
        <v>26</v>
      </c>
      <c r="D69" s="51">
        <v>3</v>
      </c>
      <c r="E69" s="49"/>
      <c r="F69" s="65"/>
      <c r="G69" s="468">
        <v>60</v>
      </c>
      <c r="H69" s="66"/>
      <c r="I69" s="215">
        <v>71.400000000000006</v>
      </c>
      <c r="J69" s="66"/>
      <c r="K69" s="216">
        <v>20</v>
      </c>
      <c r="L69" s="58"/>
      <c r="M69" s="20">
        <v>1119273</v>
      </c>
      <c r="N69" s="58"/>
      <c r="O69" s="53">
        <v>469274</v>
      </c>
      <c r="P69" s="65"/>
      <c r="Q69" s="23">
        <v>100.2</v>
      </c>
      <c r="R69" s="66"/>
      <c r="S69" s="23">
        <v>106.2</v>
      </c>
      <c r="T69" s="65"/>
      <c r="U69" s="23">
        <v>100.1</v>
      </c>
      <c r="V69" s="66"/>
      <c r="W69" s="23">
        <v>104.4</v>
      </c>
      <c r="X69" s="65"/>
      <c r="Y69" s="23">
        <v>89.7</v>
      </c>
      <c r="Z69" s="66"/>
      <c r="AA69" s="56">
        <v>91.8</v>
      </c>
      <c r="AB69" s="6"/>
      <c r="AC69" s="20">
        <v>401</v>
      </c>
      <c r="AD69" s="5"/>
      <c r="AE69" s="20">
        <v>154</v>
      </c>
      <c r="AF69" s="5"/>
      <c r="AG69" s="20">
        <v>206</v>
      </c>
      <c r="AH69" s="5"/>
      <c r="AI69" s="35">
        <v>303</v>
      </c>
      <c r="AJ69" s="37"/>
      <c r="AK69" s="35">
        <v>13524</v>
      </c>
      <c r="AL69" s="37"/>
      <c r="AM69" s="20">
        <v>56995</v>
      </c>
      <c r="AN69" s="5"/>
      <c r="AO69" s="20">
        <v>838</v>
      </c>
      <c r="AP69" s="5"/>
      <c r="AQ69" s="35">
        <v>128024</v>
      </c>
      <c r="AR69" s="37"/>
      <c r="AS69" s="285">
        <v>126815</v>
      </c>
      <c r="AT69" s="37"/>
      <c r="AU69" s="20">
        <v>27656</v>
      </c>
      <c r="AV69" s="5"/>
      <c r="AW69" s="20">
        <v>20265</v>
      </c>
      <c r="AX69" s="225">
        <v>22205</v>
      </c>
      <c r="AY69" s="284">
        <v>9</v>
      </c>
      <c r="AZ69" s="323"/>
      <c r="BA69" s="322">
        <v>7</v>
      </c>
      <c r="BB69" s="326"/>
      <c r="BC69" s="443">
        <v>935</v>
      </c>
      <c r="BD69" s="66"/>
      <c r="BE69" s="20">
        <v>7940.97</v>
      </c>
      <c r="BF69" s="66"/>
      <c r="BG69" s="18">
        <v>4548.8149999999996</v>
      </c>
      <c r="BH69" s="5"/>
      <c r="BI69" s="20">
        <v>8344</v>
      </c>
      <c r="BJ69" s="5"/>
      <c r="BK69" s="20">
        <v>2225</v>
      </c>
      <c r="BL69" s="5"/>
      <c r="BM69" s="20">
        <v>3084</v>
      </c>
      <c r="BN69" s="5"/>
      <c r="BO69" s="20">
        <v>3035</v>
      </c>
      <c r="BP69" s="18"/>
      <c r="BQ69" s="18"/>
      <c r="BR69" s="66"/>
      <c r="BS69" s="18">
        <v>98799</v>
      </c>
      <c r="BT69" s="5"/>
      <c r="BU69" s="285">
        <v>0</v>
      </c>
      <c r="BV69" s="323"/>
      <c r="BW69" s="23">
        <v>96</v>
      </c>
      <c r="BX69" s="66"/>
      <c r="BY69" s="20">
        <v>293177</v>
      </c>
      <c r="BZ69" s="5"/>
      <c r="CA69" s="109">
        <v>0.91</v>
      </c>
      <c r="CB69" s="66"/>
      <c r="CC69" s="20">
        <v>6561</v>
      </c>
      <c r="CD69" s="66"/>
      <c r="CE69" s="20">
        <v>8448</v>
      </c>
      <c r="CF69" s="66"/>
      <c r="CG69" s="23">
        <v>87.6</v>
      </c>
      <c r="CH69" s="66"/>
      <c r="CI69" s="23">
        <v>92.4</v>
      </c>
      <c r="CJ69" s="6"/>
      <c r="CK69" s="23">
        <v>99.9</v>
      </c>
      <c r="CL69" s="56"/>
      <c r="CM69" s="56">
        <v>105.4</v>
      </c>
      <c r="CN69" s="5"/>
      <c r="CO69" s="23">
        <v>94.7</v>
      </c>
      <c r="CP69" s="56"/>
      <c r="CQ69" s="56">
        <v>104.8</v>
      </c>
      <c r="CR69" s="5"/>
      <c r="CS69" s="56">
        <v>130.69999999999999</v>
      </c>
      <c r="CT69" s="6"/>
      <c r="CU69" s="287">
        <v>3</v>
      </c>
      <c r="CV69" s="52" t="s">
        <v>107</v>
      </c>
      <c r="CW69" s="50">
        <v>26</v>
      </c>
      <c r="CX69" s="51">
        <v>3</v>
      </c>
      <c r="CY69" s="187"/>
    </row>
    <row r="70" spans="1:103" ht="15" customHeight="1">
      <c r="A70" s="48">
        <v>2014</v>
      </c>
      <c r="B70" s="48" t="s">
        <v>107</v>
      </c>
      <c r="C70" s="50">
        <v>26</v>
      </c>
      <c r="D70" s="51">
        <v>4</v>
      </c>
      <c r="E70" s="49"/>
      <c r="F70" s="65"/>
      <c r="G70" s="215">
        <v>20</v>
      </c>
      <c r="H70" s="66"/>
      <c r="I70" s="215">
        <v>28.6</v>
      </c>
      <c r="J70" s="66"/>
      <c r="K70" s="216">
        <v>60</v>
      </c>
      <c r="L70" s="58"/>
      <c r="M70" s="20">
        <v>1115767</v>
      </c>
      <c r="N70" s="58"/>
      <c r="O70" s="53">
        <v>468590</v>
      </c>
      <c r="P70" s="65"/>
      <c r="Q70" s="23">
        <v>99.1</v>
      </c>
      <c r="R70" s="66"/>
      <c r="S70" s="23">
        <v>102.2</v>
      </c>
      <c r="T70" s="65"/>
      <c r="U70" s="23">
        <v>92.1</v>
      </c>
      <c r="V70" s="66"/>
      <c r="W70" s="23">
        <v>93.1</v>
      </c>
      <c r="X70" s="65"/>
      <c r="Y70" s="23">
        <v>93.3</v>
      </c>
      <c r="Z70" s="66"/>
      <c r="AA70" s="56">
        <v>92.7</v>
      </c>
      <c r="AB70" s="6"/>
      <c r="AC70" s="20">
        <v>485</v>
      </c>
      <c r="AD70" s="5"/>
      <c r="AE70" s="20">
        <v>256</v>
      </c>
      <c r="AF70" s="5"/>
      <c r="AG70" s="20">
        <v>193</v>
      </c>
      <c r="AH70" s="5"/>
      <c r="AI70" s="35">
        <v>276</v>
      </c>
      <c r="AJ70" s="37"/>
      <c r="AK70" s="35">
        <v>16050</v>
      </c>
      <c r="AL70" s="37"/>
      <c r="AM70" s="20">
        <v>83458</v>
      </c>
      <c r="AN70" s="5"/>
      <c r="AO70" s="20">
        <v>1154</v>
      </c>
      <c r="AP70" s="5"/>
      <c r="AQ70" s="35">
        <v>97359</v>
      </c>
      <c r="AR70" s="37"/>
      <c r="AS70" s="285">
        <v>101010</v>
      </c>
      <c r="AT70" s="37"/>
      <c r="AU70" s="20">
        <v>28004</v>
      </c>
      <c r="AV70" s="5"/>
      <c r="AW70" s="20">
        <v>20001</v>
      </c>
      <c r="AX70" s="225">
        <v>22493</v>
      </c>
      <c r="AY70" s="284">
        <v>0.9</v>
      </c>
      <c r="AZ70" s="323"/>
      <c r="BA70" s="322">
        <v>2</v>
      </c>
      <c r="BB70" s="326"/>
      <c r="BC70" s="443">
        <v>60</v>
      </c>
      <c r="BD70" s="66"/>
      <c r="BE70" s="20">
        <v>7366.5659999999998</v>
      </c>
      <c r="BF70" s="66"/>
      <c r="BG70" s="18">
        <v>5006.0439999999999</v>
      </c>
      <c r="BH70" s="5"/>
      <c r="BI70" s="20">
        <v>6211</v>
      </c>
      <c r="BJ70" s="5"/>
      <c r="BK70" s="20">
        <v>1534</v>
      </c>
      <c r="BL70" s="5"/>
      <c r="BM70" s="20">
        <v>2544</v>
      </c>
      <c r="BN70" s="5"/>
      <c r="BO70" s="20">
        <v>2133</v>
      </c>
      <c r="BP70" s="18"/>
      <c r="BQ70" s="18"/>
      <c r="BR70" s="66"/>
      <c r="BS70" s="18">
        <v>72465</v>
      </c>
      <c r="BT70" s="5"/>
      <c r="BU70" s="285">
        <v>0</v>
      </c>
      <c r="BV70" s="323"/>
      <c r="BW70" s="23">
        <v>97.7</v>
      </c>
      <c r="BX70" s="66"/>
      <c r="BY70" s="20">
        <v>225436</v>
      </c>
      <c r="BZ70" s="5"/>
      <c r="CA70" s="109">
        <v>0.92</v>
      </c>
      <c r="CB70" s="66"/>
      <c r="CC70" s="20">
        <v>8288</v>
      </c>
      <c r="CD70" s="66"/>
      <c r="CE70" s="20">
        <v>8427</v>
      </c>
      <c r="CF70" s="66"/>
      <c r="CG70" s="23">
        <v>88.4</v>
      </c>
      <c r="CH70" s="66"/>
      <c r="CI70" s="23">
        <v>91.3</v>
      </c>
      <c r="CJ70" s="6"/>
      <c r="CK70" s="23">
        <v>101.6</v>
      </c>
      <c r="CL70" s="56"/>
      <c r="CM70" s="56">
        <v>105</v>
      </c>
      <c r="CN70" s="5"/>
      <c r="CO70" s="23">
        <v>95.3</v>
      </c>
      <c r="CP70" s="56"/>
      <c r="CQ70" s="56">
        <v>109.5</v>
      </c>
      <c r="CR70" s="5"/>
      <c r="CS70" s="56">
        <v>125</v>
      </c>
      <c r="CT70" s="6"/>
      <c r="CU70" s="287">
        <v>0</v>
      </c>
      <c r="CV70" s="52" t="s">
        <v>107</v>
      </c>
      <c r="CW70" s="50">
        <v>26</v>
      </c>
      <c r="CX70" s="51">
        <v>4</v>
      </c>
      <c r="CY70" s="187"/>
    </row>
    <row r="71" spans="1:103" ht="15" customHeight="1">
      <c r="A71" s="48">
        <v>2014</v>
      </c>
      <c r="B71" s="48" t="s">
        <v>107</v>
      </c>
      <c r="C71" s="50">
        <v>26</v>
      </c>
      <c r="D71" s="51">
        <v>5</v>
      </c>
      <c r="E71" s="49"/>
      <c r="F71" s="65"/>
      <c r="G71" s="215">
        <v>20</v>
      </c>
      <c r="H71" s="66"/>
      <c r="I71" s="215">
        <v>28.6</v>
      </c>
      <c r="J71" s="66"/>
      <c r="K71" s="216">
        <v>40</v>
      </c>
      <c r="L71" s="58"/>
      <c r="M71" s="20">
        <v>1115849</v>
      </c>
      <c r="N71" s="58"/>
      <c r="O71" s="53">
        <v>470862</v>
      </c>
      <c r="P71" s="65"/>
      <c r="Q71" s="23">
        <v>100.6</v>
      </c>
      <c r="R71" s="66"/>
      <c r="S71" s="23">
        <v>93.9</v>
      </c>
      <c r="T71" s="65"/>
      <c r="U71" s="23">
        <v>98.1</v>
      </c>
      <c r="V71" s="66"/>
      <c r="W71" s="23">
        <v>90</v>
      </c>
      <c r="X71" s="65"/>
      <c r="Y71" s="23">
        <v>95.5</v>
      </c>
      <c r="Z71" s="66"/>
      <c r="AA71" s="56">
        <v>94.2</v>
      </c>
      <c r="AB71" s="6"/>
      <c r="AC71" s="20">
        <v>615</v>
      </c>
      <c r="AD71" s="5"/>
      <c r="AE71" s="20">
        <v>287</v>
      </c>
      <c r="AF71" s="5"/>
      <c r="AG71" s="20">
        <v>262</v>
      </c>
      <c r="AH71" s="5"/>
      <c r="AI71" s="35">
        <v>258</v>
      </c>
      <c r="AJ71" s="37"/>
      <c r="AK71" s="35">
        <v>9522</v>
      </c>
      <c r="AL71" s="37"/>
      <c r="AM71" s="20">
        <v>123580</v>
      </c>
      <c r="AN71" s="5"/>
      <c r="AO71" s="20">
        <v>1398</v>
      </c>
      <c r="AP71" s="5"/>
      <c r="AQ71" s="35">
        <v>112121</v>
      </c>
      <c r="AR71" s="37"/>
      <c r="AS71" s="285">
        <v>108971</v>
      </c>
      <c r="AT71" s="37"/>
      <c r="AU71" s="20">
        <v>28114</v>
      </c>
      <c r="AV71" s="5"/>
      <c r="AW71" s="20">
        <v>20170</v>
      </c>
      <c r="AX71" s="225">
        <v>16587</v>
      </c>
      <c r="AY71" s="284">
        <v>0</v>
      </c>
      <c r="AZ71" s="323"/>
      <c r="BA71" s="322">
        <v>2</v>
      </c>
      <c r="BB71" s="326"/>
      <c r="BC71" s="443">
        <v>40</v>
      </c>
      <c r="BD71" s="66"/>
      <c r="BE71" s="20">
        <v>6366.8339999999998</v>
      </c>
      <c r="BF71" s="66"/>
      <c r="BG71" s="18">
        <v>3954.06</v>
      </c>
      <c r="BH71" s="5"/>
      <c r="BI71" s="20">
        <v>6705</v>
      </c>
      <c r="BJ71" s="5"/>
      <c r="BK71" s="20">
        <v>1684</v>
      </c>
      <c r="BL71" s="5"/>
      <c r="BM71" s="20">
        <v>2829</v>
      </c>
      <c r="BN71" s="5"/>
      <c r="BO71" s="20">
        <v>2192</v>
      </c>
      <c r="BP71" s="18"/>
      <c r="BQ71" s="18"/>
      <c r="BR71" s="66"/>
      <c r="BS71" s="18">
        <v>89608</v>
      </c>
      <c r="BT71" s="5"/>
      <c r="BU71" s="285">
        <v>0</v>
      </c>
      <c r="BV71" s="323"/>
      <c r="BW71" s="23">
        <v>97.7</v>
      </c>
      <c r="BX71" s="66"/>
      <c r="BY71" s="20">
        <v>245266</v>
      </c>
      <c r="BZ71" s="5"/>
      <c r="CA71" s="109">
        <v>0.93</v>
      </c>
      <c r="CB71" s="66"/>
      <c r="CC71" s="20">
        <v>6321</v>
      </c>
      <c r="CD71" s="66"/>
      <c r="CE71" s="20">
        <v>7888</v>
      </c>
      <c r="CF71" s="66"/>
      <c r="CG71" s="23">
        <v>86.5</v>
      </c>
      <c r="CH71" s="66"/>
      <c r="CI71" s="23">
        <v>89.4</v>
      </c>
      <c r="CJ71" s="6"/>
      <c r="CK71" s="23">
        <v>99.9</v>
      </c>
      <c r="CL71" s="56"/>
      <c r="CM71" s="56">
        <v>103.2</v>
      </c>
      <c r="CN71" s="5"/>
      <c r="CO71" s="23">
        <v>95.4</v>
      </c>
      <c r="CP71" s="56"/>
      <c r="CQ71" s="56">
        <v>103.8</v>
      </c>
      <c r="CR71" s="5"/>
      <c r="CS71" s="56">
        <v>109.2</v>
      </c>
      <c r="CT71" s="6"/>
      <c r="CU71" s="287">
        <v>0</v>
      </c>
      <c r="CV71" s="52" t="s">
        <v>107</v>
      </c>
      <c r="CW71" s="50">
        <v>26</v>
      </c>
      <c r="CX71" s="51">
        <v>5</v>
      </c>
      <c r="CY71" s="187"/>
    </row>
    <row r="72" spans="1:103" ht="15" customHeight="1">
      <c r="A72" s="48">
        <v>2014</v>
      </c>
      <c r="B72" s="48" t="s">
        <v>107</v>
      </c>
      <c r="C72" s="50">
        <v>26</v>
      </c>
      <c r="D72" s="51">
        <v>6</v>
      </c>
      <c r="E72" s="49"/>
      <c r="F72" s="65"/>
      <c r="G72" s="215">
        <v>20</v>
      </c>
      <c r="H72" s="66"/>
      <c r="I72" s="215">
        <v>42.9</v>
      </c>
      <c r="J72" s="66"/>
      <c r="K72" s="216">
        <v>100</v>
      </c>
      <c r="L72" s="58"/>
      <c r="M72" s="20">
        <v>1115570</v>
      </c>
      <c r="N72" s="58"/>
      <c r="O72" s="53">
        <v>471069</v>
      </c>
      <c r="P72" s="65"/>
      <c r="Q72" s="23">
        <v>100.7</v>
      </c>
      <c r="R72" s="66"/>
      <c r="S72" s="23">
        <v>96.6</v>
      </c>
      <c r="T72" s="65"/>
      <c r="U72" s="23">
        <v>96.3</v>
      </c>
      <c r="V72" s="66"/>
      <c r="W72" s="23">
        <v>93.2</v>
      </c>
      <c r="X72" s="65"/>
      <c r="Y72" s="23">
        <v>96.6</v>
      </c>
      <c r="Z72" s="66"/>
      <c r="AA72" s="56">
        <v>94.4</v>
      </c>
      <c r="AB72" s="6"/>
      <c r="AC72" s="20">
        <v>438</v>
      </c>
      <c r="AD72" s="5"/>
      <c r="AE72" s="20">
        <v>270</v>
      </c>
      <c r="AF72" s="5"/>
      <c r="AG72" s="20">
        <v>119</v>
      </c>
      <c r="AH72" s="5"/>
      <c r="AI72" s="35">
        <v>461</v>
      </c>
      <c r="AJ72" s="37"/>
      <c r="AK72" s="35">
        <v>16904</v>
      </c>
      <c r="AL72" s="37"/>
      <c r="AM72" s="20">
        <v>77284</v>
      </c>
      <c r="AN72" s="5"/>
      <c r="AO72" s="20">
        <v>1002</v>
      </c>
      <c r="AP72" s="5"/>
      <c r="AQ72" s="35">
        <v>100795</v>
      </c>
      <c r="AR72" s="37"/>
      <c r="AS72" s="285">
        <v>101573</v>
      </c>
      <c r="AT72" s="37"/>
      <c r="AU72" s="20">
        <v>27993</v>
      </c>
      <c r="AV72" s="5"/>
      <c r="AW72" s="20">
        <v>20106</v>
      </c>
      <c r="AX72" s="225">
        <v>27877</v>
      </c>
      <c r="AY72" s="284">
        <v>0</v>
      </c>
      <c r="AZ72" s="323"/>
      <c r="BA72" s="322">
        <v>6</v>
      </c>
      <c r="BB72" s="326"/>
      <c r="BC72" s="443">
        <v>544</v>
      </c>
      <c r="BD72" s="66"/>
      <c r="BE72" s="20">
        <v>5455.2650000000003</v>
      </c>
      <c r="BF72" s="66"/>
      <c r="BG72" s="18">
        <v>4701.0339999999997</v>
      </c>
      <c r="BH72" s="5"/>
      <c r="BI72" s="20">
        <v>6639</v>
      </c>
      <c r="BJ72" s="5"/>
      <c r="BK72" s="20">
        <v>1768</v>
      </c>
      <c r="BL72" s="5"/>
      <c r="BM72" s="20">
        <v>2708</v>
      </c>
      <c r="BN72" s="5"/>
      <c r="BO72" s="20">
        <v>2162</v>
      </c>
      <c r="BP72" s="18"/>
      <c r="BQ72" s="18"/>
      <c r="BR72" s="66"/>
      <c r="BS72" s="18">
        <v>67886</v>
      </c>
      <c r="BT72" s="5"/>
      <c r="BU72" s="285">
        <v>0</v>
      </c>
      <c r="BV72" s="323"/>
      <c r="BW72" s="23">
        <v>97.6</v>
      </c>
      <c r="BX72" s="66"/>
      <c r="BY72" s="20">
        <v>264967</v>
      </c>
      <c r="BZ72" s="5"/>
      <c r="CA72" s="109">
        <v>0.94</v>
      </c>
      <c r="CB72" s="66"/>
      <c r="CC72" s="20">
        <v>5655</v>
      </c>
      <c r="CD72" s="66"/>
      <c r="CE72" s="20">
        <v>8020</v>
      </c>
      <c r="CF72" s="66"/>
      <c r="CG72" s="23">
        <v>129.69999999999999</v>
      </c>
      <c r="CH72" s="66"/>
      <c r="CI72" s="23">
        <v>134.1</v>
      </c>
      <c r="CJ72" s="6"/>
      <c r="CK72" s="23">
        <v>99.9</v>
      </c>
      <c r="CL72" s="56"/>
      <c r="CM72" s="56">
        <v>103.3</v>
      </c>
      <c r="CN72" s="5"/>
      <c r="CO72" s="23">
        <v>95.8</v>
      </c>
      <c r="CP72" s="56"/>
      <c r="CQ72" s="56">
        <v>108.5</v>
      </c>
      <c r="CR72" s="5"/>
      <c r="CS72" s="56">
        <v>113.6</v>
      </c>
      <c r="CT72" s="6"/>
      <c r="CU72" s="287">
        <v>3.7</v>
      </c>
      <c r="CV72" s="52" t="s">
        <v>107</v>
      </c>
      <c r="CW72" s="50">
        <v>26</v>
      </c>
      <c r="CX72" s="51">
        <v>6</v>
      </c>
      <c r="CY72" s="187"/>
    </row>
    <row r="73" spans="1:103" ht="15" customHeight="1">
      <c r="A73" s="48">
        <v>2014</v>
      </c>
      <c r="B73" s="48" t="s">
        <v>107</v>
      </c>
      <c r="C73" s="50">
        <v>26</v>
      </c>
      <c r="D73" s="51">
        <v>7</v>
      </c>
      <c r="E73" s="49"/>
      <c r="F73" s="65"/>
      <c r="G73" s="215">
        <v>60</v>
      </c>
      <c r="H73" s="66"/>
      <c r="I73" s="215">
        <v>42.9</v>
      </c>
      <c r="J73" s="66"/>
      <c r="K73" s="216">
        <v>80</v>
      </c>
      <c r="L73" s="58"/>
      <c r="M73" s="20">
        <v>1115227</v>
      </c>
      <c r="N73" s="58"/>
      <c r="O73" s="53">
        <v>471011</v>
      </c>
      <c r="P73" s="65"/>
      <c r="Q73" s="23">
        <v>97.2</v>
      </c>
      <c r="R73" s="66"/>
      <c r="S73" s="23">
        <v>98</v>
      </c>
      <c r="T73" s="65"/>
      <c r="U73" s="23">
        <v>95.3</v>
      </c>
      <c r="V73" s="66"/>
      <c r="W73" s="23">
        <v>96.5</v>
      </c>
      <c r="X73" s="65"/>
      <c r="Y73" s="23">
        <v>96.5</v>
      </c>
      <c r="Z73" s="66"/>
      <c r="AA73" s="56">
        <v>93.7</v>
      </c>
      <c r="AB73" s="6"/>
      <c r="AC73" s="20">
        <v>552</v>
      </c>
      <c r="AD73" s="5"/>
      <c r="AE73" s="20">
        <v>236</v>
      </c>
      <c r="AF73" s="5"/>
      <c r="AG73" s="20">
        <v>230</v>
      </c>
      <c r="AH73" s="5"/>
      <c r="AI73" s="35">
        <v>463</v>
      </c>
      <c r="AJ73" s="37"/>
      <c r="AK73" s="35">
        <v>16038</v>
      </c>
      <c r="AL73" s="37"/>
      <c r="AM73" s="20">
        <v>105218</v>
      </c>
      <c r="AN73" s="5"/>
      <c r="AO73" s="20">
        <v>1498</v>
      </c>
      <c r="AP73" s="5"/>
      <c r="AQ73" s="35">
        <v>111096</v>
      </c>
      <c r="AR73" s="37"/>
      <c r="AS73" s="285">
        <v>116940</v>
      </c>
      <c r="AT73" s="37"/>
      <c r="AU73" s="20">
        <v>27669</v>
      </c>
      <c r="AV73" s="5"/>
      <c r="AW73" s="20">
        <v>20249</v>
      </c>
      <c r="AX73" s="225">
        <v>23395</v>
      </c>
      <c r="AY73" s="284">
        <v>3</v>
      </c>
      <c r="AZ73" s="323"/>
      <c r="BA73" s="322">
        <v>1</v>
      </c>
      <c r="BB73" s="326"/>
      <c r="BC73" s="443">
        <v>70</v>
      </c>
      <c r="BD73" s="66"/>
      <c r="BE73" s="20">
        <v>6466.07</v>
      </c>
      <c r="BF73" s="66"/>
      <c r="BG73" s="18">
        <v>4645.9449999999997</v>
      </c>
      <c r="BH73" s="5"/>
      <c r="BI73" s="20">
        <v>7582</v>
      </c>
      <c r="BJ73" s="5"/>
      <c r="BK73" s="20">
        <v>1694</v>
      </c>
      <c r="BL73" s="5"/>
      <c r="BM73" s="20">
        <v>3401</v>
      </c>
      <c r="BN73" s="5"/>
      <c r="BO73" s="20">
        <v>2488</v>
      </c>
      <c r="BP73" s="18"/>
      <c r="BQ73" s="18"/>
      <c r="BR73" s="66"/>
      <c r="BS73" s="18">
        <v>86267</v>
      </c>
      <c r="BT73" s="5"/>
      <c r="BU73" s="285">
        <v>0</v>
      </c>
      <c r="BV73" s="323"/>
      <c r="BW73" s="23">
        <v>98.1</v>
      </c>
      <c r="BX73" s="66"/>
      <c r="BY73" s="20">
        <v>240459</v>
      </c>
      <c r="BZ73" s="5"/>
      <c r="CA73" s="109">
        <v>0.94</v>
      </c>
      <c r="CB73" s="66"/>
      <c r="CC73" s="20">
        <v>5505</v>
      </c>
      <c r="CD73" s="66"/>
      <c r="CE73" s="20">
        <v>7771</v>
      </c>
      <c r="CF73" s="66"/>
      <c r="CG73" s="23">
        <v>117.1</v>
      </c>
      <c r="CH73" s="66"/>
      <c r="CI73" s="23">
        <v>120.5</v>
      </c>
      <c r="CJ73" s="6"/>
      <c r="CK73" s="23">
        <v>100.4</v>
      </c>
      <c r="CL73" s="56"/>
      <c r="CM73" s="56">
        <v>103.3</v>
      </c>
      <c r="CN73" s="5"/>
      <c r="CO73" s="23">
        <v>96.1</v>
      </c>
      <c r="CP73" s="56"/>
      <c r="CQ73" s="56">
        <v>109.6</v>
      </c>
      <c r="CR73" s="5"/>
      <c r="CS73" s="56">
        <v>116.9</v>
      </c>
      <c r="CT73" s="6"/>
      <c r="CU73" s="287">
        <v>0</v>
      </c>
      <c r="CV73" s="52" t="s">
        <v>107</v>
      </c>
      <c r="CW73" s="50">
        <v>26</v>
      </c>
      <c r="CX73" s="51">
        <v>7</v>
      </c>
      <c r="CY73" s="187"/>
    </row>
    <row r="74" spans="1:103" ht="15" customHeight="1">
      <c r="A74" s="48">
        <v>2014</v>
      </c>
      <c r="B74" s="48" t="s">
        <v>107</v>
      </c>
      <c r="C74" s="50">
        <v>26</v>
      </c>
      <c r="D74" s="51">
        <v>8</v>
      </c>
      <c r="E74" s="49"/>
      <c r="F74" s="65"/>
      <c r="G74" s="215">
        <v>40</v>
      </c>
      <c r="H74" s="66"/>
      <c r="I74" s="215">
        <v>50</v>
      </c>
      <c r="J74" s="66"/>
      <c r="K74" s="216">
        <v>80</v>
      </c>
      <c r="L74" s="58"/>
      <c r="M74" s="20">
        <v>1115148</v>
      </c>
      <c r="N74" s="58"/>
      <c r="O74" s="53">
        <v>471196</v>
      </c>
      <c r="P74" s="65"/>
      <c r="Q74" s="23">
        <v>99.9</v>
      </c>
      <c r="R74" s="66"/>
      <c r="S74" s="23">
        <v>93.7</v>
      </c>
      <c r="T74" s="65"/>
      <c r="U74" s="23">
        <v>95.7</v>
      </c>
      <c r="V74" s="66"/>
      <c r="W74" s="23">
        <v>89.8</v>
      </c>
      <c r="X74" s="65"/>
      <c r="Y74" s="23">
        <v>97.2</v>
      </c>
      <c r="Z74" s="66"/>
      <c r="AA74" s="56">
        <v>96.1</v>
      </c>
      <c r="AB74" s="6"/>
      <c r="AC74" s="20">
        <v>619</v>
      </c>
      <c r="AD74" s="5"/>
      <c r="AE74" s="20">
        <v>258</v>
      </c>
      <c r="AF74" s="5"/>
      <c r="AG74" s="20">
        <v>242</v>
      </c>
      <c r="AH74" s="5"/>
      <c r="AI74" s="35">
        <v>348</v>
      </c>
      <c r="AJ74" s="37"/>
      <c r="AK74" s="35">
        <v>10074</v>
      </c>
      <c r="AL74" s="37"/>
      <c r="AM74" s="20">
        <v>108176</v>
      </c>
      <c r="AN74" s="5"/>
      <c r="AO74" s="20">
        <v>1588</v>
      </c>
      <c r="AP74" s="5"/>
      <c r="AQ74" s="35">
        <v>138112</v>
      </c>
      <c r="AR74" s="37"/>
      <c r="AS74" s="285">
        <v>134353</v>
      </c>
      <c r="AT74" s="37"/>
      <c r="AU74" s="20">
        <v>27773</v>
      </c>
      <c r="AV74" s="5"/>
      <c r="AW74" s="20">
        <v>20387</v>
      </c>
      <c r="AX74" s="225">
        <v>16806</v>
      </c>
      <c r="AY74" s="284">
        <v>0</v>
      </c>
      <c r="AZ74" s="323"/>
      <c r="BA74" s="322">
        <v>3</v>
      </c>
      <c r="BB74" s="326"/>
      <c r="BC74" s="443">
        <v>749</v>
      </c>
      <c r="BD74" s="66"/>
      <c r="BE74" s="20">
        <v>6782.9989999999998</v>
      </c>
      <c r="BF74" s="66"/>
      <c r="BG74" s="18">
        <v>5180.1809999999996</v>
      </c>
      <c r="BH74" s="5"/>
      <c r="BI74" s="20">
        <v>7337</v>
      </c>
      <c r="BJ74" s="5"/>
      <c r="BK74" s="20">
        <v>1482</v>
      </c>
      <c r="BL74" s="5"/>
      <c r="BM74" s="20">
        <v>3390</v>
      </c>
      <c r="BN74" s="5"/>
      <c r="BO74" s="20">
        <v>2465</v>
      </c>
      <c r="BP74" s="18"/>
      <c r="BQ74" s="18"/>
      <c r="BR74" s="66"/>
      <c r="BS74" s="18">
        <v>119314</v>
      </c>
      <c r="BT74" s="5"/>
      <c r="BU74" s="285">
        <v>0</v>
      </c>
      <c r="BV74" s="323"/>
      <c r="BW74" s="23">
        <v>98.6</v>
      </c>
      <c r="BX74" s="66"/>
      <c r="BY74" s="20">
        <v>243985</v>
      </c>
      <c r="BZ74" s="5"/>
      <c r="CA74" s="109">
        <v>0.93</v>
      </c>
      <c r="CB74" s="66"/>
      <c r="CC74" s="20">
        <v>5444</v>
      </c>
      <c r="CD74" s="66"/>
      <c r="CE74" s="20">
        <v>7766</v>
      </c>
      <c r="CF74" s="66"/>
      <c r="CG74" s="23">
        <v>92.6</v>
      </c>
      <c r="CH74" s="66"/>
      <c r="CI74" s="23">
        <v>94.7</v>
      </c>
      <c r="CJ74" s="6"/>
      <c r="CK74" s="23">
        <v>99.8</v>
      </c>
      <c r="CL74" s="56"/>
      <c r="CM74" s="56">
        <v>102</v>
      </c>
      <c r="CN74" s="5"/>
      <c r="CO74" s="23">
        <v>96.3</v>
      </c>
      <c r="CP74" s="56"/>
      <c r="CQ74" s="56">
        <v>104</v>
      </c>
      <c r="CR74" s="5"/>
      <c r="CS74" s="56">
        <v>117.8</v>
      </c>
      <c r="CT74" s="6"/>
      <c r="CU74" s="287">
        <v>0</v>
      </c>
      <c r="CV74" s="52" t="s">
        <v>107</v>
      </c>
      <c r="CW74" s="50">
        <v>26</v>
      </c>
      <c r="CX74" s="51">
        <v>8</v>
      </c>
      <c r="CY74" s="187"/>
    </row>
    <row r="75" spans="1:103" ht="15" customHeight="1">
      <c r="A75" s="48">
        <v>2014</v>
      </c>
      <c r="B75" s="48" t="s">
        <v>107</v>
      </c>
      <c r="C75" s="50">
        <v>26</v>
      </c>
      <c r="D75" s="51">
        <v>9</v>
      </c>
      <c r="E75" s="49"/>
      <c r="F75" s="65"/>
      <c r="G75" s="215">
        <v>40</v>
      </c>
      <c r="H75" s="66"/>
      <c r="I75" s="215">
        <v>57.1</v>
      </c>
      <c r="J75" s="66"/>
      <c r="K75" s="216">
        <v>60</v>
      </c>
      <c r="L75" s="58"/>
      <c r="M75" s="20">
        <v>1114880</v>
      </c>
      <c r="N75" s="58"/>
      <c r="O75" s="53">
        <v>471150</v>
      </c>
      <c r="P75" s="65"/>
      <c r="Q75" s="23">
        <v>102.7</v>
      </c>
      <c r="R75" s="66"/>
      <c r="S75" s="23">
        <v>105.4</v>
      </c>
      <c r="T75" s="65"/>
      <c r="U75" s="23">
        <v>96.3</v>
      </c>
      <c r="V75" s="66"/>
      <c r="W75" s="23">
        <v>98.4</v>
      </c>
      <c r="X75" s="65"/>
      <c r="Y75" s="23">
        <v>97.5</v>
      </c>
      <c r="Z75" s="66"/>
      <c r="AA75" s="56">
        <v>96.9</v>
      </c>
      <c r="AB75" s="6"/>
      <c r="AC75" s="20">
        <v>521</v>
      </c>
      <c r="AD75" s="5"/>
      <c r="AE75" s="20">
        <v>271</v>
      </c>
      <c r="AF75" s="5"/>
      <c r="AG75" s="20">
        <v>206</v>
      </c>
      <c r="AH75" s="5"/>
      <c r="AI75" s="35">
        <v>582</v>
      </c>
      <c r="AJ75" s="37"/>
      <c r="AK75" s="35">
        <v>16476</v>
      </c>
      <c r="AL75" s="37"/>
      <c r="AM75" s="20">
        <v>83134</v>
      </c>
      <c r="AN75" s="5"/>
      <c r="AO75" s="20">
        <v>1303</v>
      </c>
      <c r="AP75" s="5"/>
      <c r="AQ75" s="35">
        <v>115109</v>
      </c>
      <c r="AR75" s="37"/>
      <c r="AS75" s="285">
        <v>114070</v>
      </c>
      <c r="AT75" s="37"/>
      <c r="AU75" s="20">
        <v>27865</v>
      </c>
      <c r="AV75" s="5"/>
      <c r="AW75" s="20">
        <v>20810</v>
      </c>
      <c r="AX75" s="225">
        <v>27941</v>
      </c>
      <c r="AY75" s="284">
        <v>0</v>
      </c>
      <c r="AZ75" s="323"/>
      <c r="BA75" s="322">
        <v>2</v>
      </c>
      <c r="BB75" s="326"/>
      <c r="BC75" s="443">
        <v>1440</v>
      </c>
      <c r="BD75" s="66"/>
      <c r="BE75" s="20">
        <v>7526.4650000000001</v>
      </c>
      <c r="BF75" s="66"/>
      <c r="BG75" s="18">
        <v>4704.1040000000003</v>
      </c>
      <c r="BH75" s="5"/>
      <c r="BI75" s="20">
        <v>6343</v>
      </c>
      <c r="BJ75" s="5"/>
      <c r="BK75" s="20">
        <v>1438</v>
      </c>
      <c r="BL75" s="5"/>
      <c r="BM75" s="20">
        <v>2789</v>
      </c>
      <c r="BN75" s="5"/>
      <c r="BO75" s="20">
        <v>2116</v>
      </c>
      <c r="BP75" s="18"/>
      <c r="BQ75" s="18"/>
      <c r="BR75" s="66"/>
      <c r="BS75" s="18">
        <v>79457</v>
      </c>
      <c r="BT75" s="5"/>
      <c r="BU75" s="285">
        <v>0</v>
      </c>
      <c r="BV75" s="323"/>
      <c r="BW75" s="23">
        <v>98.8</v>
      </c>
      <c r="BX75" s="66"/>
      <c r="BY75" s="20">
        <v>215607</v>
      </c>
      <c r="BZ75" s="5"/>
      <c r="CA75" s="109">
        <v>0.93</v>
      </c>
      <c r="CB75" s="66"/>
      <c r="CC75" s="20">
        <v>6054</v>
      </c>
      <c r="CD75" s="66"/>
      <c r="CE75" s="20">
        <v>9212</v>
      </c>
      <c r="CF75" s="66"/>
      <c r="CG75" s="23">
        <v>87.7</v>
      </c>
      <c r="CH75" s="66"/>
      <c r="CI75" s="23">
        <v>89.4</v>
      </c>
      <c r="CJ75" s="6"/>
      <c r="CK75" s="23">
        <v>101.2</v>
      </c>
      <c r="CL75" s="56"/>
      <c r="CM75" s="56">
        <v>103.2</v>
      </c>
      <c r="CN75" s="5"/>
      <c r="CO75" s="23">
        <v>96.3</v>
      </c>
      <c r="CP75" s="56"/>
      <c r="CQ75" s="56">
        <v>108.1</v>
      </c>
      <c r="CR75" s="5"/>
      <c r="CS75" s="56">
        <v>135.4</v>
      </c>
      <c r="CT75" s="6"/>
      <c r="CU75" s="287">
        <v>3.5</v>
      </c>
      <c r="CV75" s="52" t="s">
        <v>107</v>
      </c>
      <c r="CW75" s="50">
        <v>26</v>
      </c>
      <c r="CX75" s="51">
        <v>9</v>
      </c>
      <c r="CY75" s="187"/>
    </row>
    <row r="76" spans="1:103" ht="15" customHeight="1">
      <c r="A76" s="48">
        <v>2014</v>
      </c>
      <c r="B76" s="48" t="s">
        <v>107</v>
      </c>
      <c r="C76" s="50">
        <v>26</v>
      </c>
      <c r="D76" s="51">
        <v>10</v>
      </c>
      <c r="E76" s="49"/>
      <c r="F76" s="65"/>
      <c r="G76" s="215">
        <v>80</v>
      </c>
      <c r="H76" s="66"/>
      <c r="I76" s="215">
        <v>100</v>
      </c>
      <c r="J76" s="66"/>
      <c r="K76" s="216">
        <v>40</v>
      </c>
      <c r="L76" s="58"/>
      <c r="M76" s="20">
        <v>1114775</v>
      </c>
      <c r="N76" s="58"/>
      <c r="O76" s="53">
        <v>471213</v>
      </c>
      <c r="P76" s="65"/>
      <c r="Q76" s="23">
        <v>101.6</v>
      </c>
      <c r="R76" s="66"/>
      <c r="S76" s="23">
        <v>109.1</v>
      </c>
      <c r="T76" s="65"/>
      <c r="U76" s="23">
        <v>96.7</v>
      </c>
      <c r="V76" s="66"/>
      <c r="W76" s="23">
        <v>101.1</v>
      </c>
      <c r="X76" s="65"/>
      <c r="Y76" s="23">
        <v>95.6</v>
      </c>
      <c r="Z76" s="66"/>
      <c r="AA76" s="56">
        <v>96.9</v>
      </c>
      <c r="AB76" s="6"/>
      <c r="AC76" s="20">
        <v>547</v>
      </c>
      <c r="AD76" s="5"/>
      <c r="AE76" s="20">
        <v>242</v>
      </c>
      <c r="AF76" s="5"/>
      <c r="AG76" s="20">
        <v>271</v>
      </c>
      <c r="AH76" s="5"/>
      <c r="AI76" s="35">
        <v>596</v>
      </c>
      <c r="AJ76" s="37"/>
      <c r="AK76" s="35">
        <v>15761</v>
      </c>
      <c r="AL76" s="37"/>
      <c r="AM76" s="20">
        <v>98197</v>
      </c>
      <c r="AN76" s="5"/>
      <c r="AO76" s="20">
        <v>1477</v>
      </c>
      <c r="AP76" s="5"/>
      <c r="AQ76" s="35">
        <v>116424</v>
      </c>
      <c r="AR76" s="37"/>
      <c r="AS76" s="285">
        <v>118073</v>
      </c>
      <c r="AT76" s="37"/>
      <c r="AU76" s="20">
        <v>27749</v>
      </c>
      <c r="AV76" s="5"/>
      <c r="AW76" s="20">
        <v>20672</v>
      </c>
      <c r="AX76" s="225">
        <v>19826</v>
      </c>
      <c r="AY76" s="284" t="s">
        <v>69</v>
      </c>
      <c r="AZ76" s="323"/>
      <c r="BA76" s="322">
        <v>5</v>
      </c>
      <c r="BB76" s="326"/>
      <c r="BC76" s="443">
        <v>281</v>
      </c>
      <c r="BD76" s="66"/>
      <c r="BE76" s="20">
        <v>6967.0510000000004</v>
      </c>
      <c r="BF76" s="66"/>
      <c r="BG76" s="18">
        <v>6306.4049999999997</v>
      </c>
      <c r="BH76" s="5"/>
      <c r="BI76" s="20">
        <v>6967</v>
      </c>
      <c r="BJ76" s="5"/>
      <c r="BK76" s="20">
        <v>1751</v>
      </c>
      <c r="BL76" s="5"/>
      <c r="BM76" s="20">
        <v>2880</v>
      </c>
      <c r="BN76" s="5"/>
      <c r="BO76" s="20">
        <v>2335</v>
      </c>
      <c r="BP76" s="18"/>
      <c r="BQ76" s="18"/>
      <c r="BR76" s="66"/>
      <c r="BS76" s="18">
        <v>88204</v>
      </c>
      <c r="BT76" s="5"/>
      <c r="BU76" s="285">
        <v>0</v>
      </c>
      <c r="BV76" s="323"/>
      <c r="BW76" s="23">
        <v>98.6</v>
      </c>
      <c r="BX76" s="66"/>
      <c r="BY76" s="20">
        <v>225175</v>
      </c>
      <c r="BZ76" s="5"/>
      <c r="CA76" s="109">
        <v>0.95</v>
      </c>
      <c r="CB76" s="66"/>
      <c r="CC76" s="20">
        <v>5773</v>
      </c>
      <c r="CD76" s="66"/>
      <c r="CE76" s="20">
        <v>9067</v>
      </c>
      <c r="CF76" s="66"/>
      <c r="CG76" s="23">
        <v>87.3</v>
      </c>
      <c r="CH76" s="66"/>
      <c r="CI76" s="23">
        <v>89.3</v>
      </c>
      <c r="CJ76" s="6"/>
      <c r="CK76" s="23">
        <v>101.5</v>
      </c>
      <c r="CL76" s="56"/>
      <c r="CM76" s="56">
        <v>103.8</v>
      </c>
      <c r="CN76" s="5"/>
      <c r="CO76" s="23">
        <v>96</v>
      </c>
      <c r="CP76" s="56"/>
      <c r="CQ76" s="56">
        <v>109.3</v>
      </c>
      <c r="CR76" s="5"/>
      <c r="CS76" s="56">
        <v>123</v>
      </c>
      <c r="CT76" s="6"/>
      <c r="CU76" s="287">
        <v>0</v>
      </c>
      <c r="CV76" s="52" t="s">
        <v>107</v>
      </c>
      <c r="CW76" s="50">
        <v>26</v>
      </c>
      <c r="CX76" s="51">
        <v>10</v>
      </c>
      <c r="CY76" s="187"/>
    </row>
    <row r="77" spans="1:103" ht="15" customHeight="1">
      <c r="A77" s="48">
        <v>2014</v>
      </c>
      <c r="B77" s="48" t="s">
        <v>107</v>
      </c>
      <c r="C77" s="50">
        <v>26</v>
      </c>
      <c r="D77" s="51">
        <v>11</v>
      </c>
      <c r="E77" s="49"/>
      <c r="F77" s="65"/>
      <c r="G77" s="215">
        <v>60</v>
      </c>
      <c r="H77" s="66"/>
      <c r="I77" s="215">
        <v>85.7</v>
      </c>
      <c r="J77" s="66"/>
      <c r="K77" s="216">
        <v>40</v>
      </c>
      <c r="L77" s="58"/>
      <c r="M77" s="20">
        <v>1114606</v>
      </c>
      <c r="N77" s="58"/>
      <c r="O77" s="53">
        <v>471398</v>
      </c>
      <c r="P77" s="65"/>
      <c r="Q77" s="23">
        <v>100.3</v>
      </c>
      <c r="R77" s="66"/>
      <c r="S77" s="23">
        <v>100.3</v>
      </c>
      <c r="T77" s="65"/>
      <c r="U77" s="23">
        <v>95.3</v>
      </c>
      <c r="V77" s="66"/>
      <c r="W77" s="23">
        <v>97.8</v>
      </c>
      <c r="X77" s="65"/>
      <c r="Y77" s="23">
        <v>97.4</v>
      </c>
      <c r="Z77" s="66"/>
      <c r="AA77" s="56">
        <v>97.8</v>
      </c>
      <c r="AB77" s="6"/>
      <c r="AC77" s="20">
        <v>645</v>
      </c>
      <c r="AD77" s="5"/>
      <c r="AE77" s="20">
        <v>261</v>
      </c>
      <c r="AF77" s="5"/>
      <c r="AG77" s="20">
        <v>324</v>
      </c>
      <c r="AH77" s="5"/>
      <c r="AI77" s="35">
        <v>374</v>
      </c>
      <c r="AJ77" s="37"/>
      <c r="AK77" s="35">
        <v>7765</v>
      </c>
      <c r="AL77" s="37"/>
      <c r="AM77" s="20">
        <v>106705</v>
      </c>
      <c r="AN77" s="5"/>
      <c r="AO77" s="20">
        <v>1565</v>
      </c>
      <c r="AP77" s="5"/>
      <c r="AQ77" s="35">
        <v>126141</v>
      </c>
      <c r="AR77" s="37"/>
      <c r="AS77" s="285">
        <v>127133</v>
      </c>
      <c r="AT77" s="37"/>
      <c r="AU77" s="20">
        <v>27926</v>
      </c>
      <c r="AV77" s="5"/>
      <c r="AW77" s="20">
        <v>20998</v>
      </c>
      <c r="AX77" s="225">
        <v>13610</v>
      </c>
      <c r="AY77" s="284">
        <v>5</v>
      </c>
      <c r="AZ77" s="323"/>
      <c r="BA77" s="322">
        <v>2</v>
      </c>
      <c r="BB77" s="326"/>
      <c r="BC77" s="443">
        <v>340</v>
      </c>
      <c r="BD77" s="66"/>
      <c r="BE77" s="20">
        <v>6651.0829999999996</v>
      </c>
      <c r="BF77" s="66"/>
      <c r="BG77" s="18">
        <v>4364.6809999999996</v>
      </c>
      <c r="BH77" s="5"/>
      <c r="BI77" s="20">
        <v>7527</v>
      </c>
      <c r="BJ77" s="5"/>
      <c r="BK77" s="20">
        <v>1904</v>
      </c>
      <c r="BL77" s="5"/>
      <c r="BM77" s="20">
        <v>3243</v>
      </c>
      <c r="BN77" s="5"/>
      <c r="BO77" s="20">
        <v>2379</v>
      </c>
      <c r="BP77" s="18"/>
      <c r="BQ77" s="18"/>
      <c r="BR77" s="66"/>
      <c r="BS77" s="18">
        <v>95033</v>
      </c>
      <c r="BT77" s="5"/>
      <c r="BU77" s="285">
        <v>0</v>
      </c>
      <c r="BV77" s="323"/>
      <c r="BW77" s="23">
        <v>98.1</v>
      </c>
      <c r="BX77" s="66"/>
      <c r="BY77" s="20">
        <v>264729</v>
      </c>
      <c r="BZ77" s="5"/>
      <c r="CA77" s="109">
        <v>0.97</v>
      </c>
      <c r="CB77" s="66"/>
      <c r="CC77" s="20">
        <v>4374</v>
      </c>
      <c r="CD77" s="66"/>
      <c r="CE77" s="20">
        <v>7657</v>
      </c>
      <c r="CF77" s="66"/>
      <c r="CG77" s="23">
        <v>91.8</v>
      </c>
      <c r="CH77" s="66"/>
      <c r="CI77" s="23">
        <v>94.4</v>
      </c>
      <c r="CJ77" s="6"/>
      <c r="CK77" s="23">
        <v>101.5</v>
      </c>
      <c r="CL77" s="56"/>
      <c r="CM77" s="56">
        <v>104.4</v>
      </c>
      <c r="CN77" s="5"/>
      <c r="CO77" s="23">
        <v>96.5</v>
      </c>
      <c r="CP77" s="56"/>
      <c r="CQ77" s="56">
        <v>107.7</v>
      </c>
      <c r="CR77" s="5"/>
      <c r="CS77" s="56">
        <v>134.9</v>
      </c>
      <c r="CT77" s="6"/>
      <c r="CU77" s="287">
        <v>0</v>
      </c>
      <c r="CV77" s="52" t="s">
        <v>107</v>
      </c>
      <c r="CW77" s="50">
        <v>26</v>
      </c>
      <c r="CX77" s="51">
        <v>11</v>
      </c>
      <c r="CY77" s="187"/>
    </row>
    <row r="78" spans="1:103" ht="15" customHeight="1">
      <c r="A78" s="48">
        <v>2014</v>
      </c>
      <c r="B78" s="48" t="s">
        <v>107</v>
      </c>
      <c r="C78" s="50">
        <v>26</v>
      </c>
      <c r="D78" s="51">
        <v>12</v>
      </c>
      <c r="E78" s="49"/>
      <c r="F78" s="65"/>
      <c r="G78" s="215">
        <v>60</v>
      </c>
      <c r="H78" s="66"/>
      <c r="I78" s="215">
        <v>71.400000000000006</v>
      </c>
      <c r="J78" s="66"/>
      <c r="K78" s="216">
        <v>40</v>
      </c>
      <c r="L78" s="58"/>
      <c r="M78" s="20">
        <v>1114398</v>
      </c>
      <c r="N78" s="58"/>
      <c r="O78" s="53">
        <v>471377</v>
      </c>
      <c r="P78" s="65"/>
      <c r="Q78" s="23">
        <v>102.6</v>
      </c>
      <c r="R78" s="66"/>
      <c r="S78" s="23">
        <v>107.3</v>
      </c>
      <c r="T78" s="65"/>
      <c r="U78" s="23">
        <v>98.6</v>
      </c>
      <c r="V78" s="66"/>
      <c r="W78" s="23">
        <v>111.5</v>
      </c>
      <c r="X78" s="65"/>
      <c r="Y78" s="23">
        <v>98.6</v>
      </c>
      <c r="Z78" s="66"/>
      <c r="AA78" s="56">
        <v>96.5</v>
      </c>
      <c r="AB78" s="6"/>
      <c r="AC78" s="20">
        <v>415</v>
      </c>
      <c r="AD78" s="5"/>
      <c r="AE78" s="20">
        <v>232</v>
      </c>
      <c r="AF78" s="5"/>
      <c r="AG78" s="20">
        <v>140</v>
      </c>
      <c r="AH78" s="5"/>
      <c r="AI78" s="35">
        <v>531</v>
      </c>
      <c r="AJ78" s="37"/>
      <c r="AK78" s="35">
        <v>8669</v>
      </c>
      <c r="AL78" s="37"/>
      <c r="AM78" s="20">
        <v>64135</v>
      </c>
      <c r="AN78" s="5"/>
      <c r="AO78" s="20">
        <v>891</v>
      </c>
      <c r="AP78" s="5"/>
      <c r="AQ78" s="35">
        <v>107827</v>
      </c>
      <c r="AR78" s="37"/>
      <c r="AS78" s="285">
        <v>130231</v>
      </c>
      <c r="AT78" s="37"/>
      <c r="AU78" s="20">
        <v>28395</v>
      </c>
      <c r="AV78" s="5"/>
      <c r="AW78" s="20">
        <v>21550</v>
      </c>
      <c r="AX78" s="225">
        <v>20665</v>
      </c>
      <c r="AY78" s="284">
        <v>0</v>
      </c>
      <c r="AZ78" s="323"/>
      <c r="BA78" s="322">
        <v>2</v>
      </c>
      <c r="BB78" s="326"/>
      <c r="BC78" s="443">
        <v>288</v>
      </c>
      <c r="BD78" s="66"/>
      <c r="BE78" s="20">
        <v>8841.5419999999995</v>
      </c>
      <c r="BF78" s="66"/>
      <c r="BG78" s="18">
        <v>6047.3739999999998</v>
      </c>
      <c r="BH78" s="5"/>
      <c r="BI78" s="20">
        <v>9962</v>
      </c>
      <c r="BJ78" s="5"/>
      <c r="BK78" s="20">
        <v>2334</v>
      </c>
      <c r="BL78" s="5"/>
      <c r="BM78" s="20">
        <v>4434</v>
      </c>
      <c r="BN78" s="5"/>
      <c r="BO78" s="20">
        <v>3194</v>
      </c>
      <c r="BP78" s="18"/>
      <c r="BQ78" s="18"/>
      <c r="BR78" s="66"/>
      <c r="BS78" s="18">
        <v>87441</v>
      </c>
      <c r="BT78" s="5"/>
      <c r="BU78" s="285">
        <v>0</v>
      </c>
      <c r="BV78" s="323"/>
      <c r="BW78" s="23">
        <v>98.3</v>
      </c>
      <c r="BX78" s="66"/>
      <c r="BY78" s="20">
        <v>277652</v>
      </c>
      <c r="BZ78" s="5"/>
      <c r="CA78" s="109">
        <v>0.98</v>
      </c>
      <c r="CB78" s="66"/>
      <c r="CC78" s="20">
        <v>4061</v>
      </c>
      <c r="CD78" s="66"/>
      <c r="CE78" s="20">
        <v>7425</v>
      </c>
      <c r="CF78" s="66"/>
      <c r="CG78" s="23">
        <v>174.7</v>
      </c>
      <c r="CH78" s="66"/>
      <c r="CI78" s="23">
        <v>179.4</v>
      </c>
      <c r="CJ78" s="6"/>
      <c r="CK78" s="23">
        <v>101.7</v>
      </c>
      <c r="CL78" s="56"/>
      <c r="CM78" s="56">
        <v>104.4</v>
      </c>
      <c r="CN78" s="5"/>
      <c r="CO78" s="23">
        <v>96.9</v>
      </c>
      <c r="CP78" s="56"/>
      <c r="CQ78" s="56">
        <v>107.5</v>
      </c>
      <c r="CR78" s="5"/>
      <c r="CS78" s="56">
        <v>139.19999999999999</v>
      </c>
      <c r="CT78" s="6"/>
      <c r="CU78" s="287">
        <v>2.6</v>
      </c>
      <c r="CV78" s="52" t="s">
        <v>107</v>
      </c>
      <c r="CW78" s="50">
        <v>26</v>
      </c>
      <c r="CX78" s="51">
        <v>12</v>
      </c>
      <c r="CY78" s="187"/>
    </row>
    <row r="79" spans="1:103" ht="20.100000000000001" customHeight="1">
      <c r="A79" s="48">
        <v>2015</v>
      </c>
      <c r="B79" s="48" t="s">
        <v>107</v>
      </c>
      <c r="C79" s="50">
        <v>27</v>
      </c>
      <c r="D79" s="51">
        <v>1</v>
      </c>
      <c r="E79" s="49"/>
      <c r="F79" s="65"/>
      <c r="G79" s="215">
        <v>20</v>
      </c>
      <c r="H79" s="66"/>
      <c r="I79" s="215">
        <v>57.1</v>
      </c>
      <c r="J79" s="66"/>
      <c r="K79" s="216">
        <v>80</v>
      </c>
      <c r="L79" s="58"/>
      <c r="M79" s="20">
        <v>1114105</v>
      </c>
      <c r="N79" s="58"/>
      <c r="O79" s="53">
        <v>471289</v>
      </c>
      <c r="P79" s="65"/>
      <c r="Q79" s="23">
        <v>102.7</v>
      </c>
      <c r="R79" s="66"/>
      <c r="S79" s="23">
        <v>97.2</v>
      </c>
      <c r="T79" s="65"/>
      <c r="U79" s="23">
        <v>99.4</v>
      </c>
      <c r="V79" s="66"/>
      <c r="W79" s="23">
        <v>91.1</v>
      </c>
      <c r="X79" s="65"/>
      <c r="Y79" s="23">
        <v>100.9</v>
      </c>
      <c r="Z79" s="66"/>
      <c r="AA79" s="56">
        <v>104.4</v>
      </c>
      <c r="AB79" s="6"/>
      <c r="AC79" s="20">
        <v>418</v>
      </c>
      <c r="AD79" s="5"/>
      <c r="AE79" s="20">
        <v>244</v>
      </c>
      <c r="AF79" s="5"/>
      <c r="AG79" s="20">
        <v>94</v>
      </c>
      <c r="AH79" s="5"/>
      <c r="AI79" s="35">
        <v>328</v>
      </c>
      <c r="AJ79" s="37"/>
      <c r="AK79" s="35">
        <v>8168</v>
      </c>
      <c r="AL79" s="37"/>
      <c r="AM79" s="20">
        <v>60762</v>
      </c>
      <c r="AN79" s="5"/>
      <c r="AO79" s="20">
        <v>876</v>
      </c>
      <c r="AP79" s="5"/>
      <c r="AQ79" s="35">
        <v>121305</v>
      </c>
      <c r="AR79" s="37"/>
      <c r="AS79" s="285">
        <v>103894</v>
      </c>
      <c r="AT79" s="37"/>
      <c r="AU79" s="20">
        <v>28205</v>
      </c>
      <c r="AV79" s="5"/>
      <c r="AW79" s="20">
        <v>21407</v>
      </c>
      <c r="AX79" s="225">
        <v>19024</v>
      </c>
      <c r="AY79" s="284" t="s">
        <v>67</v>
      </c>
      <c r="AZ79" s="323"/>
      <c r="BA79" s="322">
        <v>1</v>
      </c>
      <c r="BB79" s="326"/>
      <c r="BC79" s="443">
        <v>800</v>
      </c>
      <c r="BD79" s="66"/>
      <c r="BE79" s="20">
        <v>7748.5389999999998</v>
      </c>
      <c r="BF79" s="66"/>
      <c r="BG79" s="18">
        <v>5114.4809999999998</v>
      </c>
      <c r="BH79" s="5"/>
      <c r="BI79" s="20">
        <v>7050</v>
      </c>
      <c r="BJ79" s="5"/>
      <c r="BK79" s="20">
        <v>1952</v>
      </c>
      <c r="BL79" s="5"/>
      <c r="BM79" s="20">
        <v>2874</v>
      </c>
      <c r="BN79" s="5"/>
      <c r="BO79" s="20">
        <v>2224</v>
      </c>
      <c r="BP79" s="18"/>
      <c r="BQ79" s="18"/>
      <c r="BR79" s="66"/>
      <c r="BS79" s="18">
        <v>75727</v>
      </c>
      <c r="BT79" s="5"/>
      <c r="BU79" s="285">
        <v>0</v>
      </c>
      <c r="BV79" s="323"/>
      <c r="BW79" s="23">
        <v>97.8</v>
      </c>
      <c r="BX79" s="66"/>
      <c r="BY79" s="20">
        <v>232332</v>
      </c>
      <c r="BZ79" s="5"/>
      <c r="CA79" s="109">
        <v>0.99</v>
      </c>
      <c r="CB79" s="66"/>
      <c r="CC79" s="20">
        <v>6141</v>
      </c>
      <c r="CD79" s="66"/>
      <c r="CE79" s="20">
        <v>9317</v>
      </c>
      <c r="CF79" s="66"/>
      <c r="CG79" s="23">
        <v>88</v>
      </c>
      <c r="CH79" s="66"/>
      <c r="CI79" s="23">
        <v>90.7</v>
      </c>
      <c r="CJ79" s="6"/>
      <c r="CK79" s="23">
        <v>100.4</v>
      </c>
      <c r="CL79" s="56"/>
      <c r="CM79" s="56">
        <v>103.5</v>
      </c>
      <c r="CN79" s="5"/>
      <c r="CO79" s="23">
        <v>94.9</v>
      </c>
      <c r="CP79" s="56"/>
      <c r="CQ79" s="56">
        <v>101.43</v>
      </c>
      <c r="CR79" s="5"/>
      <c r="CS79" s="56">
        <v>113.3</v>
      </c>
      <c r="CT79" s="6"/>
      <c r="CU79" s="287">
        <v>0</v>
      </c>
      <c r="CV79" s="52" t="s">
        <v>107</v>
      </c>
      <c r="CW79" s="50">
        <v>27</v>
      </c>
      <c r="CX79" s="51">
        <v>1</v>
      </c>
      <c r="CY79" s="187"/>
    </row>
    <row r="80" spans="1:103" ht="15" customHeight="1">
      <c r="A80" s="48">
        <v>2015</v>
      </c>
      <c r="B80" s="48" t="s">
        <v>107</v>
      </c>
      <c r="C80" s="50">
        <v>27</v>
      </c>
      <c r="D80" s="51">
        <v>2</v>
      </c>
      <c r="E80" s="49"/>
      <c r="F80" s="65"/>
      <c r="G80" s="215">
        <v>60</v>
      </c>
      <c r="H80" s="66"/>
      <c r="I80" s="215">
        <v>57.1</v>
      </c>
      <c r="J80" s="66"/>
      <c r="K80" s="216">
        <v>60</v>
      </c>
      <c r="L80" s="58"/>
      <c r="M80" s="20">
        <v>1113466</v>
      </c>
      <c r="N80" s="58"/>
      <c r="O80" s="53">
        <v>471081</v>
      </c>
      <c r="P80" s="65"/>
      <c r="Q80" s="23">
        <v>102</v>
      </c>
      <c r="R80" s="66"/>
      <c r="S80" s="23">
        <v>98.5</v>
      </c>
      <c r="T80" s="65"/>
      <c r="U80" s="23">
        <v>99</v>
      </c>
      <c r="V80" s="66"/>
      <c r="W80" s="23">
        <v>95.3</v>
      </c>
      <c r="X80" s="65"/>
      <c r="Y80" s="23">
        <v>99.5</v>
      </c>
      <c r="Z80" s="66"/>
      <c r="AA80" s="56">
        <v>101.9</v>
      </c>
      <c r="AB80" s="6"/>
      <c r="AC80" s="20">
        <v>455</v>
      </c>
      <c r="AD80" s="5"/>
      <c r="AE80" s="20">
        <v>239</v>
      </c>
      <c r="AF80" s="5"/>
      <c r="AG80" s="20">
        <v>118</v>
      </c>
      <c r="AH80" s="5"/>
      <c r="AI80" s="35">
        <v>227</v>
      </c>
      <c r="AJ80" s="37"/>
      <c r="AK80" s="35">
        <v>5578</v>
      </c>
      <c r="AL80" s="37"/>
      <c r="AM80" s="20">
        <v>126288</v>
      </c>
      <c r="AN80" s="5"/>
      <c r="AO80" s="20">
        <v>1870</v>
      </c>
      <c r="AP80" s="5"/>
      <c r="AQ80" s="35">
        <v>114861</v>
      </c>
      <c r="AR80" s="37"/>
      <c r="AS80" s="285">
        <v>114559</v>
      </c>
      <c r="AT80" s="37"/>
      <c r="AU80" s="20">
        <v>28425</v>
      </c>
      <c r="AV80" s="5"/>
      <c r="AW80" s="20">
        <v>21529</v>
      </c>
      <c r="AX80" s="225">
        <v>19661</v>
      </c>
      <c r="AY80" s="284" t="s">
        <v>69</v>
      </c>
      <c r="AZ80" s="323"/>
      <c r="BA80" s="322">
        <v>2</v>
      </c>
      <c r="BB80" s="326"/>
      <c r="BC80" s="443">
        <v>22</v>
      </c>
      <c r="BD80" s="66"/>
      <c r="BE80" s="20">
        <v>8157.2020000000002</v>
      </c>
      <c r="BF80" s="66"/>
      <c r="BG80" s="18">
        <v>4042.4609999999998</v>
      </c>
      <c r="BH80" s="5"/>
      <c r="BI80" s="20">
        <v>6225</v>
      </c>
      <c r="BJ80" s="5"/>
      <c r="BK80" s="20">
        <v>1418</v>
      </c>
      <c r="BL80" s="5"/>
      <c r="BM80" s="20">
        <v>2790</v>
      </c>
      <c r="BN80" s="5"/>
      <c r="BO80" s="20">
        <v>2016</v>
      </c>
      <c r="BP80" s="18"/>
      <c r="BQ80" s="18"/>
      <c r="BR80" s="66"/>
      <c r="BS80" s="18">
        <v>104246</v>
      </c>
      <c r="BT80" s="5"/>
      <c r="BU80" s="285">
        <v>0</v>
      </c>
      <c r="BV80" s="323"/>
      <c r="BW80" s="23">
        <v>97.7</v>
      </c>
      <c r="BX80" s="66"/>
      <c r="BY80" s="20">
        <v>323414</v>
      </c>
      <c r="BZ80" s="5"/>
      <c r="CA80" s="109">
        <v>1</v>
      </c>
      <c r="CB80" s="66"/>
      <c r="CC80" s="20">
        <v>5654</v>
      </c>
      <c r="CD80" s="66"/>
      <c r="CE80" s="20">
        <v>8515</v>
      </c>
      <c r="CF80" s="66"/>
      <c r="CG80" s="23">
        <v>85.7</v>
      </c>
      <c r="CH80" s="66"/>
      <c r="CI80" s="23">
        <v>88.4</v>
      </c>
      <c r="CJ80" s="6"/>
      <c r="CK80" s="23">
        <v>99.5</v>
      </c>
      <c r="CL80" s="56"/>
      <c r="CM80" s="56">
        <v>102.7</v>
      </c>
      <c r="CN80" s="5"/>
      <c r="CO80" s="23">
        <v>94.7</v>
      </c>
      <c r="CP80" s="56"/>
      <c r="CQ80" s="56">
        <v>106</v>
      </c>
      <c r="CR80" s="5"/>
      <c r="CS80" s="56">
        <v>122.3</v>
      </c>
      <c r="CT80" s="6"/>
      <c r="CU80" s="287">
        <v>0</v>
      </c>
      <c r="CV80" s="52" t="s">
        <v>107</v>
      </c>
      <c r="CW80" s="50">
        <v>27</v>
      </c>
      <c r="CX80" s="51">
        <v>2</v>
      </c>
      <c r="CY80" s="187"/>
    </row>
    <row r="81" spans="1:103" ht="15" customHeight="1">
      <c r="A81" s="48">
        <v>2015</v>
      </c>
      <c r="B81" s="48" t="s">
        <v>107</v>
      </c>
      <c r="C81" s="50">
        <v>27</v>
      </c>
      <c r="D81" s="51">
        <v>3</v>
      </c>
      <c r="E81" s="49"/>
      <c r="F81" s="65"/>
      <c r="G81" s="215">
        <v>20</v>
      </c>
      <c r="H81" s="66"/>
      <c r="I81" s="215">
        <v>57.1</v>
      </c>
      <c r="J81" s="66"/>
      <c r="K81" s="216">
        <v>60</v>
      </c>
      <c r="L81" s="58"/>
      <c r="M81" s="20">
        <v>1112859</v>
      </c>
      <c r="N81" s="58"/>
      <c r="O81" s="54">
        <v>470943</v>
      </c>
      <c r="P81" s="65"/>
      <c r="Q81" s="23">
        <v>102.4</v>
      </c>
      <c r="R81" s="66"/>
      <c r="S81" s="23">
        <v>109</v>
      </c>
      <c r="T81" s="65"/>
      <c r="U81" s="23">
        <v>99.3</v>
      </c>
      <c r="V81" s="66"/>
      <c r="W81" s="23">
        <v>104.1</v>
      </c>
      <c r="X81" s="65"/>
      <c r="Y81" s="23">
        <v>103.8</v>
      </c>
      <c r="Z81" s="66"/>
      <c r="AA81" s="56">
        <v>106</v>
      </c>
      <c r="AB81" s="6"/>
      <c r="AC81" s="20">
        <v>375</v>
      </c>
      <c r="AD81" s="5"/>
      <c r="AE81" s="20">
        <v>216</v>
      </c>
      <c r="AF81" s="5"/>
      <c r="AG81" s="20">
        <v>104</v>
      </c>
      <c r="AH81" s="5"/>
      <c r="AI81" s="35">
        <v>245</v>
      </c>
      <c r="AJ81" s="37"/>
      <c r="AK81" s="35">
        <v>10078</v>
      </c>
      <c r="AL81" s="37"/>
      <c r="AM81" s="20">
        <v>84190</v>
      </c>
      <c r="AN81" s="5"/>
      <c r="AO81" s="20">
        <v>1482</v>
      </c>
      <c r="AP81" s="5"/>
      <c r="AQ81" s="35">
        <v>125519</v>
      </c>
      <c r="AR81" s="37"/>
      <c r="AS81" s="285">
        <v>123748</v>
      </c>
      <c r="AT81" s="37"/>
      <c r="AU81" s="20">
        <v>28933</v>
      </c>
      <c r="AV81" s="5"/>
      <c r="AW81" s="20">
        <v>21862</v>
      </c>
      <c r="AX81" s="225">
        <v>27655</v>
      </c>
      <c r="AY81" s="284">
        <v>0</v>
      </c>
      <c r="AZ81" s="323"/>
      <c r="BA81" s="322">
        <v>1</v>
      </c>
      <c r="BB81" s="326"/>
      <c r="BC81" s="443">
        <v>28</v>
      </c>
      <c r="BD81" s="66"/>
      <c r="BE81" s="20">
        <v>8593.3680000000004</v>
      </c>
      <c r="BF81" s="66"/>
      <c r="BG81" s="18">
        <v>6355.3370000000004</v>
      </c>
      <c r="BH81" s="5"/>
      <c r="BI81" s="20">
        <v>7145</v>
      </c>
      <c r="BJ81" s="5"/>
      <c r="BK81" s="20">
        <v>1768</v>
      </c>
      <c r="BL81" s="5"/>
      <c r="BM81" s="20">
        <v>2976</v>
      </c>
      <c r="BN81" s="5"/>
      <c r="BO81" s="20">
        <v>2401</v>
      </c>
      <c r="BP81" s="18"/>
      <c r="BQ81" s="18"/>
      <c r="BR81" s="66"/>
      <c r="BS81" s="18">
        <v>92295</v>
      </c>
      <c r="BT81" s="5"/>
      <c r="BU81" s="285">
        <v>0</v>
      </c>
      <c r="BV81" s="323"/>
      <c r="BW81" s="23">
        <v>98.2</v>
      </c>
      <c r="BX81" s="66"/>
      <c r="BY81" s="20">
        <v>259439</v>
      </c>
      <c r="BZ81" s="5"/>
      <c r="CA81" s="109">
        <v>1.01</v>
      </c>
      <c r="CB81" s="66"/>
      <c r="CC81" s="20">
        <v>6150</v>
      </c>
      <c r="CD81" s="66"/>
      <c r="CE81" s="20">
        <v>8902</v>
      </c>
      <c r="CF81" s="66"/>
      <c r="CG81" s="23">
        <v>90.1</v>
      </c>
      <c r="CH81" s="66"/>
      <c r="CI81" s="23">
        <v>92.5</v>
      </c>
      <c r="CJ81" s="6"/>
      <c r="CK81" s="23">
        <v>101.5</v>
      </c>
      <c r="CL81" s="56"/>
      <c r="CM81" s="56">
        <v>104.2</v>
      </c>
      <c r="CN81" s="5"/>
      <c r="CO81" s="23">
        <v>92.4</v>
      </c>
      <c r="CP81" s="56"/>
      <c r="CQ81" s="56">
        <v>110.2</v>
      </c>
      <c r="CR81" s="5"/>
      <c r="CS81" s="56">
        <v>123.9</v>
      </c>
      <c r="CT81" s="6"/>
      <c r="CU81" s="287">
        <v>3</v>
      </c>
      <c r="CV81" s="52" t="s">
        <v>107</v>
      </c>
      <c r="CW81" s="50">
        <v>27</v>
      </c>
      <c r="CX81" s="51">
        <v>3</v>
      </c>
      <c r="CY81" s="187"/>
    </row>
    <row r="82" spans="1:103" ht="15" customHeight="1">
      <c r="A82" s="48">
        <v>2015</v>
      </c>
      <c r="B82" s="48" t="s">
        <v>107</v>
      </c>
      <c r="C82" s="50">
        <v>27</v>
      </c>
      <c r="D82" s="51">
        <v>4</v>
      </c>
      <c r="E82" s="49"/>
      <c r="F82" s="65"/>
      <c r="G82" s="215">
        <v>60</v>
      </c>
      <c r="H82" s="66"/>
      <c r="I82" s="215">
        <v>57.1</v>
      </c>
      <c r="J82" s="66"/>
      <c r="K82" s="216">
        <v>40</v>
      </c>
      <c r="L82" s="58"/>
      <c r="M82" s="20">
        <v>1108662</v>
      </c>
      <c r="N82" s="58"/>
      <c r="O82" s="53">
        <v>470114</v>
      </c>
      <c r="P82" s="65"/>
      <c r="Q82" s="23">
        <v>97.6</v>
      </c>
      <c r="R82" s="66"/>
      <c r="S82" s="23">
        <v>100.6</v>
      </c>
      <c r="T82" s="65"/>
      <c r="U82" s="23">
        <v>101.3</v>
      </c>
      <c r="V82" s="66"/>
      <c r="W82" s="23">
        <v>102.3</v>
      </c>
      <c r="X82" s="65"/>
      <c r="Y82" s="23">
        <v>100.7</v>
      </c>
      <c r="Z82" s="66"/>
      <c r="AA82" s="56">
        <v>100.4</v>
      </c>
      <c r="AB82" s="6"/>
      <c r="AC82" s="20">
        <v>711</v>
      </c>
      <c r="AD82" s="5"/>
      <c r="AE82" s="20">
        <v>244</v>
      </c>
      <c r="AF82" s="5"/>
      <c r="AG82" s="20">
        <v>415</v>
      </c>
      <c r="AH82" s="5"/>
      <c r="AI82" s="35">
        <v>182</v>
      </c>
      <c r="AJ82" s="37"/>
      <c r="AK82" s="35">
        <v>6648</v>
      </c>
      <c r="AL82" s="37"/>
      <c r="AM82" s="20">
        <v>118080</v>
      </c>
      <c r="AN82" s="5"/>
      <c r="AO82" s="20">
        <v>1729</v>
      </c>
      <c r="AP82" s="5"/>
      <c r="AQ82" s="35">
        <v>98425</v>
      </c>
      <c r="AR82" s="37"/>
      <c r="AS82" s="285">
        <v>102614</v>
      </c>
      <c r="AT82" s="37"/>
      <c r="AU82" s="20">
        <v>29066</v>
      </c>
      <c r="AV82" s="5"/>
      <c r="AW82" s="20">
        <v>21657</v>
      </c>
      <c r="AX82" s="225">
        <v>20655</v>
      </c>
      <c r="AY82" s="284">
        <v>0</v>
      </c>
      <c r="AZ82" s="323"/>
      <c r="BA82" s="322">
        <v>5</v>
      </c>
      <c r="BB82" s="326"/>
      <c r="BC82" s="443">
        <v>330</v>
      </c>
      <c r="BD82" s="66"/>
      <c r="BE82" s="20">
        <v>7616.1390000000001</v>
      </c>
      <c r="BF82" s="66"/>
      <c r="BG82" s="18">
        <v>5632.3919999999998</v>
      </c>
      <c r="BH82" s="5"/>
      <c r="BI82" s="20">
        <v>6925</v>
      </c>
      <c r="BJ82" s="5"/>
      <c r="BK82" s="20">
        <v>1593</v>
      </c>
      <c r="BL82" s="5"/>
      <c r="BM82" s="20">
        <v>2773</v>
      </c>
      <c r="BN82" s="5"/>
      <c r="BO82" s="20">
        <v>2559</v>
      </c>
      <c r="BP82" s="18"/>
      <c r="BQ82" s="18"/>
      <c r="BR82" s="66"/>
      <c r="BS82" s="18">
        <v>75422</v>
      </c>
      <c r="BT82" s="5"/>
      <c r="BU82" s="285">
        <v>0</v>
      </c>
      <c r="BV82" s="323"/>
      <c r="BW82" s="23">
        <v>98.5</v>
      </c>
      <c r="BX82" s="66"/>
      <c r="BY82" s="20">
        <v>265292</v>
      </c>
      <c r="BZ82" s="5"/>
      <c r="CA82" s="109">
        <v>1</v>
      </c>
      <c r="CB82" s="66"/>
      <c r="CC82" s="20">
        <v>7833</v>
      </c>
      <c r="CD82" s="66"/>
      <c r="CE82" s="20">
        <v>8095</v>
      </c>
      <c r="CF82" s="66"/>
      <c r="CG82" s="23">
        <v>87.9</v>
      </c>
      <c r="CH82" s="66"/>
      <c r="CI82" s="23">
        <v>90</v>
      </c>
      <c r="CJ82" s="6"/>
      <c r="CK82" s="23">
        <v>102.2</v>
      </c>
      <c r="CL82" s="56"/>
      <c r="CM82" s="56">
        <v>104.6</v>
      </c>
      <c r="CN82" s="5"/>
      <c r="CO82" s="23">
        <v>94</v>
      </c>
      <c r="CP82" s="56"/>
      <c r="CQ82" s="56">
        <v>111.6</v>
      </c>
      <c r="CR82" s="5"/>
      <c r="CS82" s="56">
        <v>121.4</v>
      </c>
      <c r="CT82" s="6"/>
      <c r="CU82" s="287">
        <v>0</v>
      </c>
      <c r="CV82" s="52" t="s">
        <v>107</v>
      </c>
      <c r="CW82" s="50">
        <v>27</v>
      </c>
      <c r="CX82" s="51">
        <v>4</v>
      </c>
      <c r="CY82" s="187"/>
    </row>
    <row r="83" spans="1:103" ht="15" customHeight="1">
      <c r="A83" s="48">
        <v>2015</v>
      </c>
      <c r="B83" s="48" t="s">
        <v>107</v>
      </c>
      <c r="C83" s="50">
        <v>27</v>
      </c>
      <c r="D83" s="51">
        <v>5</v>
      </c>
      <c r="E83" s="49"/>
      <c r="F83" s="65"/>
      <c r="G83" s="215">
        <v>60</v>
      </c>
      <c r="H83" s="66"/>
      <c r="I83" s="215">
        <v>64.3</v>
      </c>
      <c r="J83" s="66"/>
      <c r="K83" s="216">
        <v>60</v>
      </c>
      <c r="L83" s="58"/>
      <c r="M83" s="20">
        <v>1109035</v>
      </c>
      <c r="N83" s="58"/>
      <c r="O83" s="53">
        <v>472531</v>
      </c>
      <c r="P83" s="65"/>
      <c r="Q83" s="23">
        <v>100.4</v>
      </c>
      <c r="R83" s="66"/>
      <c r="S83" s="23">
        <v>93</v>
      </c>
      <c r="T83" s="65"/>
      <c r="U83" s="23">
        <v>100.4</v>
      </c>
      <c r="V83" s="66"/>
      <c r="W83" s="23">
        <v>90.5</v>
      </c>
      <c r="X83" s="65"/>
      <c r="Y83" s="23">
        <v>100.8</v>
      </c>
      <c r="Z83" s="66"/>
      <c r="AA83" s="56">
        <v>100.3</v>
      </c>
      <c r="AB83" s="6"/>
      <c r="AC83" s="20">
        <v>469</v>
      </c>
      <c r="AD83" s="5"/>
      <c r="AE83" s="20">
        <v>221</v>
      </c>
      <c r="AF83" s="5"/>
      <c r="AG83" s="20">
        <v>201</v>
      </c>
      <c r="AH83" s="5"/>
      <c r="AI83" s="35">
        <v>160</v>
      </c>
      <c r="AJ83" s="37"/>
      <c r="AK83" s="35">
        <v>6223</v>
      </c>
      <c r="AL83" s="37"/>
      <c r="AM83" s="20">
        <v>64869</v>
      </c>
      <c r="AN83" s="5"/>
      <c r="AO83" s="20">
        <v>949</v>
      </c>
      <c r="AP83" s="5"/>
      <c r="AQ83" s="35">
        <v>117413</v>
      </c>
      <c r="AR83" s="37"/>
      <c r="AS83" s="285">
        <v>113347</v>
      </c>
      <c r="AT83" s="37"/>
      <c r="AU83" s="20">
        <v>29131</v>
      </c>
      <c r="AV83" s="5"/>
      <c r="AW83" s="20">
        <v>21890</v>
      </c>
      <c r="AX83" s="225">
        <v>15098</v>
      </c>
      <c r="AY83" s="284">
        <v>0</v>
      </c>
      <c r="AZ83" s="323"/>
      <c r="BA83" s="322">
        <v>4</v>
      </c>
      <c r="BB83" s="326"/>
      <c r="BC83" s="443">
        <v>352</v>
      </c>
      <c r="BD83" s="66"/>
      <c r="BE83" s="20">
        <v>7723.6350000000002</v>
      </c>
      <c r="BF83" s="66"/>
      <c r="BG83" s="18">
        <v>3813.7869999999998</v>
      </c>
      <c r="BH83" s="5"/>
      <c r="BI83" s="20">
        <v>7257</v>
      </c>
      <c r="BJ83" s="5"/>
      <c r="BK83" s="20">
        <v>1707</v>
      </c>
      <c r="BL83" s="5"/>
      <c r="BM83" s="20">
        <v>3093</v>
      </c>
      <c r="BN83" s="5"/>
      <c r="BO83" s="20">
        <v>2457</v>
      </c>
      <c r="BP83" s="18"/>
      <c r="BQ83" s="18"/>
      <c r="BR83" s="66"/>
      <c r="BS83" s="18">
        <v>93644</v>
      </c>
      <c r="BT83" s="5"/>
      <c r="BU83" s="285">
        <v>0</v>
      </c>
      <c r="BV83" s="323"/>
      <c r="BW83" s="23">
        <v>98.7</v>
      </c>
      <c r="BX83" s="66"/>
      <c r="BY83" s="20">
        <v>235870</v>
      </c>
      <c r="BZ83" s="5"/>
      <c r="CA83" s="109">
        <v>1</v>
      </c>
      <c r="CB83" s="66"/>
      <c r="CC83" s="20">
        <v>5869</v>
      </c>
      <c r="CD83" s="66"/>
      <c r="CE83" s="20">
        <v>7542</v>
      </c>
      <c r="CF83" s="66"/>
      <c r="CG83" s="23">
        <v>87.7</v>
      </c>
      <c r="CH83" s="66"/>
      <c r="CI83" s="23">
        <v>89.5</v>
      </c>
      <c r="CJ83" s="6"/>
      <c r="CK83" s="23">
        <v>100.3</v>
      </c>
      <c r="CL83" s="56"/>
      <c r="CM83" s="56">
        <v>102.3</v>
      </c>
      <c r="CN83" s="5"/>
      <c r="CO83" s="23">
        <v>94</v>
      </c>
      <c r="CP83" s="56"/>
      <c r="CQ83" s="56">
        <v>103</v>
      </c>
      <c r="CR83" s="5"/>
      <c r="CS83" s="56">
        <v>117.4</v>
      </c>
      <c r="CT83" s="6"/>
      <c r="CU83" s="287">
        <v>0</v>
      </c>
      <c r="CV83" s="52" t="s">
        <v>107</v>
      </c>
      <c r="CW83" s="50">
        <v>27</v>
      </c>
      <c r="CX83" s="51">
        <v>5</v>
      </c>
      <c r="CY83" s="187"/>
    </row>
    <row r="84" spans="1:103" ht="15" customHeight="1">
      <c r="A84" s="48">
        <v>2015</v>
      </c>
      <c r="B84" s="48" t="s">
        <v>107</v>
      </c>
      <c r="C84" s="50">
        <v>27</v>
      </c>
      <c r="D84" s="51">
        <v>6</v>
      </c>
      <c r="E84" s="49"/>
      <c r="F84" s="65"/>
      <c r="G84" s="215">
        <v>80</v>
      </c>
      <c r="H84" s="66"/>
      <c r="I84" s="215">
        <v>57.1</v>
      </c>
      <c r="J84" s="66"/>
      <c r="K84" s="216">
        <v>20</v>
      </c>
      <c r="L84" s="58"/>
      <c r="M84" s="20">
        <v>1108787</v>
      </c>
      <c r="N84" s="58"/>
      <c r="O84" s="53">
        <v>472653</v>
      </c>
      <c r="P84" s="65"/>
      <c r="Q84" s="23">
        <v>104.1</v>
      </c>
      <c r="R84" s="66"/>
      <c r="S84" s="23">
        <v>100.9</v>
      </c>
      <c r="T84" s="65"/>
      <c r="U84" s="23">
        <v>105.3</v>
      </c>
      <c r="V84" s="66"/>
      <c r="W84" s="23">
        <v>102.7</v>
      </c>
      <c r="X84" s="65"/>
      <c r="Y84" s="23">
        <v>100.8</v>
      </c>
      <c r="Z84" s="66"/>
      <c r="AA84" s="56">
        <v>99.2</v>
      </c>
      <c r="AB84" s="6"/>
      <c r="AC84" s="20">
        <v>579</v>
      </c>
      <c r="AD84" s="5"/>
      <c r="AE84" s="20">
        <v>297</v>
      </c>
      <c r="AF84" s="5"/>
      <c r="AG84" s="20">
        <v>213</v>
      </c>
      <c r="AH84" s="5"/>
      <c r="AI84" s="35">
        <v>322</v>
      </c>
      <c r="AJ84" s="37"/>
      <c r="AK84" s="35">
        <v>9146</v>
      </c>
      <c r="AL84" s="37"/>
      <c r="AM84" s="20">
        <v>88198</v>
      </c>
      <c r="AN84" s="5"/>
      <c r="AO84" s="20">
        <v>1211</v>
      </c>
      <c r="AP84" s="5"/>
      <c r="AQ84" s="35">
        <v>101695</v>
      </c>
      <c r="AR84" s="37"/>
      <c r="AS84" s="285">
        <v>100651</v>
      </c>
      <c r="AT84" s="37"/>
      <c r="AU84" s="20">
        <v>29337</v>
      </c>
      <c r="AV84" s="5"/>
      <c r="AW84" s="20">
        <v>21775</v>
      </c>
      <c r="AX84" s="225">
        <v>25363</v>
      </c>
      <c r="AY84" s="284">
        <v>5</v>
      </c>
      <c r="AZ84" s="323"/>
      <c r="BA84" s="322">
        <v>3</v>
      </c>
      <c r="BB84" s="326"/>
      <c r="BC84" s="443">
        <v>156</v>
      </c>
      <c r="BD84" s="66"/>
      <c r="BE84" s="20">
        <v>7537.2610000000004</v>
      </c>
      <c r="BF84" s="66"/>
      <c r="BG84" s="18">
        <v>4469.6400000000003</v>
      </c>
      <c r="BH84" s="5"/>
      <c r="BI84" s="20">
        <v>6499</v>
      </c>
      <c r="BJ84" s="5"/>
      <c r="BK84" s="20">
        <v>1475</v>
      </c>
      <c r="BL84" s="5"/>
      <c r="BM84" s="20">
        <v>2827</v>
      </c>
      <c r="BN84" s="5"/>
      <c r="BO84" s="20">
        <v>2197</v>
      </c>
      <c r="BP84" s="18"/>
      <c r="BQ84" s="18"/>
      <c r="BR84" s="66"/>
      <c r="BS84" s="18">
        <v>78159</v>
      </c>
      <c r="BT84" s="5"/>
      <c r="BU84" s="285">
        <v>0</v>
      </c>
      <c r="BV84" s="323"/>
      <c r="BW84" s="23">
        <v>98.6</v>
      </c>
      <c r="BX84" s="66"/>
      <c r="BY84" s="20">
        <v>213956</v>
      </c>
      <c r="BZ84" s="5"/>
      <c r="CA84" s="109">
        <v>0.99</v>
      </c>
      <c r="CB84" s="66"/>
      <c r="CC84" s="20">
        <v>5638</v>
      </c>
      <c r="CD84" s="66"/>
      <c r="CE84" s="20">
        <v>8266</v>
      </c>
      <c r="CF84" s="66"/>
      <c r="CG84" s="23">
        <v>138</v>
      </c>
      <c r="CH84" s="66"/>
      <c r="CI84" s="23">
        <v>141</v>
      </c>
      <c r="CJ84" s="6"/>
      <c r="CK84" s="23">
        <v>101.3</v>
      </c>
      <c r="CL84" s="56"/>
      <c r="CM84" s="56">
        <v>103.5</v>
      </c>
      <c r="CN84" s="5"/>
      <c r="CO84" s="23">
        <v>94.6</v>
      </c>
      <c r="CP84" s="56"/>
      <c r="CQ84" s="56">
        <v>111.6</v>
      </c>
      <c r="CR84" s="5"/>
      <c r="CS84" s="56">
        <v>135.30000000000001</v>
      </c>
      <c r="CT84" s="6"/>
      <c r="CU84" s="287">
        <v>3.4</v>
      </c>
      <c r="CV84" s="52" t="s">
        <v>107</v>
      </c>
      <c r="CW84" s="50">
        <v>27</v>
      </c>
      <c r="CX84" s="51">
        <v>6</v>
      </c>
      <c r="CY84" s="187"/>
    </row>
    <row r="85" spans="1:103" ht="15" customHeight="1">
      <c r="A85" s="48">
        <v>2015</v>
      </c>
      <c r="B85" s="48" t="s">
        <v>107</v>
      </c>
      <c r="C85" s="50">
        <v>27</v>
      </c>
      <c r="D85" s="51">
        <v>7</v>
      </c>
      <c r="E85" s="49"/>
      <c r="F85" s="65"/>
      <c r="G85" s="215">
        <v>80</v>
      </c>
      <c r="H85" s="66"/>
      <c r="I85" s="215">
        <v>57.1</v>
      </c>
      <c r="J85" s="66"/>
      <c r="K85" s="216">
        <v>40</v>
      </c>
      <c r="L85" s="58"/>
      <c r="M85" s="20">
        <v>1108350</v>
      </c>
      <c r="N85" s="58"/>
      <c r="O85" s="53">
        <v>472538</v>
      </c>
      <c r="P85" s="65"/>
      <c r="Q85" s="23">
        <v>100.4</v>
      </c>
      <c r="R85" s="66"/>
      <c r="S85" s="23">
        <v>101.1</v>
      </c>
      <c r="T85" s="65"/>
      <c r="U85" s="23">
        <v>100.5</v>
      </c>
      <c r="V85" s="66"/>
      <c r="W85" s="23">
        <v>101.9</v>
      </c>
      <c r="X85" s="65"/>
      <c r="Y85" s="23">
        <v>99.2</v>
      </c>
      <c r="Z85" s="66"/>
      <c r="AA85" s="56">
        <v>96.6</v>
      </c>
      <c r="AB85" s="6"/>
      <c r="AC85" s="20">
        <v>542</v>
      </c>
      <c r="AD85" s="5"/>
      <c r="AE85" s="20">
        <v>223</v>
      </c>
      <c r="AF85" s="5"/>
      <c r="AG85" s="20">
        <v>265</v>
      </c>
      <c r="AH85" s="5"/>
      <c r="AI85" s="35">
        <v>397</v>
      </c>
      <c r="AJ85" s="37"/>
      <c r="AK85" s="35">
        <v>12413</v>
      </c>
      <c r="AL85" s="37"/>
      <c r="AM85" s="20">
        <v>79864</v>
      </c>
      <c r="AN85" s="5"/>
      <c r="AO85" s="20">
        <v>1113</v>
      </c>
      <c r="AP85" s="5"/>
      <c r="AQ85" s="35">
        <v>112579</v>
      </c>
      <c r="AR85" s="37"/>
      <c r="AS85" s="285">
        <v>117298</v>
      </c>
      <c r="AT85" s="37"/>
      <c r="AU85" s="20">
        <v>28994</v>
      </c>
      <c r="AV85" s="5"/>
      <c r="AW85" s="20">
        <v>21932</v>
      </c>
      <c r="AX85" s="225">
        <v>20164</v>
      </c>
      <c r="AY85" s="284">
        <v>0</v>
      </c>
      <c r="AZ85" s="323"/>
      <c r="BA85" s="322">
        <v>3</v>
      </c>
      <c r="BB85" s="326"/>
      <c r="BC85" s="443">
        <v>54</v>
      </c>
      <c r="BD85" s="66"/>
      <c r="BE85" s="20">
        <v>7493.2740000000003</v>
      </c>
      <c r="BF85" s="66"/>
      <c r="BG85" s="18">
        <v>4750.3590000000004</v>
      </c>
      <c r="BH85" s="5"/>
      <c r="BI85" s="20">
        <v>6709</v>
      </c>
      <c r="BJ85" s="5"/>
      <c r="BK85" s="20">
        <v>1638</v>
      </c>
      <c r="BL85" s="5"/>
      <c r="BM85" s="20">
        <v>3465</v>
      </c>
      <c r="BN85" s="5"/>
      <c r="BO85" s="20">
        <v>1606</v>
      </c>
      <c r="BP85" s="18"/>
      <c r="BQ85" s="18">
        <v>6931</v>
      </c>
      <c r="BR85" s="66"/>
      <c r="BS85" s="18">
        <v>93230</v>
      </c>
      <c r="BT85" s="5"/>
      <c r="BU85" s="285">
        <v>0</v>
      </c>
      <c r="BV85" s="323"/>
      <c r="BW85" s="23">
        <v>98.4</v>
      </c>
      <c r="BX85" s="66"/>
      <c r="BY85" s="20">
        <v>234573</v>
      </c>
      <c r="BZ85" s="5"/>
      <c r="CA85" s="109">
        <v>1.02</v>
      </c>
      <c r="CB85" s="66"/>
      <c r="CC85" s="20">
        <v>5365</v>
      </c>
      <c r="CD85" s="66"/>
      <c r="CE85" s="20">
        <v>8814</v>
      </c>
      <c r="CF85" s="66"/>
      <c r="CG85" s="23">
        <v>112.9</v>
      </c>
      <c r="CH85" s="66"/>
      <c r="CI85" s="23">
        <v>115.6</v>
      </c>
      <c r="CJ85" s="6"/>
      <c r="CK85" s="23">
        <v>100.3</v>
      </c>
      <c r="CL85" s="56"/>
      <c r="CM85" s="56">
        <v>102.7</v>
      </c>
      <c r="CN85" s="5"/>
      <c r="CO85" s="23">
        <v>94.4</v>
      </c>
      <c r="CP85" s="56"/>
      <c r="CQ85" s="56">
        <v>110.6</v>
      </c>
      <c r="CR85" s="5"/>
      <c r="CS85" s="56">
        <v>119.8</v>
      </c>
      <c r="CT85" s="6"/>
      <c r="CU85" s="287">
        <v>0</v>
      </c>
      <c r="CV85" s="52" t="s">
        <v>107</v>
      </c>
      <c r="CW85" s="50">
        <v>27</v>
      </c>
      <c r="CX85" s="51">
        <v>7</v>
      </c>
      <c r="CY85" s="187"/>
    </row>
    <row r="86" spans="1:103" ht="15" customHeight="1">
      <c r="A86" s="48">
        <v>2015</v>
      </c>
      <c r="B86" s="48" t="s">
        <v>107</v>
      </c>
      <c r="C86" s="50">
        <v>27</v>
      </c>
      <c r="D86" s="51">
        <v>8</v>
      </c>
      <c r="E86" s="49"/>
      <c r="F86" s="65"/>
      <c r="G86" s="215">
        <v>60</v>
      </c>
      <c r="H86" s="66"/>
      <c r="I86" s="215">
        <v>42.9</v>
      </c>
      <c r="J86" s="66"/>
      <c r="K86" s="216">
        <v>40</v>
      </c>
      <c r="L86" s="58"/>
      <c r="M86" s="20">
        <v>1108143</v>
      </c>
      <c r="N86" s="58"/>
      <c r="O86" s="53">
        <v>472891</v>
      </c>
      <c r="P86" s="65"/>
      <c r="Q86" s="23">
        <v>97.7</v>
      </c>
      <c r="R86" s="66"/>
      <c r="S86" s="23">
        <v>91.7</v>
      </c>
      <c r="T86" s="65"/>
      <c r="U86" s="23">
        <v>96.1</v>
      </c>
      <c r="V86" s="66"/>
      <c r="W86" s="23">
        <v>90.2</v>
      </c>
      <c r="X86" s="65"/>
      <c r="Y86" s="23">
        <v>98.5</v>
      </c>
      <c r="Z86" s="66"/>
      <c r="AA86" s="56">
        <v>97.5</v>
      </c>
      <c r="AB86" s="6"/>
      <c r="AC86" s="20">
        <v>689</v>
      </c>
      <c r="AD86" s="5"/>
      <c r="AE86" s="20">
        <v>319</v>
      </c>
      <c r="AF86" s="5"/>
      <c r="AG86" s="20">
        <v>313</v>
      </c>
      <c r="AH86" s="5"/>
      <c r="AI86" s="35">
        <v>337</v>
      </c>
      <c r="AJ86" s="37"/>
      <c r="AK86" s="35">
        <v>10704</v>
      </c>
      <c r="AL86" s="37"/>
      <c r="AM86" s="20">
        <v>91188</v>
      </c>
      <c r="AN86" s="5"/>
      <c r="AO86" s="20">
        <v>1476</v>
      </c>
      <c r="AP86" s="5"/>
      <c r="AQ86" s="35">
        <v>140063</v>
      </c>
      <c r="AR86" s="37"/>
      <c r="AS86" s="285">
        <v>138266</v>
      </c>
      <c r="AT86" s="37"/>
      <c r="AU86" s="20">
        <v>29091</v>
      </c>
      <c r="AV86" s="5"/>
      <c r="AW86" s="20">
        <v>21977</v>
      </c>
      <c r="AX86" s="225">
        <v>19946</v>
      </c>
      <c r="AY86" s="284">
        <v>0</v>
      </c>
      <c r="AZ86" s="323"/>
      <c r="BA86" s="322">
        <v>3</v>
      </c>
      <c r="BB86" s="326"/>
      <c r="BC86" s="443">
        <v>225</v>
      </c>
      <c r="BD86" s="66"/>
      <c r="BE86" s="20">
        <v>7447.3180000000002</v>
      </c>
      <c r="BF86" s="66"/>
      <c r="BG86" s="18">
        <v>4802.01</v>
      </c>
      <c r="BH86" s="5"/>
      <c r="BI86" s="20">
        <v>6360</v>
      </c>
      <c r="BJ86" s="5"/>
      <c r="BK86" s="20">
        <v>1381</v>
      </c>
      <c r="BL86" s="5"/>
      <c r="BM86" s="20">
        <v>3412</v>
      </c>
      <c r="BN86" s="5"/>
      <c r="BO86" s="20">
        <v>1567</v>
      </c>
      <c r="BP86" s="18"/>
      <c r="BQ86" s="18">
        <v>7165</v>
      </c>
      <c r="BR86" s="66"/>
      <c r="BS86" s="18">
        <v>131094</v>
      </c>
      <c r="BT86" s="5"/>
      <c r="BU86" s="285">
        <v>0</v>
      </c>
      <c r="BV86" s="323"/>
      <c r="BW86" s="23">
        <v>98.7</v>
      </c>
      <c r="BX86" s="66"/>
      <c r="BY86" s="20">
        <v>234000</v>
      </c>
      <c r="BZ86" s="5"/>
      <c r="CA86" s="109">
        <v>1.05</v>
      </c>
      <c r="CB86" s="66"/>
      <c r="CC86" s="20">
        <v>4915</v>
      </c>
      <c r="CD86" s="66"/>
      <c r="CE86" s="20">
        <v>8174</v>
      </c>
      <c r="CF86" s="66"/>
      <c r="CG86" s="23">
        <v>95</v>
      </c>
      <c r="CH86" s="66"/>
      <c r="CI86" s="23">
        <v>96.8</v>
      </c>
      <c r="CJ86" s="6"/>
      <c r="CK86" s="23">
        <v>100.6</v>
      </c>
      <c r="CL86" s="56"/>
      <c r="CM86" s="56">
        <v>102.5</v>
      </c>
      <c r="CN86" s="5"/>
      <c r="CO86" s="23">
        <v>94.2</v>
      </c>
      <c r="CP86" s="56"/>
      <c r="CQ86" s="56">
        <v>105.2</v>
      </c>
      <c r="CR86" s="5"/>
      <c r="CS86" s="56">
        <v>116.5</v>
      </c>
      <c r="CT86" s="6"/>
      <c r="CU86" s="287">
        <v>0</v>
      </c>
      <c r="CV86" s="52" t="s">
        <v>107</v>
      </c>
      <c r="CW86" s="50">
        <v>27</v>
      </c>
      <c r="CX86" s="51">
        <v>8</v>
      </c>
      <c r="CY86" s="187"/>
    </row>
    <row r="87" spans="1:103" ht="15" customHeight="1">
      <c r="A87" s="48">
        <v>2015</v>
      </c>
      <c r="B87" s="48" t="s">
        <v>107</v>
      </c>
      <c r="C87" s="50">
        <v>27</v>
      </c>
      <c r="D87" s="51">
        <v>9</v>
      </c>
      <c r="E87" s="49"/>
      <c r="F87" s="65"/>
      <c r="G87" s="215">
        <v>40</v>
      </c>
      <c r="H87" s="66"/>
      <c r="I87" s="215">
        <v>28.6</v>
      </c>
      <c r="J87" s="66"/>
      <c r="K87" s="216">
        <v>20</v>
      </c>
      <c r="L87" s="58"/>
      <c r="M87" s="20">
        <v>1107866</v>
      </c>
      <c r="N87" s="58"/>
      <c r="O87" s="53">
        <v>472970</v>
      </c>
      <c r="P87" s="65"/>
      <c r="Q87" s="23">
        <v>97.1</v>
      </c>
      <c r="R87" s="66"/>
      <c r="S87" s="23">
        <v>99.6</v>
      </c>
      <c r="T87" s="65"/>
      <c r="U87" s="23">
        <v>96</v>
      </c>
      <c r="V87" s="66"/>
      <c r="W87" s="23">
        <v>98.5</v>
      </c>
      <c r="X87" s="65"/>
      <c r="Y87" s="23">
        <v>99.2</v>
      </c>
      <c r="Z87" s="66"/>
      <c r="AA87" s="56">
        <v>98.2</v>
      </c>
      <c r="AB87" s="6"/>
      <c r="AC87" s="20">
        <v>659</v>
      </c>
      <c r="AD87" s="5"/>
      <c r="AE87" s="20">
        <v>232</v>
      </c>
      <c r="AF87" s="5"/>
      <c r="AG87" s="20">
        <v>328</v>
      </c>
      <c r="AH87" s="5"/>
      <c r="AI87" s="35">
        <v>430</v>
      </c>
      <c r="AJ87" s="37"/>
      <c r="AK87" s="35">
        <v>12532</v>
      </c>
      <c r="AL87" s="37"/>
      <c r="AM87" s="20">
        <v>81341</v>
      </c>
      <c r="AN87" s="5"/>
      <c r="AO87" s="20">
        <v>1204</v>
      </c>
      <c r="AP87" s="5"/>
      <c r="AQ87" s="35">
        <v>123756</v>
      </c>
      <c r="AR87" s="37"/>
      <c r="AS87" s="285">
        <v>121994</v>
      </c>
      <c r="AT87" s="37"/>
      <c r="AU87" s="20">
        <v>29162</v>
      </c>
      <c r="AV87" s="5"/>
      <c r="AW87" s="20">
        <v>22369</v>
      </c>
      <c r="AX87" s="225">
        <v>17437</v>
      </c>
      <c r="AY87" s="284">
        <v>4</v>
      </c>
      <c r="AZ87" s="323"/>
      <c r="BA87" s="322">
        <v>4</v>
      </c>
      <c r="BB87" s="326"/>
      <c r="BC87" s="443">
        <v>294</v>
      </c>
      <c r="BD87" s="66"/>
      <c r="BE87" s="20">
        <v>7223.64</v>
      </c>
      <c r="BF87" s="66"/>
      <c r="BG87" s="18">
        <v>4055.9920000000002</v>
      </c>
      <c r="BH87" s="5"/>
      <c r="BI87" s="20">
        <v>5412</v>
      </c>
      <c r="BJ87" s="5"/>
      <c r="BK87" s="20">
        <v>1327</v>
      </c>
      <c r="BL87" s="5"/>
      <c r="BM87" s="20">
        <v>2818</v>
      </c>
      <c r="BN87" s="5"/>
      <c r="BO87" s="20">
        <v>1267</v>
      </c>
      <c r="BP87" s="18"/>
      <c r="BQ87" s="18">
        <v>6463</v>
      </c>
      <c r="BR87" s="66"/>
      <c r="BS87" s="18">
        <v>90866</v>
      </c>
      <c r="BT87" s="5"/>
      <c r="BU87" s="285">
        <v>0</v>
      </c>
      <c r="BV87" s="323"/>
      <c r="BW87" s="23">
        <v>99</v>
      </c>
      <c r="BX87" s="66"/>
      <c r="BY87" s="20">
        <v>291142</v>
      </c>
      <c r="BZ87" s="5"/>
      <c r="CA87" s="109">
        <v>1.07</v>
      </c>
      <c r="CB87" s="66"/>
      <c r="CC87" s="20">
        <v>5393</v>
      </c>
      <c r="CD87" s="66"/>
      <c r="CE87" s="20">
        <v>9082</v>
      </c>
      <c r="CF87" s="66"/>
      <c r="CG87" s="23">
        <v>86.4</v>
      </c>
      <c r="CH87" s="66"/>
      <c r="CI87" s="23">
        <v>87.8</v>
      </c>
      <c r="CJ87" s="6"/>
      <c r="CK87" s="23">
        <v>100.5</v>
      </c>
      <c r="CL87" s="56"/>
      <c r="CM87" s="56">
        <v>102.1</v>
      </c>
      <c r="CN87" s="5"/>
      <c r="CO87" s="23">
        <v>94.5</v>
      </c>
      <c r="CP87" s="56"/>
      <c r="CQ87" s="56">
        <v>107.2</v>
      </c>
      <c r="CR87" s="5"/>
      <c r="CS87" s="56">
        <v>129.6</v>
      </c>
      <c r="CT87" s="6"/>
      <c r="CU87" s="287">
        <v>3.8</v>
      </c>
      <c r="CV87" s="52" t="s">
        <v>107</v>
      </c>
      <c r="CW87" s="50">
        <v>27</v>
      </c>
      <c r="CX87" s="51">
        <v>9</v>
      </c>
      <c r="CY87" s="187"/>
    </row>
    <row r="88" spans="1:103" ht="15" customHeight="1">
      <c r="A88" s="48">
        <v>2015</v>
      </c>
      <c r="B88" s="48" t="s">
        <v>107</v>
      </c>
      <c r="C88" s="50">
        <v>27</v>
      </c>
      <c r="D88" s="51">
        <v>10</v>
      </c>
      <c r="E88" s="49"/>
      <c r="F88" s="65"/>
      <c r="G88" s="215">
        <v>80</v>
      </c>
      <c r="H88" s="66"/>
      <c r="I88" s="215">
        <v>57.1</v>
      </c>
      <c r="J88" s="66"/>
      <c r="K88" s="216">
        <v>60</v>
      </c>
      <c r="L88" s="58"/>
      <c r="M88" s="20">
        <v>1104069</v>
      </c>
      <c r="N88" s="58"/>
      <c r="O88" s="53">
        <v>462858</v>
      </c>
      <c r="P88" s="65"/>
      <c r="Q88" s="23">
        <v>97.3</v>
      </c>
      <c r="R88" s="66"/>
      <c r="S88" s="23">
        <v>103.7</v>
      </c>
      <c r="T88" s="65"/>
      <c r="U88" s="23">
        <v>102.4</v>
      </c>
      <c r="V88" s="66"/>
      <c r="W88" s="23">
        <v>106.3</v>
      </c>
      <c r="X88" s="65"/>
      <c r="Y88" s="23">
        <v>98.5</v>
      </c>
      <c r="Z88" s="66"/>
      <c r="AA88" s="56">
        <v>99.5</v>
      </c>
      <c r="AB88" s="6"/>
      <c r="AC88" s="20">
        <v>544</v>
      </c>
      <c r="AD88" s="5"/>
      <c r="AE88" s="20">
        <v>263</v>
      </c>
      <c r="AF88" s="5"/>
      <c r="AG88" s="20">
        <v>167</v>
      </c>
      <c r="AH88" s="5"/>
      <c r="AI88" s="35">
        <v>573</v>
      </c>
      <c r="AJ88" s="37"/>
      <c r="AK88" s="35">
        <v>14134</v>
      </c>
      <c r="AL88" s="37"/>
      <c r="AM88" s="20">
        <v>80583</v>
      </c>
      <c r="AN88" s="5"/>
      <c r="AO88" s="20">
        <v>1262</v>
      </c>
      <c r="AP88" s="5"/>
      <c r="AQ88" s="35">
        <v>126389</v>
      </c>
      <c r="AR88" s="37"/>
      <c r="AS88" s="285">
        <v>127014</v>
      </c>
      <c r="AT88" s="37"/>
      <c r="AU88" s="20">
        <v>29110</v>
      </c>
      <c r="AV88" s="5"/>
      <c r="AW88" s="20">
        <v>22490</v>
      </c>
      <c r="AX88" s="225">
        <v>13007</v>
      </c>
      <c r="AY88" s="284">
        <v>0</v>
      </c>
      <c r="AZ88" s="323"/>
      <c r="BA88" s="322">
        <v>5</v>
      </c>
      <c r="BB88" s="326"/>
      <c r="BC88" s="443">
        <v>154</v>
      </c>
      <c r="BD88" s="66"/>
      <c r="BE88" s="20">
        <v>7234.2309999999998</v>
      </c>
      <c r="BF88" s="66"/>
      <c r="BG88" s="18">
        <v>5508.2049999999999</v>
      </c>
      <c r="BH88" s="5"/>
      <c r="BI88" s="20">
        <v>6048</v>
      </c>
      <c r="BJ88" s="5"/>
      <c r="BK88" s="20">
        <v>1795</v>
      </c>
      <c r="BL88" s="5"/>
      <c r="BM88" s="20">
        <v>2867</v>
      </c>
      <c r="BN88" s="5"/>
      <c r="BO88" s="20">
        <v>1387</v>
      </c>
      <c r="BP88" s="18"/>
      <c r="BQ88" s="18">
        <v>6658</v>
      </c>
      <c r="BR88" s="66"/>
      <c r="BS88" s="18">
        <v>96270</v>
      </c>
      <c r="BT88" s="5"/>
      <c r="BU88" s="285">
        <v>0</v>
      </c>
      <c r="BV88" s="323"/>
      <c r="BW88" s="23">
        <v>98.9</v>
      </c>
      <c r="BX88" s="66"/>
      <c r="BY88" s="20">
        <v>226867</v>
      </c>
      <c r="BZ88" s="5"/>
      <c r="CA88" s="109">
        <v>1.1000000000000001</v>
      </c>
      <c r="CB88" s="66"/>
      <c r="CC88" s="20">
        <v>5252</v>
      </c>
      <c r="CD88" s="66"/>
      <c r="CE88" s="20">
        <v>9858</v>
      </c>
      <c r="CF88" s="66"/>
      <c r="CG88" s="23">
        <v>86.4</v>
      </c>
      <c r="CH88" s="66"/>
      <c r="CI88" s="23">
        <v>87.9</v>
      </c>
      <c r="CJ88" s="6"/>
      <c r="CK88" s="23">
        <v>100.9</v>
      </c>
      <c r="CL88" s="56"/>
      <c r="CM88" s="56">
        <v>102.6</v>
      </c>
      <c r="CN88" s="5"/>
      <c r="CO88" s="23">
        <v>94.3</v>
      </c>
      <c r="CP88" s="56"/>
      <c r="CQ88" s="56">
        <v>109.3</v>
      </c>
      <c r="CR88" s="5"/>
      <c r="CS88" s="56">
        <v>119.8</v>
      </c>
      <c r="CT88" s="6"/>
      <c r="CU88" s="287">
        <v>0</v>
      </c>
      <c r="CV88" s="52" t="s">
        <v>107</v>
      </c>
      <c r="CW88" s="50">
        <v>27</v>
      </c>
      <c r="CX88" s="51">
        <v>10</v>
      </c>
      <c r="CY88" s="187"/>
    </row>
    <row r="89" spans="1:103" ht="15" customHeight="1">
      <c r="A89" s="48">
        <v>2015</v>
      </c>
      <c r="B89" s="48" t="s">
        <v>107</v>
      </c>
      <c r="C89" s="50">
        <v>27</v>
      </c>
      <c r="D89" s="51">
        <v>11</v>
      </c>
      <c r="E89" s="49"/>
      <c r="F89" s="65"/>
      <c r="G89" s="215">
        <v>60</v>
      </c>
      <c r="H89" s="66"/>
      <c r="I89" s="215">
        <v>85.7</v>
      </c>
      <c r="J89" s="66"/>
      <c r="K89" s="216">
        <v>60</v>
      </c>
      <c r="L89" s="58"/>
      <c r="M89" s="20">
        <v>1103847</v>
      </c>
      <c r="N89" s="58"/>
      <c r="O89" s="53">
        <v>463110</v>
      </c>
      <c r="P89" s="65"/>
      <c r="Q89" s="23">
        <v>103.1</v>
      </c>
      <c r="R89" s="66"/>
      <c r="S89" s="23">
        <v>104.1</v>
      </c>
      <c r="T89" s="65"/>
      <c r="U89" s="23">
        <v>100.2</v>
      </c>
      <c r="V89" s="66"/>
      <c r="W89" s="23">
        <v>103.9</v>
      </c>
      <c r="X89" s="65"/>
      <c r="Y89" s="23">
        <v>101.6</v>
      </c>
      <c r="Z89" s="66"/>
      <c r="AA89" s="56">
        <v>101.7</v>
      </c>
      <c r="AB89" s="6"/>
      <c r="AC89" s="20">
        <v>519</v>
      </c>
      <c r="AD89" s="5"/>
      <c r="AE89" s="20">
        <v>314</v>
      </c>
      <c r="AF89" s="5"/>
      <c r="AG89" s="20">
        <v>165</v>
      </c>
      <c r="AH89" s="5"/>
      <c r="AI89" s="35">
        <v>429</v>
      </c>
      <c r="AJ89" s="37"/>
      <c r="AK89" s="35">
        <v>8272</v>
      </c>
      <c r="AL89" s="37"/>
      <c r="AM89" s="20">
        <v>87542</v>
      </c>
      <c r="AN89" s="5"/>
      <c r="AO89" s="20">
        <v>1223</v>
      </c>
      <c r="AP89" s="5"/>
      <c r="AQ89" s="35">
        <v>126981</v>
      </c>
      <c r="AR89" s="37"/>
      <c r="AS89" s="285">
        <v>127818</v>
      </c>
      <c r="AT89" s="37"/>
      <c r="AU89" s="20">
        <v>29212</v>
      </c>
      <c r="AV89" s="5"/>
      <c r="AW89" s="20">
        <v>22532</v>
      </c>
      <c r="AX89" s="225">
        <v>21673</v>
      </c>
      <c r="AY89" s="284">
        <v>2</v>
      </c>
      <c r="AZ89" s="323"/>
      <c r="BA89" s="322">
        <v>3</v>
      </c>
      <c r="BB89" s="326"/>
      <c r="BC89" s="443">
        <v>145</v>
      </c>
      <c r="BD89" s="66"/>
      <c r="BE89" s="20">
        <v>6579.5780000000004</v>
      </c>
      <c r="BF89" s="66"/>
      <c r="BG89" s="18">
        <v>4814.8969999999999</v>
      </c>
      <c r="BH89" s="5"/>
      <c r="BI89" s="20">
        <v>6121</v>
      </c>
      <c r="BJ89" s="5"/>
      <c r="BK89" s="20">
        <v>1586</v>
      </c>
      <c r="BL89" s="5"/>
      <c r="BM89" s="20">
        <v>3207</v>
      </c>
      <c r="BN89" s="5"/>
      <c r="BO89" s="20">
        <v>1327</v>
      </c>
      <c r="BP89" s="18"/>
      <c r="BQ89" s="18">
        <v>6386</v>
      </c>
      <c r="BR89" s="66"/>
      <c r="BS89" s="18">
        <v>102578</v>
      </c>
      <c r="BT89" s="5"/>
      <c r="BU89" s="285">
        <v>0</v>
      </c>
      <c r="BV89" s="323"/>
      <c r="BW89" s="23">
        <v>98.4</v>
      </c>
      <c r="BX89" s="66"/>
      <c r="BY89" s="20">
        <v>233328</v>
      </c>
      <c r="BZ89" s="5"/>
      <c r="CA89" s="109">
        <v>1.1000000000000001</v>
      </c>
      <c r="CB89" s="66"/>
      <c r="CC89" s="20">
        <v>4521</v>
      </c>
      <c r="CD89" s="66"/>
      <c r="CE89" s="20">
        <v>8171</v>
      </c>
      <c r="CF89" s="66"/>
      <c r="CG89" s="23">
        <v>92.1</v>
      </c>
      <c r="CH89" s="66"/>
      <c r="CI89" s="23">
        <v>94.3</v>
      </c>
      <c r="CJ89" s="6"/>
      <c r="CK89" s="23">
        <v>101.3</v>
      </c>
      <c r="CL89" s="56"/>
      <c r="CM89" s="56">
        <v>103.7</v>
      </c>
      <c r="CN89" s="5"/>
      <c r="CO89" s="23">
        <v>94.4</v>
      </c>
      <c r="CP89" s="56"/>
      <c r="CQ89" s="56">
        <v>107.7</v>
      </c>
      <c r="CR89" s="5"/>
      <c r="CS89" s="56">
        <v>127.2</v>
      </c>
      <c r="CT89" s="6"/>
      <c r="CU89" s="287">
        <v>0</v>
      </c>
      <c r="CV89" s="52" t="s">
        <v>107</v>
      </c>
      <c r="CW89" s="50">
        <v>27</v>
      </c>
      <c r="CX89" s="51">
        <v>11</v>
      </c>
      <c r="CY89" s="187"/>
    </row>
    <row r="90" spans="1:103" ht="15" customHeight="1">
      <c r="A90" s="48">
        <v>2015</v>
      </c>
      <c r="B90" s="48" t="s">
        <v>107</v>
      </c>
      <c r="C90" s="50">
        <v>27</v>
      </c>
      <c r="D90" s="51">
        <v>12</v>
      </c>
      <c r="E90" s="49"/>
      <c r="F90" s="65"/>
      <c r="G90" s="215">
        <v>40</v>
      </c>
      <c r="H90" s="66"/>
      <c r="I90" s="215">
        <v>71.400000000000006</v>
      </c>
      <c r="J90" s="66"/>
      <c r="K90" s="216">
        <v>80</v>
      </c>
      <c r="L90" s="58"/>
      <c r="M90" s="20">
        <v>1103475</v>
      </c>
      <c r="N90" s="58"/>
      <c r="O90" s="53">
        <v>463114</v>
      </c>
      <c r="P90" s="65"/>
      <c r="Q90" s="23">
        <v>96.1</v>
      </c>
      <c r="R90" s="66"/>
      <c r="S90" s="23">
        <v>100.6</v>
      </c>
      <c r="T90" s="65"/>
      <c r="U90" s="23">
        <v>100</v>
      </c>
      <c r="V90" s="66"/>
      <c r="W90" s="23">
        <v>113.1</v>
      </c>
      <c r="X90" s="65"/>
      <c r="Y90" s="23">
        <v>96.8</v>
      </c>
      <c r="Z90" s="66"/>
      <c r="AA90" s="56">
        <v>94.4</v>
      </c>
      <c r="AB90" s="6"/>
      <c r="AC90" s="20">
        <v>483</v>
      </c>
      <c r="AD90" s="5"/>
      <c r="AE90" s="20">
        <v>280</v>
      </c>
      <c r="AF90" s="5"/>
      <c r="AG90" s="20">
        <v>133</v>
      </c>
      <c r="AH90" s="5"/>
      <c r="AI90" s="35">
        <v>325</v>
      </c>
      <c r="AJ90" s="37"/>
      <c r="AK90" s="35">
        <v>5758</v>
      </c>
      <c r="AL90" s="37"/>
      <c r="AM90" s="20">
        <v>77241</v>
      </c>
      <c r="AN90" s="5"/>
      <c r="AO90" s="20">
        <v>1035</v>
      </c>
      <c r="AP90" s="5"/>
      <c r="AQ90" s="35">
        <v>114200</v>
      </c>
      <c r="AR90" s="37"/>
      <c r="AS90" s="285">
        <v>135175</v>
      </c>
      <c r="AT90" s="37"/>
      <c r="AU90" s="20">
        <v>29666</v>
      </c>
      <c r="AV90" s="5"/>
      <c r="AW90" s="20">
        <v>23138</v>
      </c>
      <c r="AX90" s="225">
        <v>12825</v>
      </c>
      <c r="AY90" s="284">
        <v>0</v>
      </c>
      <c r="AZ90" s="323"/>
      <c r="BA90" s="322">
        <v>5</v>
      </c>
      <c r="BB90" s="326"/>
      <c r="BC90" s="443">
        <v>1004</v>
      </c>
      <c r="BD90" s="66"/>
      <c r="BE90" s="20">
        <v>7279.1880000000001</v>
      </c>
      <c r="BF90" s="66"/>
      <c r="BG90" s="18">
        <v>4778.9579999999996</v>
      </c>
      <c r="BH90" s="5"/>
      <c r="BI90" s="20">
        <v>8786</v>
      </c>
      <c r="BJ90" s="5"/>
      <c r="BK90" s="20">
        <v>2080</v>
      </c>
      <c r="BL90" s="5"/>
      <c r="BM90" s="20">
        <v>4508</v>
      </c>
      <c r="BN90" s="5"/>
      <c r="BO90" s="20">
        <v>2199</v>
      </c>
      <c r="BP90" s="18"/>
      <c r="BQ90" s="18">
        <v>7359</v>
      </c>
      <c r="BR90" s="66"/>
      <c r="BS90" s="18">
        <v>96197</v>
      </c>
      <c r="BT90" s="5"/>
      <c r="BU90" s="285">
        <v>0</v>
      </c>
      <c r="BV90" s="323"/>
      <c r="BW90" s="23">
        <v>98.4</v>
      </c>
      <c r="BX90" s="66"/>
      <c r="BY90" s="20">
        <v>333299</v>
      </c>
      <c r="BZ90" s="5"/>
      <c r="CA90" s="109">
        <v>1.1100000000000001</v>
      </c>
      <c r="CB90" s="66"/>
      <c r="CC90" s="20">
        <v>3821</v>
      </c>
      <c r="CD90" s="66"/>
      <c r="CE90" s="20">
        <v>7536</v>
      </c>
      <c r="CF90" s="66"/>
      <c r="CG90" s="23">
        <v>175.2</v>
      </c>
      <c r="CH90" s="66"/>
      <c r="CI90" s="23">
        <v>179.3</v>
      </c>
      <c r="CJ90" s="6"/>
      <c r="CK90" s="23">
        <v>100.2</v>
      </c>
      <c r="CL90" s="56"/>
      <c r="CM90" s="56">
        <v>102.6</v>
      </c>
      <c r="CN90" s="5"/>
      <c r="CO90" s="23">
        <v>95</v>
      </c>
      <c r="CP90" s="56"/>
      <c r="CQ90" s="56">
        <v>107.8</v>
      </c>
      <c r="CR90" s="5"/>
      <c r="CS90" s="56">
        <v>123.9</v>
      </c>
      <c r="CT90" s="6"/>
      <c r="CU90" s="287">
        <v>2.7</v>
      </c>
      <c r="CV90" s="52" t="s">
        <v>107</v>
      </c>
      <c r="CW90" s="50">
        <v>27</v>
      </c>
      <c r="CX90" s="51">
        <v>12</v>
      </c>
      <c r="CY90" s="187"/>
    </row>
    <row r="91" spans="1:103" ht="20.100000000000001" customHeight="1">
      <c r="A91" s="48">
        <v>2016</v>
      </c>
      <c r="B91" s="48" t="s">
        <v>107</v>
      </c>
      <c r="C91" s="50">
        <v>28</v>
      </c>
      <c r="D91" s="51">
        <v>1</v>
      </c>
      <c r="E91" s="49"/>
      <c r="F91" s="65"/>
      <c r="G91" s="215">
        <v>40</v>
      </c>
      <c r="H91" s="66"/>
      <c r="I91" s="215">
        <v>21.4</v>
      </c>
      <c r="J91" s="66"/>
      <c r="K91" s="216">
        <v>80</v>
      </c>
      <c r="L91" s="58"/>
      <c r="M91" s="20">
        <v>1103289</v>
      </c>
      <c r="N91" s="58"/>
      <c r="O91" s="53">
        <v>463201</v>
      </c>
      <c r="P91" s="65"/>
      <c r="Q91" s="23">
        <v>97.8</v>
      </c>
      <c r="R91" s="66"/>
      <c r="S91" s="23">
        <v>92.1</v>
      </c>
      <c r="T91" s="65"/>
      <c r="U91" s="23">
        <v>100.2</v>
      </c>
      <c r="V91" s="66"/>
      <c r="W91" s="23">
        <v>91.5</v>
      </c>
      <c r="X91" s="65"/>
      <c r="Y91" s="23">
        <v>98.6</v>
      </c>
      <c r="Z91" s="66"/>
      <c r="AA91" s="56">
        <v>102.2</v>
      </c>
      <c r="AB91" s="6"/>
      <c r="AC91" s="20">
        <v>409</v>
      </c>
      <c r="AD91" s="5"/>
      <c r="AE91" s="20">
        <v>250</v>
      </c>
      <c r="AF91" s="5"/>
      <c r="AG91" s="20">
        <v>107</v>
      </c>
      <c r="AH91" s="5"/>
      <c r="AI91" s="35">
        <v>307</v>
      </c>
      <c r="AJ91" s="37"/>
      <c r="AK91" s="35">
        <v>11024</v>
      </c>
      <c r="AL91" s="37"/>
      <c r="AM91" s="20">
        <v>85979</v>
      </c>
      <c r="AN91" s="5"/>
      <c r="AO91" s="20">
        <v>1765</v>
      </c>
      <c r="AP91" s="5"/>
      <c r="AQ91" s="35">
        <v>128918</v>
      </c>
      <c r="AR91" s="37"/>
      <c r="AS91" s="285">
        <v>110773</v>
      </c>
      <c r="AT91" s="37"/>
      <c r="AU91" s="20">
        <v>29260</v>
      </c>
      <c r="AV91" s="5"/>
      <c r="AW91" s="20">
        <v>22979</v>
      </c>
      <c r="AX91" s="225">
        <v>16245</v>
      </c>
      <c r="AY91" s="284">
        <v>0</v>
      </c>
      <c r="AZ91" s="323"/>
      <c r="BA91" s="322">
        <v>2</v>
      </c>
      <c r="BB91" s="326"/>
      <c r="BC91" s="443">
        <v>160</v>
      </c>
      <c r="BD91" s="66"/>
      <c r="BE91" s="20">
        <v>6648.2470000000003</v>
      </c>
      <c r="BF91" s="66"/>
      <c r="BG91" s="18">
        <v>3330.3209999999999</v>
      </c>
      <c r="BH91" s="5"/>
      <c r="BI91" s="20">
        <v>5920</v>
      </c>
      <c r="BJ91" s="5"/>
      <c r="BK91" s="20">
        <v>1583</v>
      </c>
      <c r="BL91" s="5"/>
      <c r="BM91" s="20">
        <v>2912</v>
      </c>
      <c r="BN91" s="5"/>
      <c r="BO91" s="20">
        <v>1425</v>
      </c>
      <c r="BP91" s="18"/>
      <c r="BQ91" s="18">
        <v>6797</v>
      </c>
      <c r="BR91" s="66"/>
      <c r="BS91" s="18">
        <v>84944</v>
      </c>
      <c r="BT91" s="5"/>
      <c r="BU91" s="285">
        <v>0</v>
      </c>
      <c r="BV91" s="323"/>
      <c r="BW91" s="23">
        <v>98</v>
      </c>
      <c r="BX91" s="66"/>
      <c r="BY91" s="20">
        <v>292919</v>
      </c>
      <c r="BZ91" s="5"/>
      <c r="CA91" s="109">
        <v>1.1000000000000001</v>
      </c>
      <c r="CB91" s="66"/>
      <c r="CC91" s="20">
        <v>5766</v>
      </c>
      <c r="CD91" s="66"/>
      <c r="CE91" s="20">
        <v>9639</v>
      </c>
      <c r="CF91" s="66"/>
      <c r="CG91" s="23">
        <v>86.4</v>
      </c>
      <c r="CH91" s="66"/>
      <c r="CI91" s="23">
        <v>88.9</v>
      </c>
      <c r="CJ91" s="6"/>
      <c r="CK91" s="23">
        <v>98.6</v>
      </c>
      <c r="CL91" s="56"/>
      <c r="CM91" s="56">
        <v>101.43</v>
      </c>
      <c r="CN91" s="5"/>
      <c r="CO91" s="23">
        <v>93.7</v>
      </c>
      <c r="CP91" s="56"/>
      <c r="CQ91" s="56">
        <v>101.5</v>
      </c>
      <c r="CR91" s="5"/>
      <c r="CS91" s="56">
        <v>108.4</v>
      </c>
      <c r="CT91" s="6"/>
      <c r="CU91" s="287">
        <v>0</v>
      </c>
      <c r="CV91" s="52" t="s">
        <v>107</v>
      </c>
      <c r="CW91" s="50">
        <v>28</v>
      </c>
      <c r="CX91" s="51">
        <v>1</v>
      </c>
      <c r="CY91" s="187"/>
    </row>
    <row r="92" spans="1:103" ht="15" customHeight="1">
      <c r="A92" s="48">
        <v>2016</v>
      </c>
      <c r="B92" s="48" t="s">
        <v>107</v>
      </c>
      <c r="C92" s="50">
        <v>28</v>
      </c>
      <c r="D92" s="51">
        <v>2</v>
      </c>
      <c r="E92" s="49"/>
      <c r="F92" s="65"/>
      <c r="G92" s="215">
        <v>80</v>
      </c>
      <c r="H92" s="66"/>
      <c r="I92" s="215">
        <v>28.6</v>
      </c>
      <c r="J92" s="66"/>
      <c r="K92" s="216">
        <v>70</v>
      </c>
      <c r="L92" s="58"/>
      <c r="M92" s="20">
        <v>1102744</v>
      </c>
      <c r="N92" s="58"/>
      <c r="O92" s="53">
        <v>463077</v>
      </c>
      <c r="P92" s="65"/>
      <c r="Q92" s="23">
        <v>97.2</v>
      </c>
      <c r="R92" s="66"/>
      <c r="S92" s="23">
        <v>97.1</v>
      </c>
      <c r="T92" s="65"/>
      <c r="U92" s="23">
        <v>98.5</v>
      </c>
      <c r="V92" s="66"/>
      <c r="W92" s="23">
        <v>98.3</v>
      </c>
      <c r="X92" s="65"/>
      <c r="Y92" s="23">
        <v>98.9</v>
      </c>
      <c r="Z92" s="66"/>
      <c r="AA92" s="56">
        <v>100.7</v>
      </c>
      <c r="AB92" s="6"/>
      <c r="AC92" s="20">
        <v>580</v>
      </c>
      <c r="AD92" s="5"/>
      <c r="AE92" s="20">
        <v>233</v>
      </c>
      <c r="AF92" s="5"/>
      <c r="AG92" s="20">
        <v>235</v>
      </c>
      <c r="AH92" s="5"/>
      <c r="AI92" s="35">
        <v>210</v>
      </c>
      <c r="AJ92" s="37"/>
      <c r="AK92" s="35">
        <v>7247</v>
      </c>
      <c r="AL92" s="37"/>
      <c r="AM92" s="20">
        <v>72029</v>
      </c>
      <c r="AN92" s="5"/>
      <c r="AO92" s="20">
        <v>1086</v>
      </c>
      <c r="AP92" s="5"/>
      <c r="AQ92" s="35">
        <v>119404</v>
      </c>
      <c r="AR92" s="37"/>
      <c r="AS92" s="285">
        <v>118129</v>
      </c>
      <c r="AT92" s="37"/>
      <c r="AU92" s="20">
        <v>29766</v>
      </c>
      <c r="AV92" s="5"/>
      <c r="AW92" s="20">
        <v>23067</v>
      </c>
      <c r="AX92" s="225">
        <v>23052</v>
      </c>
      <c r="AY92" s="284">
        <v>0</v>
      </c>
      <c r="AZ92" s="323"/>
      <c r="BA92" s="322">
        <v>1</v>
      </c>
      <c r="BB92" s="326"/>
      <c r="BC92" s="443">
        <v>40</v>
      </c>
      <c r="BD92" s="66"/>
      <c r="BE92" s="20">
        <v>6069.1260000000002</v>
      </c>
      <c r="BF92" s="66"/>
      <c r="BG92" s="18">
        <v>5772.1450000000004</v>
      </c>
      <c r="BH92" s="5"/>
      <c r="BI92" s="20">
        <v>5189</v>
      </c>
      <c r="BJ92" s="5"/>
      <c r="BK92" s="20">
        <v>1054</v>
      </c>
      <c r="BL92" s="5"/>
      <c r="BM92" s="20">
        <v>2889</v>
      </c>
      <c r="BN92" s="5"/>
      <c r="BO92" s="20">
        <v>1246</v>
      </c>
      <c r="BP92" s="18"/>
      <c r="BQ92" s="18">
        <v>6313</v>
      </c>
      <c r="BR92" s="66"/>
      <c r="BS92" s="18">
        <v>112071</v>
      </c>
      <c r="BT92" s="5"/>
      <c r="BU92" s="285">
        <v>0</v>
      </c>
      <c r="BV92" s="323"/>
      <c r="BW92" s="23">
        <v>98.1</v>
      </c>
      <c r="BX92" s="66"/>
      <c r="BY92" s="20">
        <v>237378</v>
      </c>
      <c r="BZ92" s="5"/>
      <c r="CA92" s="109">
        <v>1.1200000000000001</v>
      </c>
      <c r="CB92" s="66"/>
      <c r="CC92" s="20">
        <v>5801</v>
      </c>
      <c r="CD92" s="66"/>
      <c r="CE92" s="20">
        <v>9501</v>
      </c>
      <c r="CF92" s="66"/>
      <c r="CG92" s="23">
        <v>85.1</v>
      </c>
      <c r="CH92" s="66"/>
      <c r="CI92" s="23">
        <v>87.5</v>
      </c>
      <c r="CJ92" s="6"/>
      <c r="CK92" s="23">
        <v>99</v>
      </c>
      <c r="CL92" s="56"/>
      <c r="CM92" s="56">
        <v>101.7</v>
      </c>
      <c r="CN92" s="5"/>
      <c r="CO92" s="23">
        <v>94.2</v>
      </c>
      <c r="CP92" s="56"/>
      <c r="CQ92" s="56">
        <v>104.9</v>
      </c>
      <c r="CR92" s="5"/>
      <c r="CS92" s="56">
        <v>116.5</v>
      </c>
      <c r="CT92" s="6"/>
      <c r="CU92" s="287">
        <v>0</v>
      </c>
      <c r="CV92" s="52" t="s">
        <v>107</v>
      </c>
      <c r="CW92" s="50">
        <v>28</v>
      </c>
      <c r="CX92" s="51">
        <v>2</v>
      </c>
      <c r="CY92" s="187"/>
    </row>
    <row r="93" spans="1:103" ht="15" customHeight="1">
      <c r="A93" s="48">
        <v>2016</v>
      </c>
      <c r="B93" s="48" t="s">
        <v>107</v>
      </c>
      <c r="C93" s="50">
        <v>28</v>
      </c>
      <c r="D93" s="51">
        <v>3</v>
      </c>
      <c r="E93" s="49"/>
      <c r="F93" s="65"/>
      <c r="G93" s="215">
        <v>40</v>
      </c>
      <c r="H93" s="66"/>
      <c r="I93" s="215">
        <v>42.9</v>
      </c>
      <c r="J93" s="66"/>
      <c r="K93" s="216">
        <v>80</v>
      </c>
      <c r="L93" s="58"/>
      <c r="M93" s="20">
        <v>1102153</v>
      </c>
      <c r="N93" s="58"/>
      <c r="O93" s="53">
        <v>462958</v>
      </c>
      <c r="P93" s="65"/>
      <c r="Q93" s="23">
        <v>97.3</v>
      </c>
      <c r="R93" s="66"/>
      <c r="S93" s="23">
        <v>104.1</v>
      </c>
      <c r="T93" s="65"/>
      <c r="U93" s="23">
        <v>97</v>
      </c>
      <c r="V93" s="66"/>
      <c r="W93" s="23">
        <v>102.3</v>
      </c>
      <c r="X93" s="65"/>
      <c r="Y93" s="23">
        <v>98.7</v>
      </c>
      <c r="Z93" s="66"/>
      <c r="AA93" s="56">
        <v>100.5</v>
      </c>
      <c r="AB93" s="6"/>
      <c r="AC93" s="20">
        <v>631</v>
      </c>
      <c r="AD93" s="5"/>
      <c r="AE93" s="20">
        <v>277</v>
      </c>
      <c r="AF93" s="5"/>
      <c r="AG93" s="20">
        <v>260</v>
      </c>
      <c r="AH93" s="5"/>
      <c r="AI93" s="35">
        <v>293</v>
      </c>
      <c r="AJ93" s="37"/>
      <c r="AK93" s="35">
        <v>15199</v>
      </c>
      <c r="AL93" s="37"/>
      <c r="AM93" s="20">
        <v>74809</v>
      </c>
      <c r="AN93" s="5"/>
      <c r="AO93" s="20">
        <v>1118</v>
      </c>
      <c r="AP93" s="5"/>
      <c r="AQ93" s="35">
        <v>133786</v>
      </c>
      <c r="AR93" s="37"/>
      <c r="AS93" s="285">
        <v>131836</v>
      </c>
      <c r="AT93" s="37"/>
      <c r="AU93" s="20">
        <v>29908</v>
      </c>
      <c r="AV93" s="5"/>
      <c r="AW93" s="20">
        <v>23315</v>
      </c>
      <c r="AX93" s="225">
        <v>18076</v>
      </c>
      <c r="AY93" s="284">
        <v>0</v>
      </c>
      <c r="AZ93" s="323"/>
      <c r="BA93" s="322">
        <v>1</v>
      </c>
      <c r="BB93" s="326"/>
      <c r="BC93" s="443">
        <v>200</v>
      </c>
      <c r="BD93" s="66"/>
      <c r="BE93" s="20">
        <v>6283.6319999999996</v>
      </c>
      <c r="BF93" s="66"/>
      <c r="BG93" s="18">
        <v>4366.17</v>
      </c>
      <c r="BH93" s="5"/>
      <c r="BI93" s="20">
        <v>5756</v>
      </c>
      <c r="BJ93" s="5"/>
      <c r="BK93" s="20">
        <v>1473</v>
      </c>
      <c r="BL93" s="5"/>
      <c r="BM93" s="20">
        <v>2937</v>
      </c>
      <c r="BN93" s="5"/>
      <c r="BO93" s="20">
        <v>1346</v>
      </c>
      <c r="BP93" s="18"/>
      <c r="BQ93" s="18">
        <v>6864</v>
      </c>
      <c r="BR93" s="66"/>
      <c r="BS93" s="18">
        <v>106476</v>
      </c>
      <c r="BT93" s="5"/>
      <c r="BU93" s="285">
        <v>0</v>
      </c>
      <c r="BV93" s="323"/>
      <c r="BW93" s="23">
        <v>98.2</v>
      </c>
      <c r="BX93" s="66"/>
      <c r="BY93" s="20">
        <v>337762</v>
      </c>
      <c r="BZ93" s="5"/>
      <c r="CA93" s="109">
        <v>1.1499999999999999</v>
      </c>
      <c r="CB93" s="66"/>
      <c r="CC93" s="20">
        <v>5862</v>
      </c>
      <c r="CD93" s="66"/>
      <c r="CE93" s="20">
        <v>9389</v>
      </c>
      <c r="CF93" s="66"/>
      <c r="CG93" s="23">
        <v>92.7</v>
      </c>
      <c r="CH93" s="66"/>
      <c r="CI93" s="23">
        <v>95.1</v>
      </c>
      <c r="CJ93" s="6"/>
      <c r="CK93" s="23">
        <v>103.3</v>
      </c>
      <c r="CL93" s="56"/>
      <c r="CM93" s="56">
        <v>105.9</v>
      </c>
      <c r="CN93" s="5"/>
      <c r="CO93" s="23">
        <v>94</v>
      </c>
      <c r="CP93" s="56"/>
      <c r="CQ93" s="56">
        <v>109.3</v>
      </c>
      <c r="CR93" s="5"/>
      <c r="CS93" s="56">
        <v>118.1</v>
      </c>
      <c r="CT93" s="6"/>
      <c r="CU93" s="287">
        <v>2.2999999999999998</v>
      </c>
      <c r="CV93" s="52" t="s">
        <v>107</v>
      </c>
      <c r="CW93" s="50">
        <v>28</v>
      </c>
      <c r="CX93" s="51">
        <v>3</v>
      </c>
      <c r="CY93" s="187"/>
    </row>
    <row r="94" spans="1:103" ht="15" customHeight="1">
      <c r="A94" s="48">
        <v>2016</v>
      </c>
      <c r="B94" s="48" t="s">
        <v>107</v>
      </c>
      <c r="C94" s="50">
        <v>28</v>
      </c>
      <c r="D94" s="51">
        <v>4</v>
      </c>
      <c r="E94" s="49"/>
      <c r="F94" s="65"/>
      <c r="G94" s="215">
        <v>60</v>
      </c>
      <c r="H94" s="66"/>
      <c r="I94" s="215">
        <v>71.400000000000006</v>
      </c>
      <c r="J94" s="66"/>
      <c r="K94" s="216">
        <v>60</v>
      </c>
      <c r="L94" s="58"/>
      <c r="M94" s="20">
        <v>1097624</v>
      </c>
      <c r="N94" s="58"/>
      <c r="O94" s="53">
        <v>462253</v>
      </c>
      <c r="P94" s="65"/>
      <c r="Q94" s="23">
        <v>98.4</v>
      </c>
      <c r="R94" s="66"/>
      <c r="S94" s="23">
        <v>100.6</v>
      </c>
      <c r="T94" s="65"/>
      <c r="U94" s="23">
        <v>99.5</v>
      </c>
      <c r="V94" s="66"/>
      <c r="W94" s="23">
        <v>99.5</v>
      </c>
      <c r="X94" s="65"/>
      <c r="Y94" s="23">
        <v>99.3</v>
      </c>
      <c r="Z94" s="66"/>
      <c r="AA94" s="56">
        <v>99.4</v>
      </c>
      <c r="AB94" s="6"/>
      <c r="AC94" s="20">
        <v>708</v>
      </c>
      <c r="AD94" s="5"/>
      <c r="AE94" s="20">
        <v>233</v>
      </c>
      <c r="AF94" s="5"/>
      <c r="AG94" s="20">
        <v>377</v>
      </c>
      <c r="AH94" s="5"/>
      <c r="AI94" s="35">
        <v>233</v>
      </c>
      <c r="AJ94" s="37"/>
      <c r="AK94" s="35">
        <v>10700</v>
      </c>
      <c r="AL94" s="37"/>
      <c r="AM94" s="20">
        <v>75738</v>
      </c>
      <c r="AN94" s="5"/>
      <c r="AO94" s="20">
        <v>1145</v>
      </c>
      <c r="AP94" s="5"/>
      <c r="AQ94" s="35">
        <v>105490</v>
      </c>
      <c r="AR94" s="37"/>
      <c r="AS94" s="285">
        <v>109420</v>
      </c>
      <c r="AT94" s="37"/>
      <c r="AU94" s="20">
        <v>29872</v>
      </c>
      <c r="AV94" s="5"/>
      <c r="AW94" s="20">
        <v>23164</v>
      </c>
      <c r="AX94" s="225">
        <v>12734</v>
      </c>
      <c r="AY94" s="284">
        <v>0</v>
      </c>
      <c r="AZ94" s="323"/>
      <c r="BA94" s="322">
        <v>3</v>
      </c>
      <c r="BB94" s="326"/>
      <c r="BC94" s="443">
        <v>498</v>
      </c>
      <c r="BD94" s="66"/>
      <c r="BE94" s="20">
        <v>7540.6130000000003</v>
      </c>
      <c r="BF94" s="66"/>
      <c r="BG94" s="18">
        <v>4355.9669999999996</v>
      </c>
      <c r="BH94" s="5"/>
      <c r="BI94" s="20">
        <v>5503</v>
      </c>
      <c r="BJ94" s="5"/>
      <c r="BK94" s="20">
        <v>1238</v>
      </c>
      <c r="BL94" s="5"/>
      <c r="BM94" s="20">
        <v>2793</v>
      </c>
      <c r="BN94" s="5"/>
      <c r="BO94" s="20">
        <v>1472</v>
      </c>
      <c r="BP94" s="18"/>
      <c r="BQ94" s="18">
        <v>6634</v>
      </c>
      <c r="BR94" s="66"/>
      <c r="BS94" s="18">
        <v>72583</v>
      </c>
      <c r="BT94" s="5"/>
      <c r="BU94" s="285">
        <v>0</v>
      </c>
      <c r="BV94" s="323"/>
      <c r="BW94" s="23">
        <v>98.2</v>
      </c>
      <c r="BX94" s="66"/>
      <c r="BY94" s="20">
        <v>296790</v>
      </c>
      <c r="BZ94" s="5"/>
      <c r="CA94" s="109">
        <v>1.18</v>
      </c>
      <c r="CB94" s="66"/>
      <c r="CC94" s="20">
        <v>6956</v>
      </c>
      <c r="CD94" s="66"/>
      <c r="CE94" s="20">
        <v>8772</v>
      </c>
      <c r="CF94" s="66"/>
      <c r="CG94" s="23">
        <v>87.7</v>
      </c>
      <c r="CH94" s="66"/>
      <c r="CI94" s="23">
        <v>89.9</v>
      </c>
      <c r="CJ94" s="6"/>
      <c r="CK94" s="23">
        <v>101.8</v>
      </c>
      <c r="CL94" s="56"/>
      <c r="CM94" s="56">
        <v>104.4</v>
      </c>
      <c r="CN94" s="5"/>
      <c r="CO94" s="23">
        <v>94.9</v>
      </c>
      <c r="CP94" s="56"/>
      <c r="CQ94" s="56">
        <v>109.9</v>
      </c>
      <c r="CR94" s="5"/>
      <c r="CS94" s="56">
        <v>124.7</v>
      </c>
      <c r="CT94" s="6"/>
      <c r="CU94" s="287">
        <v>0</v>
      </c>
      <c r="CV94" s="52" t="s">
        <v>107</v>
      </c>
      <c r="CW94" s="50">
        <v>28</v>
      </c>
      <c r="CX94" s="51">
        <v>4</v>
      </c>
      <c r="CY94" s="187"/>
    </row>
    <row r="95" spans="1:103" ht="15" customHeight="1">
      <c r="A95" s="48">
        <v>2016</v>
      </c>
      <c r="B95" s="48" t="s">
        <v>107</v>
      </c>
      <c r="C95" s="50">
        <v>28</v>
      </c>
      <c r="D95" s="51">
        <v>5</v>
      </c>
      <c r="E95" s="49"/>
      <c r="F95" s="65"/>
      <c r="G95" s="215">
        <v>40</v>
      </c>
      <c r="H95" s="66"/>
      <c r="I95" s="215">
        <v>57.1</v>
      </c>
      <c r="J95" s="66"/>
      <c r="K95" s="216">
        <v>40</v>
      </c>
      <c r="L95" s="58"/>
      <c r="M95" s="20">
        <v>1097582</v>
      </c>
      <c r="N95" s="58"/>
      <c r="O95" s="53">
        <v>464660</v>
      </c>
      <c r="P95" s="65"/>
      <c r="Q95" s="23">
        <v>98.9</v>
      </c>
      <c r="R95" s="66"/>
      <c r="S95" s="23">
        <v>92.2</v>
      </c>
      <c r="T95" s="65"/>
      <c r="U95" s="23">
        <v>96.6</v>
      </c>
      <c r="V95" s="66"/>
      <c r="W95" s="23">
        <v>87.1</v>
      </c>
      <c r="X95" s="65"/>
      <c r="Y95" s="23">
        <v>99.3</v>
      </c>
      <c r="Z95" s="66"/>
      <c r="AA95" s="56">
        <v>99.4</v>
      </c>
      <c r="AB95" s="6"/>
      <c r="AC95" s="20">
        <v>594</v>
      </c>
      <c r="AD95" s="5"/>
      <c r="AE95" s="20">
        <v>241</v>
      </c>
      <c r="AF95" s="5"/>
      <c r="AG95" s="20">
        <v>223</v>
      </c>
      <c r="AH95" s="5"/>
      <c r="AI95" s="35">
        <v>231</v>
      </c>
      <c r="AJ95" s="37"/>
      <c r="AK95" s="35">
        <v>11311</v>
      </c>
      <c r="AL95" s="37"/>
      <c r="AM95" s="20">
        <v>97011</v>
      </c>
      <c r="AN95" s="5"/>
      <c r="AO95" s="20">
        <v>1553</v>
      </c>
      <c r="AP95" s="5"/>
      <c r="AQ95" s="35">
        <v>117340</v>
      </c>
      <c r="AR95" s="37"/>
      <c r="AS95" s="285">
        <v>112277</v>
      </c>
      <c r="AT95" s="37"/>
      <c r="AU95" s="20">
        <v>29743</v>
      </c>
      <c r="AV95" s="5"/>
      <c r="AW95" s="20">
        <v>23068</v>
      </c>
      <c r="AX95" s="225">
        <v>22657</v>
      </c>
      <c r="AY95" s="284">
        <v>0</v>
      </c>
      <c r="AZ95" s="323"/>
      <c r="BA95" s="322">
        <v>1</v>
      </c>
      <c r="BB95" s="326"/>
      <c r="BC95" s="443">
        <v>46</v>
      </c>
      <c r="BD95" s="66"/>
      <c r="BE95" s="20">
        <v>6118.4859999999999</v>
      </c>
      <c r="BF95" s="66"/>
      <c r="BG95" s="18">
        <v>3156.5129999999999</v>
      </c>
      <c r="BH95" s="5"/>
      <c r="BI95" s="20">
        <v>6029</v>
      </c>
      <c r="BJ95" s="5"/>
      <c r="BK95" s="20">
        <v>1408</v>
      </c>
      <c r="BL95" s="5"/>
      <c r="BM95" s="20">
        <v>3040</v>
      </c>
      <c r="BN95" s="5"/>
      <c r="BO95" s="20">
        <v>1581</v>
      </c>
      <c r="BP95" s="18"/>
      <c r="BQ95" s="18">
        <v>6975</v>
      </c>
      <c r="BR95" s="66"/>
      <c r="BS95" s="18">
        <v>76992</v>
      </c>
      <c r="BT95" s="5"/>
      <c r="BU95" s="285">
        <v>0</v>
      </c>
      <c r="BV95" s="323"/>
      <c r="BW95" s="23">
        <v>98.6</v>
      </c>
      <c r="BX95" s="66"/>
      <c r="BY95" s="20">
        <v>279045</v>
      </c>
      <c r="BZ95" s="5"/>
      <c r="CA95" s="109">
        <v>1.21</v>
      </c>
      <c r="CB95" s="66"/>
      <c r="CC95" s="20">
        <v>5727</v>
      </c>
      <c r="CD95" s="66"/>
      <c r="CE95" s="20">
        <v>9015</v>
      </c>
      <c r="CF95" s="66"/>
      <c r="CG95" s="23">
        <v>87.2</v>
      </c>
      <c r="CH95" s="66"/>
      <c r="CI95" s="23">
        <v>89</v>
      </c>
      <c r="CJ95" s="6"/>
      <c r="CK95" s="23">
        <v>99.9</v>
      </c>
      <c r="CL95" s="56"/>
      <c r="CM95" s="56">
        <v>101.9</v>
      </c>
      <c r="CN95" s="5"/>
      <c r="CO95" s="23">
        <v>94.5</v>
      </c>
      <c r="CP95" s="56"/>
      <c r="CQ95" s="56">
        <v>102</v>
      </c>
      <c r="CR95" s="5"/>
      <c r="CS95" s="56">
        <v>111.6</v>
      </c>
      <c r="CT95" s="6"/>
      <c r="CU95" s="287">
        <v>0</v>
      </c>
      <c r="CV95" s="52" t="s">
        <v>107</v>
      </c>
      <c r="CW95" s="50">
        <v>28</v>
      </c>
      <c r="CX95" s="51">
        <v>5</v>
      </c>
      <c r="CY95" s="187"/>
    </row>
    <row r="96" spans="1:103" ht="15" customHeight="1">
      <c r="A96" s="48">
        <v>2016</v>
      </c>
      <c r="B96" s="48" t="s">
        <v>107</v>
      </c>
      <c r="C96" s="50">
        <v>28</v>
      </c>
      <c r="D96" s="51">
        <v>6</v>
      </c>
      <c r="E96" s="49"/>
      <c r="F96" s="65"/>
      <c r="G96" s="215">
        <v>60</v>
      </c>
      <c r="H96" s="66"/>
      <c r="I96" s="215">
        <v>64.3</v>
      </c>
      <c r="J96" s="66"/>
      <c r="K96" s="216">
        <v>40</v>
      </c>
      <c r="L96" s="58"/>
      <c r="M96" s="20">
        <v>1097335</v>
      </c>
      <c r="N96" s="58"/>
      <c r="O96" s="53">
        <v>464860</v>
      </c>
      <c r="P96" s="65"/>
      <c r="Q96" s="23">
        <v>97.3</v>
      </c>
      <c r="R96" s="66"/>
      <c r="S96" s="23">
        <v>94.7</v>
      </c>
      <c r="T96" s="65"/>
      <c r="U96" s="23">
        <v>98.2</v>
      </c>
      <c r="V96" s="66"/>
      <c r="W96" s="23">
        <v>95.9</v>
      </c>
      <c r="X96" s="65"/>
      <c r="Y96" s="23">
        <v>98.4</v>
      </c>
      <c r="Z96" s="66"/>
      <c r="AA96" s="56">
        <v>97.3</v>
      </c>
      <c r="AB96" s="6"/>
      <c r="AC96" s="20">
        <v>503</v>
      </c>
      <c r="AD96" s="5"/>
      <c r="AE96" s="20">
        <v>278</v>
      </c>
      <c r="AF96" s="5"/>
      <c r="AG96" s="20">
        <v>178</v>
      </c>
      <c r="AH96" s="5"/>
      <c r="AI96" s="35">
        <v>409</v>
      </c>
      <c r="AJ96" s="37"/>
      <c r="AK96" s="35">
        <v>9748</v>
      </c>
      <c r="AL96" s="37"/>
      <c r="AM96" s="20">
        <v>85038</v>
      </c>
      <c r="AN96" s="5"/>
      <c r="AO96" s="20">
        <v>1126</v>
      </c>
      <c r="AP96" s="5"/>
      <c r="AQ96" s="35">
        <v>102814</v>
      </c>
      <c r="AR96" s="37"/>
      <c r="AS96" s="285">
        <v>102668</v>
      </c>
      <c r="AT96" s="37"/>
      <c r="AU96" s="20">
        <v>30091</v>
      </c>
      <c r="AV96" s="5"/>
      <c r="AW96" s="20">
        <v>23166</v>
      </c>
      <c r="AX96" s="225">
        <v>17058</v>
      </c>
      <c r="AY96" s="284">
        <v>3</v>
      </c>
      <c r="AZ96" s="323"/>
      <c r="BA96" s="322">
        <v>5</v>
      </c>
      <c r="BB96" s="326"/>
      <c r="BC96" s="443">
        <v>362</v>
      </c>
      <c r="BD96" s="66"/>
      <c r="BE96" s="20">
        <v>5918.66</v>
      </c>
      <c r="BF96" s="66"/>
      <c r="BG96" s="18">
        <v>3445.3029999999999</v>
      </c>
      <c r="BH96" s="5"/>
      <c r="BI96" s="20">
        <v>5524</v>
      </c>
      <c r="BJ96" s="5"/>
      <c r="BK96" s="20">
        <v>1303</v>
      </c>
      <c r="BL96" s="5"/>
      <c r="BM96" s="20">
        <v>2774</v>
      </c>
      <c r="BN96" s="5"/>
      <c r="BO96" s="20">
        <v>1448</v>
      </c>
      <c r="BP96" s="18"/>
      <c r="BQ96" s="18">
        <v>6715</v>
      </c>
      <c r="BR96" s="66"/>
      <c r="BS96" s="18">
        <v>67980</v>
      </c>
      <c r="BT96" s="5"/>
      <c r="BU96" s="285">
        <v>0</v>
      </c>
      <c r="BV96" s="323"/>
      <c r="BW96" s="23">
        <v>98.7</v>
      </c>
      <c r="BX96" s="66"/>
      <c r="BY96" s="20">
        <v>284482</v>
      </c>
      <c r="BZ96" s="5"/>
      <c r="CA96" s="109">
        <v>1.22</v>
      </c>
      <c r="CB96" s="66"/>
      <c r="CC96" s="20">
        <v>5375</v>
      </c>
      <c r="CD96" s="66"/>
      <c r="CE96" s="20">
        <v>9391</v>
      </c>
      <c r="CF96" s="66"/>
      <c r="CG96" s="23">
        <v>139.5</v>
      </c>
      <c r="CH96" s="66"/>
      <c r="CI96" s="23">
        <v>142.19999999999999</v>
      </c>
      <c r="CJ96" s="6"/>
      <c r="CK96" s="23">
        <v>102</v>
      </c>
      <c r="CL96" s="56"/>
      <c r="CM96" s="56">
        <v>104</v>
      </c>
      <c r="CN96" s="5"/>
      <c r="CO96" s="23">
        <v>94.3</v>
      </c>
      <c r="CP96" s="56"/>
      <c r="CQ96" s="56">
        <v>111.3</v>
      </c>
      <c r="CR96" s="5"/>
      <c r="CS96" s="56">
        <v>122.3</v>
      </c>
      <c r="CT96" s="6"/>
      <c r="CU96" s="287">
        <v>2.2000000000000002</v>
      </c>
      <c r="CV96" s="52" t="s">
        <v>107</v>
      </c>
      <c r="CW96" s="50">
        <v>28</v>
      </c>
      <c r="CX96" s="51">
        <v>6</v>
      </c>
      <c r="CY96" s="187"/>
    </row>
    <row r="97" spans="1:103" ht="15" customHeight="1">
      <c r="A97" s="48">
        <v>2016</v>
      </c>
      <c r="B97" s="48" t="s">
        <v>107</v>
      </c>
      <c r="C97" s="50">
        <v>28</v>
      </c>
      <c r="D97" s="51">
        <v>7</v>
      </c>
      <c r="E97" s="49"/>
      <c r="F97" s="65"/>
      <c r="G97" s="468">
        <v>80</v>
      </c>
      <c r="H97" s="66"/>
      <c r="I97" s="215">
        <v>71.400000000000006</v>
      </c>
      <c r="J97" s="66"/>
      <c r="K97" s="216">
        <v>20</v>
      </c>
      <c r="L97" s="58"/>
      <c r="M97" s="20">
        <v>1096747</v>
      </c>
      <c r="N97" s="58"/>
      <c r="O97" s="53">
        <v>464803</v>
      </c>
      <c r="P97" s="65"/>
      <c r="Q97" s="23">
        <v>98.2</v>
      </c>
      <c r="R97" s="66"/>
      <c r="S97" s="23">
        <v>97.5</v>
      </c>
      <c r="T97" s="65"/>
      <c r="U97" s="23">
        <v>101.3</v>
      </c>
      <c r="V97" s="66"/>
      <c r="W97" s="23">
        <v>101.3</v>
      </c>
      <c r="X97" s="65"/>
      <c r="Y97" s="23">
        <v>96.5</v>
      </c>
      <c r="Z97" s="66"/>
      <c r="AA97" s="56">
        <v>94.2</v>
      </c>
      <c r="AB97" s="6"/>
      <c r="AC97" s="20">
        <v>560</v>
      </c>
      <c r="AD97" s="5"/>
      <c r="AE97" s="20">
        <v>277</v>
      </c>
      <c r="AF97" s="5"/>
      <c r="AG97" s="20">
        <v>233</v>
      </c>
      <c r="AH97" s="5"/>
      <c r="AI97" s="35">
        <v>388</v>
      </c>
      <c r="AJ97" s="37"/>
      <c r="AK97" s="35">
        <v>11738</v>
      </c>
      <c r="AL97" s="37"/>
      <c r="AM97" s="20">
        <v>97134</v>
      </c>
      <c r="AN97" s="5"/>
      <c r="AO97" s="20">
        <v>1476</v>
      </c>
      <c r="AP97" s="5"/>
      <c r="AQ97" s="35">
        <v>117213</v>
      </c>
      <c r="AR97" s="37"/>
      <c r="AS97" s="285">
        <v>122594</v>
      </c>
      <c r="AT97" s="37"/>
      <c r="AU97" s="20">
        <v>29728</v>
      </c>
      <c r="AV97" s="5"/>
      <c r="AW97" s="20">
        <v>23222</v>
      </c>
      <c r="AX97" s="225">
        <v>12595</v>
      </c>
      <c r="AY97" s="284">
        <v>0</v>
      </c>
      <c r="AZ97" s="323"/>
      <c r="BA97" s="322">
        <v>2</v>
      </c>
      <c r="BB97" s="326"/>
      <c r="BC97" s="443">
        <v>112</v>
      </c>
      <c r="BD97" s="66"/>
      <c r="BE97" s="20">
        <v>5611.1750000000002</v>
      </c>
      <c r="BF97" s="66"/>
      <c r="BG97" s="18">
        <v>3775.078</v>
      </c>
      <c r="BH97" s="5"/>
      <c r="BI97" s="20">
        <v>6565</v>
      </c>
      <c r="BJ97" s="5"/>
      <c r="BK97" s="20">
        <v>1389</v>
      </c>
      <c r="BL97" s="5"/>
      <c r="BM97" s="20">
        <v>3445</v>
      </c>
      <c r="BN97" s="5"/>
      <c r="BO97" s="20">
        <v>1731</v>
      </c>
      <c r="BP97" s="18"/>
      <c r="BQ97" s="18">
        <v>7676</v>
      </c>
      <c r="BR97" s="66"/>
      <c r="BS97" s="18">
        <v>94638</v>
      </c>
      <c r="BT97" s="5"/>
      <c r="BU97" s="285">
        <v>0</v>
      </c>
      <c r="BV97" s="323"/>
      <c r="BW97" s="23">
        <v>98.8</v>
      </c>
      <c r="BX97" s="66"/>
      <c r="BY97" s="20">
        <v>276215</v>
      </c>
      <c r="BZ97" s="5"/>
      <c r="CA97" s="109">
        <v>1.23</v>
      </c>
      <c r="CB97" s="66"/>
      <c r="CC97" s="20">
        <v>4890</v>
      </c>
      <c r="CD97" s="66"/>
      <c r="CE97" s="20">
        <v>8867</v>
      </c>
      <c r="CF97" s="66"/>
      <c r="CG97" s="23">
        <v>113.1</v>
      </c>
      <c r="CH97" s="66"/>
      <c r="CI97" s="23">
        <v>115.3</v>
      </c>
      <c r="CJ97" s="6"/>
      <c r="CK97" s="23">
        <v>99.3</v>
      </c>
      <c r="CL97" s="56"/>
      <c r="CM97" s="56">
        <v>101.2</v>
      </c>
      <c r="CN97" s="5"/>
      <c r="CO97" s="23">
        <v>93.4</v>
      </c>
      <c r="CP97" s="56"/>
      <c r="CQ97" s="56">
        <v>105.6</v>
      </c>
      <c r="CR97" s="5"/>
      <c r="CS97" s="56">
        <v>120.6</v>
      </c>
      <c r="CT97" s="6"/>
      <c r="CU97" s="287">
        <v>0</v>
      </c>
      <c r="CV97" s="52" t="s">
        <v>107</v>
      </c>
      <c r="CW97" s="50">
        <v>28</v>
      </c>
      <c r="CX97" s="51">
        <v>7</v>
      </c>
      <c r="CY97" s="187"/>
    </row>
    <row r="98" spans="1:103" ht="15" customHeight="1">
      <c r="A98" s="48">
        <v>2016</v>
      </c>
      <c r="B98" s="48" t="s">
        <v>107</v>
      </c>
      <c r="C98" s="50">
        <v>28</v>
      </c>
      <c r="D98" s="51">
        <v>8</v>
      </c>
      <c r="E98" s="49"/>
      <c r="F98" s="65"/>
      <c r="G98" s="215">
        <v>80</v>
      </c>
      <c r="H98" s="66"/>
      <c r="I98" s="215">
        <v>71.400000000000006</v>
      </c>
      <c r="J98" s="66"/>
      <c r="K98" s="216">
        <v>50</v>
      </c>
      <c r="L98" s="58"/>
      <c r="M98" s="20">
        <v>1096531</v>
      </c>
      <c r="N98" s="58"/>
      <c r="O98" s="53">
        <v>464956</v>
      </c>
      <c r="P98" s="65"/>
      <c r="Q98" s="23">
        <v>101.2</v>
      </c>
      <c r="R98" s="66"/>
      <c r="S98" s="23">
        <v>96.5</v>
      </c>
      <c r="T98" s="65"/>
      <c r="U98" s="23">
        <v>103.1</v>
      </c>
      <c r="V98" s="66"/>
      <c r="W98" s="23">
        <v>98.4</v>
      </c>
      <c r="X98" s="65"/>
      <c r="Y98" s="23">
        <v>95.7</v>
      </c>
      <c r="Z98" s="66"/>
      <c r="AA98" s="56">
        <v>94.8</v>
      </c>
      <c r="AB98" s="6"/>
      <c r="AC98" s="20">
        <v>724</v>
      </c>
      <c r="AD98" s="5"/>
      <c r="AE98" s="20">
        <v>311</v>
      </c>
      <c r="AF98" s="5"/>
      <c r="AG98" s="20">
        <v>323</v>
      </c>
      <c r="AH98" s="5"/>
      <c r="AI98" s="35">
        <v>402</v>
      </c>
      <c r="AJ98" s="37"/>
      <c r="AK98" s="35">
        <v>11417</v>
      </c>
      <c r="AL98" s="37"/>
      <c r="AM98" s="20">
        <v>89193</v>
      </c>
      <c r="AN98" s="5"/>
      <c r="AO98" s="20">
        <v>1409</v>
      </c>
      <c r="AP98" s="5"/>
      <c r="AQ98" s="35">
        <v>151834</v>
      </c>
      <c r="AR98" s="37"/>
      <c r="AS98" s="285">
        <v>149292</v>
      </c>
      <c r="AT98" s="37"/>
      <c r="AU98" s="20">
        <v>29984</v>
      </c>
      <c r="AV98" s="5"/>
      <c r="AW98" s="20">
        <v>23316</v>
      </c>
      <c r="AX98" s="225">
        <v>22688</v>
      </c>
      <c r="AY98" s="284">
        <v>0</v>
      </c>
      <c r="AZ98" s="323"/>
      <c r="BA98" s="322">
        <v>2</v>
      </c>
      <c r="BB98" s="326"/>
      <c r="BC98" s="443">
        <v>113</v>
      </c>
      <c r="BD98" s="66"/>
      <c r="BE98" s="20">
        <v>5254.2380000000003</v>
      </c>
      <c r="BF98" s="66"/>
      <c r="BG98" s="18">
        <v>3327.9850000000001</v>
      </c>
      <c r="BH98" s="5"/>
      <c r="BI98" s="20">
        <v>6007</v>
      </c>
      <c r="BJ98" s="5"/>
      <c r="BK98" s="20">
        <v>1089</v>
      </c>
      <c r="BL98" s="5"/>
      <c r="BM98" s="20">
        <v>3277</v>
      </c>
      <c r="BN98" s="5"/>
      <c r="BO98" s="20">
        <v>1641</v>
      </c>
      <c r="BP98" s="18"/>
      <c r="BQ98" s="18">
        <v>7745</v>
      </c>
      <c r="BR98" s="66"/>
      <c r="BS98" s="18">
        <v>135119</v>
      </c>
      <c r="BT98" s="5"/>
      <c r="BU98" s="285">
        <v>0</v>
      </c>
      <c r="BV98" s="323"/>
      <c r="BW98" s="23">
        <v>98.6</v>
      </c>
      <c r="BX98" s="66"/>
      <c r="BY98" s="20">
        <v>249709</v>
      </c>
      <c r="BZ98" s="5"/>
      <c r="CA98" s="109">
        <v>1.27</v>
      </c>
      <c r="CB98" s="66"/>
      <c r="CC98" s="20">
        <v>5097</v>
      </c>
      <c r="CD98" s="66"/>
      <c r="CE98" s="20">
        <v>10053</v>
      </c>
      <c r="CF98" s="66"/>
      <c r="CG98" s="23">
        <v>88.4</v>
      </c>
      <c r="CH98" s="66"/>
      <c r="CI98" s="23">
        <v>90.2</v>
      </c>
      <c r="CJ98" s="6"/>
      <c r="CK98" s="23">
        <v>98.9</v>
      </c>
      <c r="CL98" s="56"/>
      <c r="CM98" s="56">
        <v>100.9</v>
      </c>
      <c r="CN98" s="5"/>
      <c r="CO98" s="23">
        <v>92.9</v>
      </c>
      <c r="CP98" s="56"/>
      <c r="CQ98" s="56">
        <v>102.9</v>
      </c>
      <c r="CR98" s="5"/>
      <c r="CS98" s="56">
        <v>127.2</v>
      </c>
      <c r="CT98" s="6"/>
      <c r="CU98" s="287">
        <v>0</v>
      </c>
      <c r="CV98" s="52" t="s">
        <v>107</v>
      </c>
      <c r="CW98" s="50">
        <v>28</v>
      </c>
      <c r="CX98" s="51">
        <v>8</v>
      </c>
      <c r="CY98" s="187"/>
    </row>
    <row r="99" spans="1:103" ht="15" customHeight="1">
      <c r="A99" s="48">
        <v>2016</v>
      </c>
      <c r="B99" s="48" t="s">
        <v>107</v>
      </c>
      <c r="C99" s="50">
        <v>28</v>
      </c>
      <c r="D99" s="51">
        <v>9</v>
      </c>
      <c r="E99" s="49"/>
      <c r="F99" s="65"/>
      <c r="G99" s="215">
        <v>60</v>
      </c>
      <c r="H99" s="66"/>
      <c r="I99" s="215">
        <v>71.400000000000006</v>
      </c>
      <c r="J99" s="66"/>
      <c r="K99" s="216">
        <v>50</v>
      </c>
      <c r="L99" s="58"/>
      <c r="M99" s="20">
        <v>1096283</v>
      </c>
      <c r="N99" s="58"/>
      <c r="O99" s="53">
        <v>465048</v>
      </c>
      <c r="P99" s="65"/>
      <c r="Q99" s="23">
        <v>98</v>
      </c>
      <c r="R99" s="66"/>
      <c r="S99" s="23">
        <v>100.6</v>
      </c>
      <c r="T99" s="65"/>
      <c r="U99" s="23">
        <v>101</v>
      </c>
      <c r="V99" s="66"/>
      <c r="W99" s="23">
        <v>104.1</v>
      </c>
      <c r="X99" s="65"/>
      <c r="Y99" s="23">
        <v>94.5</v>
      </c>
      <c r="Z99" s="66"/>
      <c r="AA99" s="56">
        <v>93.2</v>
      </c>
      <c r="AB99" s="6"/>
      <c r="AC99" s="20">
        <v>600</v>
      </c>
      <c r="AD99" s="5"/>
      <c r="AE99" s="20">
        <v>268</v>
      </c>
      <c r="AF99" s="5"/>
      <c r="AG99" s="20">
        <v>268</v>
      </c>
      <c r="AH99" s="5"/>
      <c r="AI99" s="35">
        <v>627</v>
      </c>
      <c r="AJ99" s="37"/>
      <c r="AK99" s="35">
        <v>15470</v>
      </c>
      <c r="AL99" s="37"/>
      <c r="AM99" s="20">
        <v>93296</v>
      </c>
      <c r="AN99" s="5"/>
      <c r="AO99" s="20">
        <v>1461</v>
      </c>
      <c r="AP99" s="5"/>
      <c r="AQ99" s="35">
        <v>121061</v>
      </c>
      <c r="AR99" s="37"/>
      <c r="AS99" s="285">
        <v>118266</v>
      </c>
      <c r="AT99" s="37"/>
      <c r="AU99" s="20">
        <v>29919</v>
      </c>
      <c r="AV99" s="5"/>
      <c r="AW99" s="20">
        <v>23427</v>
      </c>
      <c r="AX99" s="225">
        <v>15381</v>
      </c>
      <c r="AY99" s="284">
        <v>0</v>
      </c>
      <c r="AZ99" s="323"/>
      <c r="BA99" s="322">
        <v>5</v>
      </c>
      <c r="BB99" s="326"/>
      <c r="BC99" s="443">
        <v>1661</v>
      </c>
      <c r="BD99" s="66"/>
      <c r="BE99" s="20">
        <v>4976.2299999999996</v>
      </c>
      <c r="BF99" s="66"/>
      <c r="BG99" s="18">
        <v>3732.0230000000001</v>
      </c>
      <c r="BH99" s="5"/>
      <c r="BI99" s="20">
        <v>5192</v>
      </c>
      <c r="BJ99" s="5"/>
      <c r="BK99" s="20">
        <v>1038</v>
      </c>
      <c r="BL99" s="5"/>
      <c r="BM99" s="20">
        <v>2816</v>
      </c>
      <c r="BN99" s="5"/>
      <c r="BO99" s="20">
        <v>1338</v>
      </c>
      <c r="BP99" s="18"/>
      <c r="BQ99" s="18">
        <v>6951</v>
      </c>
      <c r="BR99" s="66"/>
      <c r="BS99" s="18">
        <v>95627</v>
      </c>
      <c r="BT99" s="5"/>
      <c r="BU99" s="285">
        <v>0</v>
      </c>
      <c r="BV99" s="323"/>
      <c r="BW99" s="23">
        <v>99.1</v>
      </c>
      <c r="BX99" s="66"/>
      <c r="BY99" s="20">
        <v>253982</v>
      </c>
      <c r="BZ99" s="5"/>
      <c r="CA99" s="109">
        <v>1.27</v>
      </c>
      <c r="CB99" s="66"/>
      <c r="CC99" s="20">
        <v>5109</v>
      </c>
      <c r="CD99" s="66"/>
      <c r="CE99" s="20">
        <v>9987</v>
      </c>
      <c r="CF99" s="66"/>
      <c r="CG99" s="23">
        <v>84.1</v>
      </c>
      <c r="CH99" s="66"/>
      <c r="CI99" s="23">
        <v>85.4</v>
      </c>
      <c r="CJ99" s="6"/>
      <c r="CK99" s="23">
        <v>98.1</v>
      </c>
      <c r="CL99" s="56"/>
      <c r="CM99" s="56">
        <v>99.6</v>
      </c>
      <c r="CN99" s="5"/>
      <c r="CO99" s="23">
        <v>93.6</v>
      </c>
      <c r="CP99" s="56"/>
      <c r="CQ99" s="56">
        <v>103.8</v>
      </c>
      <c r="CR99" s="5"/>
      <c r="CS99" s="56">
        <v>125.5</v>
      </c>
      <c r="CT99" s="6"/>
      <c r="CU99" s="287">
        <v>2.5</v>
      </c>
      <c r="CV99" s="52" t="s">
        <v>107</v>
      </c>
      <c r="CW99" s="50">
        <v>28</v>
      </c>
      <c r="CX99" s="51">
        <v>9</v>
      </c>
      <c r="CY99" s="187"/>
    </row>
    <row r="100" spans="1:103" ht="15" customHeight="1">
      <c r="A100" s="48">
        <v>2016</v>
      </c>
      <c r="B100" s="48" t="s">
        <v>107</v>
      </c>
      <c r="C100" s="50">
        <v>28</v>
      </c>
      <c r="D100" s="51">
        <v>10</v>
      </c>
      <c r="E100" s="49"/>
      <c r="F100" s="65"/>
      <c r="G100" s="215">
        <v>100</v>
      </c>
      <c r="H100" s="66"/>
      <c r="I100" s="215">
        <v>71.400000000000006</v>
      </c>
      <c r="J100" s="66"/>
      <c r="K100" s="216">
        <v>60</v>
      </c>
      <c r="L100" s="58"/>
      <c r="M100" s="20">
        <v>1095863</v>
      </c>
      <c r="N100" s="58"/>
      <c r="O100" s="53">
        <v>465186</v>
      </c>
      <c r="P100" s="65"/>
      <c r="Q100" s="23">
        <v>101</v>
      </c>
      <c r="R100" s="66"/>
      <c r="S100" s="23">
        <v>106.5</v>
      </c>
      <c r="T100" s="65"/>
      <c r="U100" s="23">
        <v>101.7</v>
      </c>
      <c r="V100" s="66"/>
      <c r="W100" s="23">
        <v>104.7</v>
      </c>
      <c r="X100" s="65"/>
      <c r="Y100" s="23">
        <v>94.7</v>
      </c>
      <c r="Z100" s="66"/>
      <c r="AA100" s="56">
        <v>95.5</v>
      </c>
      <c r="AB100" s="6"/>
      <c r="AC100" s="20">
        <v>604</v>
      </c>
      <c r="AD100" s="5"/>
      <c r="AE100" s="20">
        <v>311</v>
      </c>
      <c r="AF100" s="5"/>
      <c r="AG100" s="20">
        <v>201</v>
      </c>
      <c r="AH100" s="5"/>
      <c r="AI100" s="35">
        <v>445</v>
      </c>
      <c r="AJ100" s="37"/>
      <c r="AK100" s="35">
        <v>11415</v>
      </c>
      <c r="AL100" s="37"/>
      <c r="AM100" s="20">
        <v>135651</v>
      </c>
      <c r="AN100" s="5"/>
      <c r="AO100" s="20">
        <v>2314</v>
      </c>
      <c r="AP100" s="5"/>
      <c r="AQ100" s="35">
        <v>128590</v>
      </c>
      <c r="AR100" s="37"/>
      <c r="AS100" s="285">
        <v>129446</v>
      </c>
      <c r="AT100" s="37"/>
      <c r="AU100" s="20">
        <v>29982</v>
      </c>
      <c r="AV100" s="5"/>
      <c r="AW100" s="20">
        <v>23486</v>
      </c>
      <c r="AX100" s="225">
        <v>15064</v>
      </c>
      <c r="AY100" s="284">
        <v>0</v>
      </c>
      <c r="AZ100" s="323"/>
      <c r="BA100" s="322">
        <v>4</v>
      </c>
      <c r="BB100" s="326"/>
      <c r="BC100" s="443">
        <v>327</v>
      </c>
      <c r="BD100" s="66"/>
      <c r="BE100" s="20">
        <v>5007.37</v>
      </c>
      <c r="BF100" s="66"/>
      <c r="BG100" s="18">
        <v>3156.7429999999999</v>
      </c>
      <c r="BH100" s="5"/>
      <c r="BI100" s="20">
        <v>5826</v>
      </c>
      <c r="BJ100" s="5"/>
      <c r="BK100" s="20">
        <v>1398</v>
      </c>
      <c r="BL100" s="5"/>
      <c r="BM100" s="20">
        <v>2925</v>
      </c>
      <c r="BN100" s="5"/>
      <c r="BO100" s="20">
        <v>1503</v>
      </c>
      <c r="BP100" s="18"/>
      <c r="BQ100" s="18">
        <v>7239</v>
      </c>
      <c r="BR100" s="66"/>
      <c r="BS100" s="18">
        <v>98968</v>
      </c>
      <c r="BT100" s="5"/>
      <c r="BU100" s="285">
        <v>0</v>
      </c>
      <c r="BV100" s="323"/>
      <c r="BW100" s="23">
        <v>99.6</v>
      </c>
      <c r="BX100" s="66"/>
      <c r="BY100" s="20">
        <v>251272</v>
      </c>
      <c r="BZ100" s="5"/>
      <c r="CA100" s="109">
        <v>1.28</v>
      </c>
      <c r="CB100" s="66"/>
      <c r="CC100" s="20">
        <v>4991</v>
      </c>
      <c r="CD100" s="66"/>
      <c r="CE100" s="20">
        <v>9650</v>
      </c>
      <c r="CF100" s="66"/>
      <c r="CG100" s="23">
        <v>86.3</v>
      </c>
      <c r="CH100" s="66"/>
      <c r="CI100" s="23">
        <v>87.2</v>
      </c>
      <c r="CJ100" s="6"/>
      <c r="CK100" s="23">
        <v>100.7</v>
      </c>
      <c r="CL100" s="56"/>
      <c r="CM100" s="56">
        <v>101.7</v>
      </c>
      <c r="CN100" s="5"/>
      <c r="CO100" s="23">
        <v>93.4</v>
      </c>
      <c r="CP100" s="56"/>
      <c r="CQ100" s="56">
        <v>105.8</v>
      </c>
      <c r="CR100" s="5"/>
      <c r="CS100" s="56">
        <v>128.80000000000001</v>
      </c>
      <c r="CT100" s="6"/>
      <c r="CU100" s="287">
        <v>0</v>
      </c>
      <c r="CV100" s="52" t="s">
        <v>107</v>
      </c>
      <c r="CW100" s="50">
        <v>28</v>
      </c>
      <c r="CX100" s="51">
        <v>10</v>
      </c>
      <c r="CY100" s="187"/>
    </row>
    <row r="101" spans="1:103" ht="15" customHeight="1">
      <c r="A101" s="48">
        <v>2016</v>
      </c>
      <c r="B101" s="48" t="s">
        <v>107</v>
      </c>
      <c r="C101" s="50">
        <v>28</v>
      </c>
      <c r="D101" s="51">
        <v>11</v>
      </c>
      <c r="E101" s="49"/>
      <c r="F101" s="65"/>
      <c r="G101" s="215">
        <v>80</v>
      </c>
      <c r="H101" s="66"/>
      <c r="I101" s="215">
        <v>42.9</v>
      </c>
      <c r="J101" s="66"/>
      <c r="K101" s="216">
        <v>60</v>
      </c>
      <c r="L101" s="58"/>
      <c r="M101" s="20">
        <v>1095464</v>
      </c>
      <c r="N101" s="58"/>
      <c r="O101" s="53">
        <v>465163</v>
      </c>
      <c r="P101" s="65"/>
      <c r="Q101" s="23">
        <v>97.8</v>
      </c>
      <c r="R101" s="66"/>
      <c r="S101" s="23">
        <v>99.8</v>
      </c>
      <c r="T101" s="65"/>
      <c r="U101" s="23">
        <v>100.7</v>
      </c>
      <c r="V101" s="66"/>
      <c r="W101" s="23">
        <v>105.5</v>
      </c>
      <c r="X101" s="65"/>
      <c r="Y101" s="23">
        <v>92.9</v>
      </c>
      <c r="Z101" s="66"/>
      <c r="AA101" s="56">
        <v>92.9</v>
      </c>
      <c r="AB101" s="6"/>
      <c r="AC101" s="20">
        <v>666</v>
      </c>
      <c r="AD101" s="5"/>
      <c r="AE101" s="20">
        <v>251</v>
      </c>
      <c r="AF101" s="5"/>
      <c r="AG101" s="20">
        <v>343</v>
      </c>
      <c r="AH101" s="5"/>
      <c r="AI101" s="35">
        <v>305</v>
      </c>
      <c r="AJ101" s="37"/>
      <c r="AK101" s="35">
        <v>5535</v>
      </c>
      <c r="AL101" s="37"/>
      <c r="AM101" s="20">
        <v>90909</v>
      </c>
      <c r="AN101" s="5"/>
      <c r="AO101" s="20">
        <v>1192</v>
      </c>
      <c r="AP101" s="5"/>
      <c r="AQ101" s="35">
        <v>128315</v>
      </c>
      <c r="AR101" s="37"/>
      <c r="AS101" s="285">
        <v>128432</v>
      </c>
      <c r="AT101" s="37"/>
      <c r="AU101" s="20">
        <v>30122</v>
      </c>
      <c r="AV101" s="5"/>
      <c r="AW101" s="20">
        <v>23744</v>
      </c>
      <c r="AX101" s="225">
        <v>15030</v>
      </c>
      <c r="AY101" s="284">
        <v>8</v>
      </c>
      <c r="AZ101" s="323"/>
      <c r="BA101" s="322">
        <v>4</v>
      </c>
      <c r="BB101" s="326"/>
      <c r="BC101" s="443">
        <v>687</v>
      </c>
      <c r="BD101" s="66"/>
      <c r="BE101" s="20">
        <v>5103.0789999999997</v>
      </c>
      <c r="BF101" s="66"/>
      <c r="BG101" s="18">
        <v>3883.078</v>
      </c>
      <c r="BH101" s="5"/>
      <c r="BI101" s="20">
        <v>6092</v>
      </c>
      <c r="BJ101" s="5"/>
      <c r="BK101" s="20">
        <v>1389</v>
      </c>
      <c r="BL101" s="5"/>
      <c r="BM101" s="20">
        <v>3267</v>
      </c>
      <c r="BN101" s="5"/>
      <c r="BO101" s="20">
        <v>1435</v>
      </c>
      <c r="BP101" s="18"/>
      <c r="BQ101" s="18">
        <v>6876</v>
      </c>
      <c r="BR101" s="66"/>
      <c r="BS101" s="18">
        <v>102116</v>
      </c>
      <c r="BT101" s="5"/>
      <c r="BU101" s="285">
        <v>0</v>
      </c>
      <c r="BV101" s="323"/>
      <c r="BW101" s="23">
        <v>99.4</v>
      </c>
      <c r="BX101" s="66"/>
      <c r="BY101" s="20">
        <v>235173</v>
      </c>
      <c r="BZ101" s="5"/>
      <c r="CA101" s="109">
        <v>1.29</v>
      </c>
      <c r="CB101" s="66"/>
      <c r="CC101" s="20">
        <v>4315</v>
      </c>
      <c r="CD101" s="66"/>
      <c r="CE101" s="20">
        <v>9913</v>
      </c>
      <c r="CF101" s="66"/>
      <c r="CG101" s="23">
        <v>90.9</v>
      </c>
      <c r="CH101" s="66"/>
      <c r="CI101" s="23">
        <v>92</v>
      </c>
      <c r="CJ101" s="6"/>
      <c r="CK101" s="23">
        <v>101.4</v>
      </c>
      <c r="CL101" s="56"/>
      <c r="CM101" s="56">
        <v>102.6</v>
      </c>
      <c r="CN101" s="5"/>
      <c r="CO101" s="23">
        <v>93.7</v>
      </c>
      <c r="CP101" s="56"/>
      <c r="CQ101" s="56">
        <v>107.2</v>
      </c>
      <c r="CR101" s="5"/>
      <c r="CS101" s="56">
        <v>138.6</v>
      </c>
      <c r="CT101" s="6"/>
      <c r="CU101" s="287">
        <v>0</v>
      </c>
      <c r="CV101" s="52" t="s">
        <v>107</v>
      </c>
      <c r="CW101" s="50">
        <v>28</v>
      </c>
      <c r="CX101" s="51">
        <v>11</v>
      </c>
      <c r="CY101" s="187"/>
    </row>
    <row r="102" spans="1:103" ht="15" customHeight="1">
      <c r="A102" s="48">
        <v>2016</v>
      </c>
      <c r="B102" s="48" t="s">
        <v>107</v>
      </c>
      <c r="C102" s="50">
        <v>28</v>
      </c>
      <c r="D102" s="51">
        <v>12</v>
      </c>
      <c r="E102" s="49"/>
      <c r="F102" s="65"/>
      <c r="G102" s="215">
        <v>100</v>
      </c>
      <c r="H102" s="66"/>
      <c r="I102" s="215">
        <v>71.400000000000006</v>
      </c>
      <c r="J102" s="66"/>
      <c r="K102" s="216">
        <v>40</v>
      </c>
      <c r="L102" s="58"/>
      <c r="M102" s="20">
        <v>1095058</v>
      </c>
      <c r="N102" s="58"/>
      <c r="O102" s="53">
        <v>465033</v>
      </c>
      <c r="P102" s="65"/>
      <c r="Q102" s="23">
        <v>98.1</v>
      </c>
      <c r="R102" s="66"/>
      <c r="S102" s="23">
        <v>101.7</v>
      </c>
      <c r="T102" s="65"/>
      <c r="U102" s="23">
        <v>98.2</v>
      </c>
      <c r="V102" s="66"/>
      <c r="W102" s="23">
        <v>110.1</v>
      </c>
      <c r="X102" s="65"/>
      <c r="Y102" s="23">
        <v>91</v>
      </c>
      <c r="Z102" s="66"/>
      <c r="AA102" s="56">
        <v>88.6</v>
      </c>
      <c r="AB102" s="6"/>
      <c r="AC102" s="20">
        <v>758</v>
      </c>
      <c r="AD102" s="5"/>
      <c r="AE102" s="20">
        <v>360</v>
      </c>
      <c r="AF102" s="5"/>
      <c r="AG102" s="20">
        <v>208</v>
      </c>
      <c r="AH102" s="5"/>
      <c r="AI102" s="35">
        <v>448</v>
      </c>
      <c r="AJ102" s="37"/>
      <c r="AK102" s="35">
        <v>6548</v>
      </c>
      <c r="AL102" s="37"/>
      <c r="AM102" s="20">
        <v>110326</v>
      </c>
      <c r="AN102" s="5"/>
      <c r="AO102" s="20">
        <v>1512</v>
      </c>
      <c r="AP102" s="5"/>
      <c r="AQ102" s="35">
        <v>120618</v>
      </c>
      <c r="AR102" s="37"/>
      <c r="AS102" s="285">
        <v>142601</v>
      </c>
      <c r="AT102" s="37"/>
      <c r="AU102" s="20">
        <v>30469</v>
      </c>
      <c r="AV102" s="5"/>
      <c r="AW102" s="20">
        <v>24227</v>
      </c>
      <c r="AX102" s="225">
        <v>13473</v>
      </c>
      <c r="AY102" s="284">
        <v>0</v>
      </c>
      <c r="AZ102" s="323"/>
      <c r="BA102" s="322">
        <v>1</v>
      </c>
      <c r="BB102" s="326"/>
      <c r="BC102" s="443">
        <v>10</v>
      </c>
      <c r="BD102" s="66"/>
      <c r="BE102" s="20">
        <v>5806.8549999999996</v>
      </c>
      <c r="BF102" s="66"/>
      <c r="BG102" s="18">
        <v>4807.585</v>
      </c>
      <c r="BH102" s="5"/>
      <c r="BI102" s="20">
        <v>8386</v>
      </c>
      <c r="BJ102" s="5"/>
      <c r="BK102" s="20">
        <v>1660</v>
      </c>
      <c r="BL102" s="5"/>
      <c r="BM102" s="20">
        <v>4399</v>
      </c>
      <c r="BN102" s="5"/>
      <c r="BO102" s="20">
        <v>2328</v>
      </c>
      <c r="BP102" s="18"/>
      <c r="BQ102" s="18">
        <v>7614</v>
      </c>
      <c r="BR102" s="66"/>
      <c r="BS102" s="18">
        <v>103724</v>
      </c>
      <c r="BT102" s="5"/>
      <c r="BU102" s="285">
        <v>0</v>
      </c>
      <c r="BV102" s="323"/>
      <c r="BW102" s="23">
        <v>99.1</v>
      </c>
      <c r="BX102" s="66"/>
      <c r="BY102" s="20">
        <v>320999</v>
      </c>
      <c r="BZ102" s="5"/>
      <c r="CA102" s="109">
        <v>1.3</v>
      </c>
      <c r="CB102" s="66"/>
      <c r="CC102" s="20">
        <v>3564</v>
      </c>
      <c r="CD102" s="66"/>
      <c r="CE102" s="20">
        <v>8266</v>
      </c>
      <c r="CF102" s="66"/>
      <c r="CG102" s="23">
        <v>175.9</v>
      </c>
      <c r="CH102" s="66"/>
      <c r="CI102" s="23">
        <v>178.6</v>
      </c>
      <c r="CJ102" s="6"/>
      <c r="CK102" s="23">
        <v>101.5</v>
      </c>
      <c r="CL102" s="56"/>
      <c r="CM102" s="56">
        <v>103</v>
      </c>
      <c r="CN102" s="5"/>
      <c r="CO102" s="23">
        <v>94.1</v>
      </c>
      <c r="CP102" s="56"/>
      <c r="CQ102" s="56">
        <v>104.6</v>
      </c>
      <c r="CR102" s="5"/>
      <c r="CS102" s="56">
        <v>134.4</v>
      </c>
      <c r="CT102" s="6"/>
      <c r="CU102" s="287">
        <v>2</v>
      </c>
      <c r="CV102" s="52" t="s">
        <v>107</v>
      </c>
      <c r="CW102" s="50">
        <v>28</v>
      </c>
      <c r="CX102" s="51">
        <v>12</v>
      </c>
      <c r="CY102" s="187"/>
    </row>
    <row r="103" spans="1:103" ht="20.100000000000001" customHeight="1">
      <c r="A103" s="48">
        <v>2017</v>
      </c>
      <c r="B103" s="48" t="s">
        <v>107</v>
      </c>
      <c r="C103" s="50">
        <v>29</v>
      </c>
      <c r="D103" s="51">
        <v>1</v>
      </c>
      <c r="E103" s="49"/>
      <c r="F103" s="65"/>
      <c r="G103" s="215">
        <v>60</v>
      </c>
      <c r="H103" s="66"/>
      <c r="I103" s="215">
        <v>57.1</v>
      </c>
      <c r="J103" s="66"/>
      <c r="K103" s="216">
        <v>40</v>
      </c>
      <c r="L103" s="58"/>
      <c r="M103" s="20">
        <v>1094689</v>
      </c>
      <c r="N103" s="58"/>
      <c r="O103" s="53">
        <v>464858</v>
      </c>
      <c r="P103" s="65"/>
      <c r="Q103" s="23">
        <v>97.3</v>
      </c>
      <c r="R103" s="66"/>
      <c r="S103" s="23">
        <v>92.3</v>
      </c>
      <c r="T103" s="65"/>
      <c r="U103" s="23">
        <v>99.1</v>
      </c>
      <c r="V103" s="66"/>
      <c r="W103" s="23">
        <v>91.3</v>
      </c>
      <c r="X103" s="65"/>
      <c r="Y103" s="23">
        <v>91.1</v>
      </c>
      <c r="Z103" s="66"/>
      <c r="AA103" s="56">
        <v>94.4</v>
      </c>
      <c r="AB103" s="6"/>
      <c r="AC103" s="20">
        <v>413</v>
      </c>
      <c r="AD103" s="5"/>
      <c r="AE103" s="20">
        <v>189</v>
      </c>
      <c r="AF103" s="5"/>
      <c r="AG103" s="20">
        <v>173</v>
      </c>
      <c r="AH103" s="5"/>
      <c r="AI103" s="35">
        <v>405</v>
      </c>
      <c r="AJ103" s="37"/>
      <c r="AK103" s="35">
        <v>7851</v>
      </c>
      <c r="AL103" s="37"/>
      <c r="AM103" s="20">
        <v>61006</v>
      </c>
      <c r="AN103" s="5"/>
      <c r="AO103" s="20">
        <v>914</v>
      </c>
      <c r="AP103" s="5"/>
      <c r="AQ103" s="35">
        <v>130135</v>
      </c>
      <c r="AR103" s="37"/>
      <c r="AS103" s="285">
        <v>111837</v>
      </c>
      <c r="AT103" s="37"/>
      <c r="AU103" s="20">
        <v>30449</v>
      </c>
      <c r="AV103" s="5"/>
      <c r="AW103" s="20">
        <v>24124</v>
      </c>
      <c r="AX103" s="225">
        <v>19340</v>
      </c>
      <c r="AY103" s="284" t="s">
        <v>68</v>
      </c>
      <c r="AZ103" s="323"/>
      <c r="BA103" s="322">
        <v>2</v>
      </c>
      <c r="BB103" s="326"/>
      <c r="BC103" s="443">
        <v>633</v>
      </c>
      <c r="BD103" s="66"/>
      <c r="BE103" s="20">
        <v>5011.2240000000002</v>
      </c>
      <c r="BF103" s="66"/>
      <c r="BG103" s="18">
        <v>5108.5479999999998</v>
      </c>
      <c r="BH103" s="5"/>
      <c r="BI103" s="20">
        <v>5997</v>
      </c>
      <c r="BJ103" s="5"/>
      <c r="BK103" s="20">
        <v>1475</v>
      </c>
      <c r="BL103" s="5"/>
      <c r="BM103" s="20">
        <v>2913</v>
      </c>
      <c r="BN103" s="5"/>
      <c r="BO103" s="20">
        <v>1610</v>
      </c>
      <c r="BP103" s="18"/>
      <c r="BQ103" s="18">
        <v>7004</v>
      </c>
      <c r="BR103" s="66"/>
      <c r="BS103" s="18">
        <v>81565</v>
      </c>
      <c r="BT103" s="5"/>
      <c r="BU103" s="285">
        <v>0</v>
      </c>
      <c r="BV103" s="323"/>
      <c r="BW103" s="23">
        <v>99.1</v>
      </c>
      <c r="BX103" s="66"/>
      <c r="BY103" s="20">
        <v>320089</v>
      </c>
      <c r="BZ103" s="5"/>
      <c r="CA103" s="109">
        <v>1.32</v>
      </c>
      <c r="CB103" s="66"/>
      <c r="CC103" s="20">
        <v>5811</v>
      </c>
      <c r="CD103" s="66"/>
      <c r="CE103" s="20">
        <v>11100</v>
      </c>
      <c r="CF103" s="66"/>
      <c r="CG103" s="23">
        <v>86.6</v>
      </c>
      <c r="CH103" s="66"/>
      <c r="CI103" s="23">
        <v>87.9</v>
      </c>
      <c r="CJ103" s="6"/>
      <c r="CK103" s="23">
        <v>100.1</v>
      </c>
      <c r="CL103" s="56"/>
      <c r="CM103" s="56">
        <v>101.6</v>
      </c>
      <c r="CN103" s="5"/>
      <c r="CO103" s="23">
        <v>93.1</v>
      </c>
      <c r="CP103" s="56"/>
      <c r="CQ103" s="56">
        <v>98</v>
      </c>
      <c r="CR103" s="5"/>
      <c r="CS103" s="56">
        <v>121.7</v>
      </c>
      <c r="CT103" s="6"/>
      <c r="CU103" s="287">
        <v>0</v>
      </c>
      <c r="CV103" s="52" t="s">
        <v>107</v>
      </c>
      <c r="CW103" s="50">
        <v>29</v>
      </c>
      <c r="CX103" s="51">
        <v>1</v>
      </c>
      <c r="CY103" s="187"/>
    </row>
    <row r="104" spans="1:103" ht="15" customHeight="1">
      <c r="A104" s="48">
        <v>2017</v>
      </c>
      <c r="B104" s="48" t="s">
        <v>107</v>
      </c>
      <c r="C104" s="50">
        <v>29</v>
      </c>
      <c r="D104" s="51">
        <v>2</v>
      </c>
      <c r="E104" s="49"/>
      <c r="F104" s="65"/>
      <c r="G104" s="215">
        <v>60</v>
      </c>
      <c r="H104" s="66"/>
      <c r="I104" s="215">
        <v>57.1</v>
      </c>
      <c r="J104" s="66"/>
      <c r="K104" s="216">
        <v>20</v>
      </c>
      <c r="L104" s="58"/>
      <c r="M104" s="20">
        <v>1094122</v>
      </c>
      <c r="N104" s="58"/>
      <c r="O104" s="53">
        <v>464710</v>
      </c>
      <c r="P104" s="65"/>
      <c r="Q104" s="23">
        <v>96.2</v>
      </c>
      <c r="R104" s="66"/>
      <c r="S104" s="23">
        <v>92.5</v>
      </c>
      <c r="T104" s="65"/>
      <c r="U104" s="23">
        <v>99.2</v>
      </c>
      <c r="V104" s="66"/>
      <c r="W104" s="23">
        <v>95.2</v>
      </c>
      <c r="X104" s="65"/>
      <c r="Y104" s="23">
        <v>90.4</v>
      </c>
      <c r="Z104" s="66"/>
      <c r="AA104" s="56">
        <v>91.9</v>
      </c>
      <c r="AB104" s="6"/>
      <c r="AC104" s="20">
        <v>616</v>
      </c>
      <c r="AD104" s="5"/>
      <c r="AE104" s="20">
        <v>253</v>
      </c>
      <c r="AF104" s="5"/>
      <c r="AG104" s="20">
        <v>226</v>
      </c>
      <c r="AH104" s="5"/>
      <c r="AI104" s="35">
        <v>357</v>
      </c>
      <c r="AJ104" s="37"/>
      <c r="AK104" s="35">
        <v>14078</v>
      </c>
      <c r="AL104" s="37"/>
      <c r="AM104" s="20">
        <v>82445</v>
      </c>
      <c r="AN104" s="5"/>
      <c r="AO104" s="20">
        <v>1202</v>
      </c>
      <c r="AP104" s="5"/>
      <c r="AQ104" s="35">
        <v>122342</v>
      </c>
      <c r="AR104" s="37"/>
      <c r="AS104" s="285">
        <v>120746</v>
      </c>
      <c r="AT104" s="37"/>
      <c r="AU104" s="20">
        <v>30765</v>
      </c>
      <c r="AV104" s="5"/>
      <c r="AW104" s="20">
        <v>24165</v>
      </c>
      <c r="AX104" s="225">
        <v>16261</v>
      </c>
      <c r="AY104" s="284">
        <v>1</v>
      </c>
      <c r="AZ104" s="323"/>
      <c r="BA104" s="322">
        <v>3</v>
      </c>
      <c r="BB104" s="326"/>
      <c r="BC104" s="443">
        <v>93</v>
      </c>
      <c r="BD104" s="66"/>
      <c r="BE104" s="20">
        <v>5762.143</v>
      </c>
      <c r="BF104" s="66"/>
      <c r="BG104" s="18">
        <v>5563.5010000000002</v>
      </c>
      <c r="BH104" s="5"/>
      <c r="BI104" s="20">
        <v>5174</v>
      </c>
      <c r="BJ104" s="5"/>
      <c r="BK104" s="20">
        <v>980</v>
      </c>
      <c r="BL104" s="5"/>
      <c r="BM104" s="20">
        <v>2828</v>
      </c>
      <c r="BN104" s="5"/>
      <c r="BO104" s="20">
        <v>1366</v>
      </c>
      <c r="BP104" s="18"/>
      <c r="BQ104" s="18">
        <v>6299</v>
      </c>
      <c r="BR104" s="66"/>
      <c r="BS104" s="18">
        <v>102414</v>
      </c>
      <c r="BT104" s="5"/>
      <c r="BU104" s="285">
        <v>0</v>
      </c>
      <c r="BV104" s="323"/>
      <c r="BW104" s="23">
        <v>99.2</v>
      </c>
      <c r="BX104" s="66"/>
      <c r="BY104" s="20">
        <v>225094</v>
      </c>
      <c r="BZ104" s="5"/>
      <c r="CA104" s="109">
        <v>1.34</v>
      </c>
      <c r="CB104" s="66"/>
      <c r="CC104" s="20">
        <v>5452</v>
      </c>
      <c r="CD104" s="66"/>
      <c r="CE104" s="20">
        <v>10674</v>
      </c>
      <c r="CF104" s="66"/>
      <c r="CG104" s="23">
        <v>86.4</v>
      </c>
      <c r="CH104" s="66"/>
      <c r="CI104" s="23">
        <v>87.6</v>
      </c>
      <c r="CJ104" s="6"/>
      <c r="CK104" s="23">
        <v>100.4</v>
      </c>
      <c r="CL104" s="56"/>
      <c r="CM104" s="56">
        <v>101.8</v>
      </c>
      <c r="CN104" s="5"/>
      <c r="CO104" s="23">
        <v>93.4</v>
      </c>
      <c r="CP104" s="56"/>
      <c r="CQ104" s="56">
        <v>102.1</v>
      </c>
      <c r="CR104" s="5"/>
      <c r="CS104" s="56">
        <v>132.30000000000001</v>
      </c>
      <c r="CT104" s="6"/>
      <c r="CU104" s="287">
        <v>0</v>
      </c>
      <c r="CV104" s="52" t="s">
        <v>107</v>
      </c>
      <c r="CW104" s="50">
        <v>29</v>
      </c>
      <c r="CX104" s="51">
        <v>2</v>
      </c>
      <c r="CY104" s="187"/>
    </row>
    <row r="105" spans="1:103" ht="15" customHeight="1">
      <c r="A105" s="48">
        <v>2017</v>
      </c>
      <c r="B105" s="48" t="s">
        <v>107</v>
      </c>
      <c r="C105" s="50">
        <v>29</v>
      </c>
      <c r="D105" s="51">
        <v>3</v>
      </c>
      <c r="E105" s="49"/>
      <c r="F105" s="65"/>
      <c r="G105" s="215">
        <v>60</v>
      </c>
      <c r="H105" s="66"/>
      <c r="I105" s="215">
        <v>57.1</v>
      </c>
      <c r="J105" s="66"/>
      <c r="K105" s="216">
        <v>0</v>
      </c>
      <c r="L105" s="58"/>
      <c r="M105" s="20">
        <v>1093534</v>
      </c>
      <c r="N105" s="58"/>
      <c r="O105" s="53">
        <v>464581</v>
      </c>
      <c r="P105" s="65"/>
      <c r="Q105" s="23">
        <v>95.9</v>
      </c>
      <c r="R105" s="66"/>
      <c r="S105" s="23">
        <v>102.5</v>
      </c>
      <c r="T105" s="65"/>
      <c r="U105" s="23">
        <v>99.7</v>
      </c>
      <c r="V105" s="66"/>
      <c r="W105" s="23">
        <v>104.9</v>
      </c>
      <c r="X105" s="65"/>
      <c r="Y105" s="23">
        <v>90.5</v>
      </c>
      <c r="Z105" s="66"/>
      <c r="AA105" s="56">
        <v>92</v>
      </c>
      <c r="AB105" s="6"/>
      <c r="AC105" s="20">
        <v>496</v>
      </c>
      <c r="AD105" s="5"/>
      <c r="AE105" s="20">
        <v>261</v>
      </c>
      <c r="AF105" s="5"/>
      <c r="AG105" s="20">
        <v>174</v>
      </c>
      <c r="AH105" s="5"/>
      <c r="AI105" s="35">
        <v>440</v>
      </c>
      <c r="AJ105" s="37"/>
      <c r="AK105" s="35">
        <v>12340</v>
      </c>
      <c r="AL105" s="37"/>
      <c r="AM105" s="20">
        <v>65730</v>
      </c>
      <c r="AN105" s="5"/>
      <c r="AO105" s="20">
        <v>904</v>
      </c>
      <c r="AP105" s="5"/>
      <c r="AQ105" s="35">
        <v>138863</v>
      </c>
      <c r="AR105" s="37"/>
      <c r="AS105" s="285">
        <v>135947</v>
      </c>
      <c r="AT105" s="37"/>
      <c r="AU105" s="20">
        <v>31041</v>
      </c>
      <c r="AV105" s="5"/>
      <c r="AW105" s="20">
        <v>24369</v>
      </c>
      <c r="AX105" s="225">
        <v>17659</v>
      </c>
      <c r="AY105" s="284">
        <v>1</v>
      </c>
      <c r="AZ105" s="323"/>
      <c r="BA105" s="322">
        <v>2</v>
      </c>
      <c r="BB105" s="326"/>
      <c r="BC105" s="443">
        <v>378</v>
      </c>
      <c r="BD105" s="66"/>
      <c r="BE105" s="20">
        <v>5890.37</v>
      </c>
      <c r="BF105" s="66"/>
      <c r="BG105" s="18">
        <v>4661.7190000000001</v>
      </c>
      <c r="BH105" s="5"/>
      <c r="BI105" s="20">
        <v>5916</v>
      </c>
      <c r="BJ105" s="5"/>
      <c r="BK105" s="20">
        <v>1366</v>
      </c>
      <c r="BL105" s="5"/>
      <c r="BM105" s="20">
        <v>2946</v>
      </c>
      <c r="BN105" s="5"/>
      <c r="BO105" s="20">
        <v>1603</v>
      </c>
      <c r="BP105" s="18"/>
      <c r="BQ105" s="18">
        <v>7062</v>
      </c>
      <c r="BR105" s="66"/>
      <c r="BS105" s="18">
        <v>111054</v>
      </c>
      <c r="BT105" s="5"/>
      <c r="BU105" s="285">
        <v>0</v>
      </c>
      <c r="BV105" s="323"/>
      <c r="BW105" s="23">
        <v>98.7</v>
      </c>
      <c r="BX105" s="66"/>
      <c r="BY105" s="20">
        <v>275803</v>
      </c>
      <c r="BZ105" s="5"/>
      <c r="CA105" s="109">
        <v>1.35</v>
      </c>
      <c r="CB105" s="66"/>
      <c r="CC105" s="20">
        <v>5695</v>
      </c>
      <c r="CD105" s="66"/>
      <c r="CE105" s="20">
        <v>10201</v>
      </c>
      <c r="CF105" s="66"/>
      <c r="CG105" s="23">
        <v>90.3</v>
      </c>
      <c r="CH105" s="66"/>
      <c r="CI105" s="23">
        <v>92</v>
      </c>
      <c r="CJ105" s="6"/>
      <c r="CK105" s="23">
        <v>101</v>
      </c>
      <c r="CL105" s="56"/>
      <c r="CM105" s="56">
        <v>103</v>
      </c>
      <c r="CN105" s="5"/>
      <c r="CO105" s="23">
        <v>93.3</v>
      </c>
      <c r="CP105" s="56"/>
      <c r="CQ105" s="56">
        <v>105</v>
      </c>
      <c r="CR105" s="5"/>
      <c r="CS105" s="56">
        <v>141.30000000000001</v>
      </c>
      <c r="CT105" s="6"/>
      <c r="CU105" s="287">
        <v>1.8</v>
      </c>
      <c r="CV105" s="52" t="s">
        <v>107</v>
      </c>
      <c r="CW105" s="50">
        <v>29</v>
      </c>
      <c r="CX105" s="51">
        <v>3</v>
      </c>
      <c r="CY105" s="187"/>
    </row>
    <row r="106" spans="1:103" ht="15" customHeight="1">
      <c r="A106" s="48">
        <v>2017</v>
      </c>
      <c r="B106" s="48" t="s">
        <v>107</v>
      </c>
      <c r="C106" s="50">
        <v>29</v>
      </c>
      <c r="D106" s="51">
        <v>4</v>
      </c>
      <c r="E106" s="49"/>
      <c r="F106" s="65"/>
      <c r="G106" s="215">
        <v>60</v>
      </c>
      <c r="H106" s="66"/>
      <c r="I106" s="215">
        <v>42.9</v>
      </c>
      <c r="J106" s="66"/>
      <c r="K106" s="216">
        <v>40</v>
      </c>
      <c r="L106" s="58"/>
      <c r="M106" s="20">
        <v>1089500</v>
      </c>
      <c r="N106" s="58"/>
      <c r="O106" s="53">
        <v>464051</v>
      </c>
      <c r="P106" s="65"/>
      <c r="Q106" s="23">
        <v>96.9</v>
      </c>
      <c r="R106" s="66"/>
      <c r="S106" s="23">
        <v>98.3</v>
      </c>
      <c r="T106" s="65"/>
      <c r="U106" s="23">
        <v>97.2</v>
      </c>
      <c r="V106" s="66"/>
      <c r="W106" s="23">
        <v>96.3</v>
      </c>
      <c r="X106" s="65"/>
      <c r="Y106" s="23">
        <v>91.9</v>
      </c>
      <c r="Z106" s="66"/>
      <c r="AA106" s="56">
        <v>92.2</v>
      </c>
      <c r="AB106" s="6"/>
      <c r="AC106" s="20">
        <v>694</v>
      </c>
      <c r="AD106" s="5"/>
      <c r="AE106" s="20">
        <v>256</v>
      </c>
      <c r="AF106" s="5"/>
      <c r="AG106" s="20">
        <v>367</v>
      </c>
      <c r="AH106" s="5"/>
      <c r="AI106" s="35">
        <v>192</v>
      </c>
      <c r="AJ106" s="37"/>
      <c r="AK106" s="35">
        <v>11741</v>
      </c>
      <c r="AL106" s="37"/>
      <c r="AM106" s="20">
        <v>76723</v>
      </c>
      <c r="AN106" s="5"/>
      <c r="AO106" s="20">
        <v>1175</v>
      </c>
      <c r="AP106" s="5"/>
      <c r="AQ106" s="359">
        <v>221796</v>
      </c>
      <c r="AR106" s="360"/>
      <c r="AS106" s="285">
        <v>8697</v>
      </c>
      <c r="AT106" s="37"/>
      <c r="AU106" s="20">
        <v>31347</v>
      </c>
      <c r="AV106" s="5"/>
      <c r="AW106" s="20">
        <v>24138</v>
      </c>
      <c r="AX106" s="225">
        <v>12013</v>
      </c>
      <c r="AY106" s="284">
        <v>0</v>
      </c>
      <c r="AZ106" s="323"/>
      <c r="BA106" s="322">
        <v>2</v>
      </c>
      <c r="BB106" s="326"/>
      <c r="BC106" s="443">
        <v>100</v>
      </c>
      <c r="BD106" s="66"/>
      <c r="BE106" s="20">
        <v>6218.393</v>
      </c>
      <c r="BF106" s="66"/>
      <c r="BG106" s="18">
        <v>4777.0550000000003</v>
      </c>
      <c r="BH106" s="5"/>
      <c r="BI106" s="20">
        <v>5493</v>
      </c>
      <c r="BJ106" s="5"/>
      <c r="BK106" s="20">
        <v>1221</v>
      </c>
      <c r="BL106" s="5"/>
      <c r="BM106" s="20">
        <v>2750</v>
      </c>
      <c r="BN106" s="5"/>
      <c r="BO106" s="20">
        <v>1522</v>
      </c>
      <c r="BP106" s="18"/>
      <c r="BQ106" s="18">
        <v>6912</v>
      </c>
      <c r="BR106" s="66"/>
      <c r="BS106" s="18">
        <v>80434</v>
      </c>
      <c r="BT106" s="5"/>
      <c r="BU106" s="285">
        <v>0</v>
      </c>
      <c r="BV106" s="323"/>
      <c r="BW106" s="23">
        <v>99</v>
      </c>
      <c r="BX106" s="66"/>
      <c r="BY106" s="20">
        <v>278860</v>
      </c>
      <c r="BZ106" s="5"/>
      <c r="CA106" s="109">
        <v>1.37</v>
      </c>
      <c r="CB106" s="66"/>
      <c r="CC106" s="20">
        <v>6563</v>
      </c>
      <c r="CD106" s="66"/>
      <c r="CE106" s="20">
        <v>9731</v>
      </c>
      <c r="CF106" s="66"/>
      <c r="CG106" s="23">
        <v>88.3</v>
      </c>
      <c r="CH106" s="66"/>
      <c r="CI106" s="23">
        <v>89.6</v>
      </c>
      <c r="CJ106" s="6"/>
      <c r="CK106" s="23">
        <v>102.3</v>
      </c>
      <c r="CL106" s="56"/>
      <c r="CM106" s="56">
        <v>103.9</v>
      </c>
      <c r="CN106" s="5"/>
      <c r="CO106" s="23">
        <v>94.5</v>
      </c>
      <c r="CP106" s="56"/>
      <c r="CQ106" s="56">
        <v>105.9</v>
      </c>
      <c r="CR106" s="5"/>
      <c r="CS106" s="56">
        <v>140.5</v>
      </c>
      <c r="CT106" s="6"/>
      <c r="CU106" s="287">
        <v>0</v>
      </c>
      <c r="CV106" s="52" t="s">
        <v>107</v>
      </c>
      <c r="CW106" s="50">
        <v>29</v>
      </c>
      <c r="CX106" s="51">
        <v>4</v>
      </c>
      <c r="CY106" s="187"/>
    </row>
    <row r="107" spans="1:103" ht="15" customHeight="1">
      <c r="A107" s="48">
        <v>2017</v>
      </c>
      <c r="B107" s="48" t="s">
        <v>107</v>
      </c>
      <c r="C107" s="50">
        <v>29</v>
      </c>
      <c r="D107" s="51">
        <v>5</v>
      </c>
      <c r="E107" s="49"/>
      <c r="F107" s="65"/>
      <c r="G107" s="215">
        <v>20</v>
      </c>
      <c r="H107" s="66"/>
      <c r="I107" s="215">
        <v>42.9</v>
      </c>
      <c r="J107" s="66"/>
      <c r="K107" s="216">
        <v>80</v>
      </c>
      <c r="L107" s="58"/>
      <c r="M107" s="20">
        <v>1089478</v>
      </c>
      <c r="N107" s="58"/>
      <c r="O107" s="53">
        <v>466475</v>
      </c>
      <c r="P107" s="65"/>
      <c r="Q107" s="23">
        <v>95.9</v>
      </c>
      <c r="R107" s="66"/>
      <c r="S107" s="23">
        <v>90.1</v>
      </c>
      <c r="T107" s="65"/>
      <c r="U107" s="23">
        <v>96.9</v>
      </c>
      <c r="V107" s="66"/>
      <c r="W107" s="23">
        <v>87.5</v>
      </c>
      <c r="X107" s="65"/>
      <c r="Y107" s="23">
        <v>92.2</v>
      </c>
      <c r="Z107" s="66"/>
      <c r="AA107" s="56">
        <v>92.6</v>
      </c>
      <c r="AB107" s="6"/>
      <c r="AC107" s="20">
        <v>527</v>
      </c>
      <c r="AD107" s="5"/>
      <c r="AE107" s="20">
        <v>230</v>
      </c>
      <c r="AF107" s="5"/>
      <c r="AG107" s="20">
        <v>191</v>
      </c>
      <c r="AH107" s="5"/>
      <c r="AI107" s="35">
        <v>205</v>
      </c>
      <c r="AJ107" s="37"/>
      <c r="AK107" s="35">
        <v>9601</v>
      </c>
      <c r="AL107" s="37"/>
      <c r="AM107" s="20">
        <v>12106</v>
      </c>
      <c r="AN107" s="5"/>
      <c r="AO107" s="20">
        <v>1995</v>
      </c>
      <c r="AP107" s="5"/>
      <c r="AQ107" s="359">
        <v>245897</v>
      </c>
      <c r="AR107" s="360"/>
      <c r="AS107" s="285">
        <v>7227</v>
      </c>
      <c r="AT107" s="37"/>
      <c r="AU107" s="20">
        <v>31332</v>
      </c>
      <c r="AV107" s="5"/>
      <c r="AW107" s="20">
        <v>24104</v>
      </c>
      <c r="AX107" s="225">
        <v>21844</v>
      </c>
      <c r="AY107" s="284">
        <v>1</v>
      </c>
      <c r="AZ107" s="323"/>
      <c r="BA107" s="322">
        <v>3</v>
      </c>
      <c r="BB107" s="326"/>
      <c r="BC107" s="443">
        <v>103</v>
      </c>
      <c r="BD107" s="66"/>
      <c r="BE107" s="20">
        <v>5681.8159999999998</v>
      </c>
      <c r="BF107" s="66"/>
      <c r="BG107" s="18">
        <v>4384.3680000000004</v>
      </c>
      <c r="BH107" s="5"/>
      <c r="BI107" s="20">
        <v>5870</v>
      </c>
      <c r="BJ107" s="5"/>
      <c r="BK107" s="20">
        <v>1312</v>
      </c>
      <c r="BL107" s="5"/>
      <c r="BM107" s="20">
        <v>3008</v>
      </c>
      <c r="BN107" s="5"/>
      <c r="BO107" s="20">
        <v>1550</v>
      </c>
      <c r="BP107" s="18"/>
      <c r="BQ107" s="18">
        <v>7290</v>
      </c>
      <c r="BR107" s="66"/>
      <c r="BS107" s="18">
        <v>93780</v>
      </c>
      <c r="BT107" s="5"/>
      <c r="BU107" s="285">
        <v>0</v>
      </c>
      <c r="BV107" s="323"/>
      <c r="BW107" s="23">
        <v>99.2</v>
      </c>
      <c r="BX107" s="66"/>
      <c r="BY107" s="20">
        <v>252785</v>
      </c>
      <c r="BZ107" s="5"/>
      <c r="CA107" s="109">
        <v>1.37</v>
      </c>
      <c r="CB107" s="66"/>
      <c r="CC107" s="20">
        <v>5385</v>
      </c>
      <c r="CD107" s="66"/>
      <c r="CE107" s="20">
        <v>9523</v>
      </c>
      <c r="CF107" s="66"/>
      <c r="CG107" s="23">
        <v>90.3</v>
      </c>
      <c r="CH107" s="66"/>
      <c r="CI107" s="23">
        <v>91.5</v>
      </c>
      <c r="CJ107" s="6"/>
      <c r="CK107" s="23">
        <v>101.5</v>
      </c>
      <c r="CL107" s="56"/>
      <c r="CM107" s="56">
        <v>102.8</v>
      </c>
      <c r="CN107" s="5"/>
      <c r="CO107" s="23">
        <v>94.1</v>
      </c>
      <c r="CP107" s="56"/>
      <c r="CQ107" s="56">
        <v>101.5</v>
      </c>
      <c r="CR107" s="5"/>
      <c r="CS107" s="56">
        <v>129</v>
      </c>
      <c r="CT107" s="6"/>
      <c r="CU107" s="287">
        <v>0</v>
      </c>
      <c r="CV107" s="52" t="s">
        <v>107</v>
      </c>
      <c r="CW107" s="50">
        <v>29</v>
      </c>
      <c r="CX107" s="51">
        <v>5</v>
      </c>
      <c r="CY107" s="187"/>
    </row>
    <row r="108" spans="1:103" ht="15" customHeight="1">
      <c r="A108" s="48">
        <v>2017</v>
      </c>
      <c r="B108" s="48" t="s">
        <v>107</v>
      </c>
      <c r="C108" s="50">
        <v>29</v>
      </c>
      <c r="D108" s="51">
        <v>6</v>
      </c>
      <c r="E108" s="49"/>
      <c r="F108" s="65"/>
      <c r="G108" s="215">
        <v>80</v>
      </c>
      <c r="H108" s="66"/>
      <c r="I108" s="215">
        <v>71.400000000000006</v>
      </c>
      <c r="J108" s="66"/>
      <c r="K108" s="216">
        <v>90</v>
      </c>
      <c r="L108" s="58"/>
      <c r="M108" s="20">
        <v>1089173</v>
      </c>
      <c r="N108" s="58"/>
      <c r="O108" s="53">
        <v>466718</v>
      </c>
      <c r="P108" s="65"/>
      <c r="Q108" s="23">
        <v>97.9</v>
      </c>
      <c r="R108" s="66"/>
      <c r="S108" s="23">
        <v>95.5</v>
      </c>
      <c r="T108" s="65"/>
      <c r="U108" s="23">
        <v>103.6</v>
      </c>
      <c r="V108" s="66"/>
      <c r="W108" s="23">
        <v>101.3</v>
      </c>
      <c r="X108" s="65"/>
      <c r="Y108" s="23">
        <v>92.3</v>
      </c>
      <c r="Z108" s="66"/>
      <c r="AA108" s="56">
        <v>91.4</v>
      </c>
      <c r="AB108" s="6"/>
      <c r="AC108" s="20">
        <v>638</v>
      </c>
      <c r="AD108" s="5"/>
      <c r="AE108" s="20">
        <v>298</v>
      </c>
      <c r="AF108" s="5"/>
      <c r="AG108" s="20">
        <v>264</v>
      </c>
      <c r="AH108" s="5"/>
      <c r="AI108" s="35">
        <v>323</v>
      </c>
      <c r="AJ108" s="37"/>
      <c r="AK108" s="35">
        <v>10644</v>
      </c>
      <c r="AL108" s="37"/>
      <c r="AM108" s="20">
        <v>108257</v>
      </c>
      <c r="AN108" s="5"/>
      <c r="AO108" s="20">
        <v>1531</v>
      </c>
      <c r="AP108" s="5"/>
      <c r="AQ108" s="359">
        <v>221310</v>
      </c>
      <c r="AR108" s="360"/>
      <c r="AS108" s="285">
        <v>6561</v>
      </c>
      <c r="AT108" s="37"/>
      <c r="AU108" s="20">
        <v>31767</v>
      </c>
      <c r="AV108" s="5"/>
      <c r="AW108" s="20">
        <v>24230</v>
      </c>
      <c r="AX108" s="225">
        <v>16645</v>
      </c>
      <c r="AY108" s="284">
        <v>0</v>
      </c>
      <c r="AZ108" s="323"/>
      <c r="BA108" s="322">
        <v>2</v>
      </c>
      <c r="BB108" s="326"/>
      <c r="BC108" s="443">
        <v>92</v>
      </c>
      <c r="BD108" s="66"/>
      <c r="BE108" s="20">
        <v>5533.2719999999999</v>
      </c>
      <c r="BF108" s="66"/>
      <c r="BG108" s="18">
        <v>3296.0210000000002</v>
      </c>
      <c r="BH108" s="5"/>
      <c r="BI108" s="20">
        <v>5390</v>
      </c>
      <c r="BJ108" s="5"/>
      <c r="BK108" s="20">
        <v>1225</v>
      </c>
      <c r="BL108" s="5"/>
      <c r="BM108" s="20">
        <v>2677</v>
      </c>
      <c r="BN108" s="5"/>
      <c r="BO108" s="20">
        <v>1487</v>
      </c>
      <c r="BP108" s="18"/>
      <c r="BQ108" s="18">
        <v>6925</v>
      </c>
      <c r="BR108" s="66"/>
      <c r="BS108" s="18">
        <v>76882</v>
      </c>
      <c r="BT108" s="5"/>
      <c r="BU108" s="285">
        <v>0</v>
      </c>
      <c r="BV108" s="323"/>
      <c r="BW108" s="23">
        <v>99.2</v>
      </c>
      <c r="BX108" s="66"/>
      <c r="BY108" s="20">
        <v>248614</v>
      </c>
      <c r="BZ108" s="5"/>
      <c r="CA108" s="109">
        <v>1.4</v>
      </c>
      <c r="CB108" s="66"/>
      <c r="CC108" s="20">
        <v>4819</v>
      </c>
      <c r="CD108" s="66"/>
      <c r="CE108" s="20">
        <v>9909</v>
      </c>
      <c r="CF108" s="66"/>
      <c r="CG108" s="23">
        <v>132.4</v>
      </c>
      <c r="CH108" s="66"/>
      <c r="CI108" s="23">
        <v>134.1</v>
      </c>
      <c r="CJ108" s="6"/>
      <c r="CK108" s="23">
        <v>102.2</v>
      </c>
      <c r="CL108" s="56"/>
      <c r="CM108" s="56">
        <v>103.5</v>
      </c>
      <c r="CN108" s="5"/>
      <c r="CO108" s="23">
        <v>94.1</v>
      </c>
      <c r="CP108" s="56"/>
      <c r="CQ108" s="56">
        <v>108</v>
      </c>
      <c r="CR108" s="5"/>
      <c r="CS108" s="56">
        <v>132.30000000000001</v>
      </c>
      <c r="CT108" s="6"/>
      <c r="CU108" s="287">
        <v>1.8</v>
      </c>
      <c r="CV108" s="52" t="s">
        <v>107</v>
      </c>
      <c r="CW108" s="50">
        <v>29</v>
      </c>
      <c r="CX108" s="51">
        <v>6</v>
      </c>
      <c r="CY108" s="187"/>
    </row>
    <row r="109" spans="1:103" ht="15" customHeight="1">
      <c r="A109" s="48">
        <v>2017</v>
      </c>
      <c r="B109" s="48" t="s">
        <v>107</v>
      </c>
      <c r="C109" s="50">
        <v>29</v>
      </c>
      <c r="D109" s="51">
        <v>7</v>
      </c>
      <c r="E109" s="49"/>
      <c r="F109" s="65"/>
      <c r="G109" s="215">
        <v>40</v>
      </c>
      <c r="H109" s="66"/>
      <c r="I109" s="215">
        <v>28.6</v>
      </c>
      <c r="J109" s="66"/>
      <c r="K109" s="216">
        <v>80</v>
      </c>
      <c r="L109" s="58"/>
      <c r="M109" s="20">
        <v>1088869</v>
      </c>
      <c r="N109" s="58"/>
      <c r="O109" s="53">
        <v>466754</v>
      </c>
      <c r="P109" s="65"/>
      <c r="Q109" s="23">
        <v>96.2</v>
      </c>
      <c r="R109" s="66"/>
      <c r="S109" s="23">
        <v>95.5</v>
      </c>
      <c r="T109" s="65"/>
      <c r="U109" s="23">
        <v>96.7</v>
      </c>
      <c r="V109" s="66"/>
      <c r="W109" s="23">
        <v>96.9</v>
      </c>
      <c r="X109" s="65"/>
      <c r="Y109" s="23">
        <v>95.8</v>
      </c>
      <c r="Z109" s="66"/>
      <c r="AA109" s="56">
        <v>93.6</v>
      </c>
      <c r="AB109" s="6"/>
      <c r="AC109" s="20">
        <v>553</v>
      </c>
      <c r="AD109" s="5"/>
      <c r="AE109" s="20">
        <v>232</v>
      </c>
      <c r="AF109" s="5"/>
      <c r="AG109" s="20">
        <v>274</v>
      </c>
      <c r="AH109" s="5"/>
      <c r="AI109" s="35">
        <v>363</v>
      </c>
      <c r="AJ109" s="37"/>
      <c r="AK109" s="35">
        <v>8794</v>
      </c>
      <c r="AL109" s="37"/>
      <c r="AM109" s="20">
        <v>99913</v>
      </c>
      <c r="AN109" s="5"/>
      <c r="AO109" s="20">
        <v>2093</v>
      </c>
      <c r="AP109" s="5"/>
      <c r="AQ109" s="359">
        <v>251595</v>
      </c>
      <c r="AR109" s="360"/>
      <c r="AS109" s="285">
        <v>6691</v>
      </c>
      <c r="AT109" s="37"/>
      <c r="AU109" s="20">
        <v>31442</v>
      </c>
      <c r="AV109" s="5"/>
      <c r="AW109" s="20">
        <v>24257</v>
      </c>
      <c r="AX109" s="225">
        <v>16534</v>
      </c>
      <c r="AY109" s="284">
        <v>0</v>
      </c>
      <c r="AZ109" s="323"/>
      <c r="BA109" s="322">
        <v>5</v>
      </c>
      <c r="BB109" s="326"/>
      <c r="BC109" s="443">
        <v>200</v>
      </c>
      <c r="BD109" s="66"/>
      <c r="BE109" s="20">
        <v>5815.7969999999996</v>
      </c>
      <c r="BF109" s="66"/>
      <c r="BG109" s="18">
        <v>4175.0889999999999</v>
      </c>
      <c r="BH109" s="5"/>
      <c r="BI109" s="20">
        <v>6455</v>
      </c>
      <c r="BJ109" s="5"/>
      <c r="BK109" s="20">
        <v>1332</v>
      </c>
      <c r="BL109" s="5"/>
      <c r="BM109" s="20">
        <v>3310</v>
      </c>
      <c r="BN109" s="5"/>
      <c r="BO109" s="20">
        <v>1813</v>
      </c>
      <c r="BP109" s="18"/>
      <c r="BQ109" s="18">
        <v>7899</v>
      </c>
      <c r="BR109" s="66"/>
      <c r="BS109" s="18">
        <v>100173</v>
      </c>
      <c r="BT109" s="5"/>
      <c r="BU109" s="285">
        <v>0</v>
      </c>
      <c r="BV109" s="323"/>
      <c r="BW109" s="23">
        <v>99.3</v>
      </c>
      <c r="BX109" s="66"/>
      <c r="BY109" s="20">
        <v>250335</v>
      </c>
      <c r="BZ109" s="5"/>
      <c r="CA109" s="109">
        <v>1.41</v>
      </c>
      <c r="CB109" s="66"/>
      <c r="CC109" s="20">
        <v>4637</v>
      </c>
      <c r="CD109" s="66"/>
      <c r="CE109" s="20">
        <v>9806</v>
      </c>
      <c r="CF109" s="66"/>
      <c r="CG109" s="23">
        <v>112.8</v>
      </c>
      <c r="CH109" s="66"/>
      <c r="CI109" s="23">
        <v>114.2</v>
      </c>
      <c r="CJ109" s="6"/>
      <c r="CK109" s="23">
        <v>102.2</v>
      </c>
      <c r="CL109" s="56"/>
      <c r="CM109" s="56">
        <v>103.4</v>
      </c>
      <c r="CN109" s="5"/>
      <c r="CO109" s="23">
        <v>94.1</v>
      </c>
      <c r="CP109" s="56"/>
      <c r="CQ109" s="56">
        <v>105.2</v>
      </c>
      <c r="CR109" s="5"/>
      <c r="CS109" s="56">
        <v>130.69999999999999</v>
      </c>
      <c r="CT109" s="6"/>
      <c r="CU109" s="287">
        <v>0</v>
      </c>
      <c r="CV109" s="52" t="s">
        <v>107</v>
      </c>
      <c r="CW109" s="50">
        <v>29</v>
      </c>
      <c r="CX109" s="51">
        <v>7</v>
      </c>
      <c r="CY109" s="187"/>
    </row>
    <row r="110" spans="1:103" ht="15" customHeight="1">
      <c r="A110" s="48">
        <v>2017</v>
      </c>
      <c r="B110" s="48" t="s">
        <v>107</v>
      </c>
      <c r="C110" s="50">
        <v>29</v>
      </c>
      <c r="D110" s="51">
        <v>8</v>
      </c>
      <c r="E110" s="49"/>
      <c r="F110" s="65"/>
      <c r="G110" s="215">
        <v>60</v>
      </c>
      <c r="H110" s="66"/>
      <c r="I110" s="215">
        <v>57.1</v>
      </c>
      <c r="J110" s="66"/>
      <c r="K110" s="216">
        <v>80</v>
      </c>
      <c r="L110" s="58"/>
      <c r="M110" s="20">
        <v>1088691</v>
      </c>
      <c r="N110" s="58"/>
      <c r="O110" s="53">
        <v>466926</v>
      </c>
      <c r="P110" s="65"/>
      <c r="Q110" s="23">
        <v>96.4</v>
      </c>
      <c r="R110" s="66"/>
      <c r="S110" s="23">
        <v>92</v>
      </c>
      <c r="T110" s="65"/>
      <c r="U110" s="23">
        <v>95.8</v>
      </c>
      <c r="V110" s="66"/>
      <c r="W110" s="23">
        <v>91.6</v>
      </c>
      <c r="X110" s="65"/>
      <c r="Y110" s="23">
        <v>94.8</v>
      </c>
      <c r="Z110" s="66"/>
      <c r="AA110" s="56">
        <v>94</v>
      </c>
      <c r="AB110" s="6"/>
      <c r="AC110" s="20">
        <v>611</v>
      </c>
      <c r="AD110" s="5"/>
      <c r="AE110" s="20">
        <v>294</v>
      </c>
      <c r="AF110" s="5"/>
      <c r="AG110" s="20">
        <v>232</v>
      </c>
      <c r="AH110" s="5"/>
      <c r="AI110" s="35">
        <v>380</v>
      </c>
      <c r="AJ110" s="37"/>
      <c r="AK110" s="35">
        <v>9184</v>
      </c>
      <c r="AL110" s="37"/>
      <c r="AM110" s="20">
        <v>107735</v>
      </c>
      <c r="AN110" s="5"/>
      <c r="AO110" s="20">
        <v>1462</v>
      </c>
      <c r="AP110" s="5"/>
      <c r="AQ110" s="359">
        <v>310649</v>
      </c>
      <c r="AR110" s="360"/>
      <c r="AS110" s="285">
        <v>7259</v>
      </c>
      <c r="AT110" s="37"/>
      <c r="AU110" s="20">
        <v>31482</v>
      </c>
      <c r="AV110" s="5"/>
      <c r="AW110" s="20">
        <v>24319</v>
      </c>
      <c r="AX110" s="225">
        <v>16907</v>
      </c>
      <c r="AY110" s="284">
        <v>0</v>
      </c>
      <c r="AZ110" s="323"/>
      <c r="BA110" s="285">
        <v>0</v>
      </c>
      <c r="BB110" s="323"/>
      <c r="BC110" s="285">
        <v>0</v>
      </c>
      <c r="BD110" s="66"/>
      <c r="BE110" s="20">
        <v>5870.4189999999999</v>
      </c>
      <c r="BF110" s="66"/>
      <c r="BG110" s="18">
        <v>5930.2290000000003</v>
      </c>
      <c r="BH110" s="5"/>
      <c r="BI110" s="20">
        <v>5850</v>
      </c>
      <c r="BJ110" s="5"/>
      <c r="BK110" s="20">
        <v>1006</v>
      </c>
      <c r="BL110" s="5"/>
      <c r="BM110" s="20">
        <v>3165</v>
      </c>
      <c r="BN110" s="5"/>
      <c r="BO110" s="20">
        <v>1679</v>
      </c>
      <c r="BP110" s="18"/>
      <c r="BQ110" s="18">
        <v>7884</v>
      </c>
      <c r="BR110" s="66"/>
      <c r="BS110" s="18">
        <v>136182</v>
      </c>
      <c r="BT110" s="5"/>
      <c r="BU110" s="285">
        <v>0</v>
      </c>
      <c r="BV110" s="323"/>
      <c r="BW110" s="23">
        <v>99.6</v>
      </c>
      <c r="BX110" s="66"/>
      <c r="BY110" s="20">
        <v>255868</v>
      </c>
      <c r="BZ110" s="5"/>
      <c r="CA110" s="109">
        <v>1.41</v>
      </c>
      <c r="CB110" s="66"/>
      <c r="CC110" s="20">
        <v>5010</v>
      </c>
      <c r="CD110" s="66"/>
      <c r="CE110" s="20">
        <v>9892</v>
      </c>
      <c r="CF110" s="66"/>
      <c r="CG110" s="23">
        <v>91.3</v>
      </c>
      <c r="CH110" s="66"/>
      <c r="CI110" s="23">
        <v>92.1</v>
      </c>
      <c r="CJ110" s="6"/>
      <c r="CK110" s="23">
        <v>102.3</v>
      </c>
      <c r="CL110" s="56"/>
      <c r="CM110" s="56">
        <v>103.2</v>
      </c>
      <c r="CN110" s="5"/>
      <c r="CO110" s="23">
        <v>94.7</v>
      </c>
      <c r="CP110" s="56"/>
      <c r="CQ110" s="56">
        <v>102.2</v>
      </c>
      <c r="CR110" s="5"/>
      <c r="CS110" s="56">
        <v>129</v>
      </c>
      <c r="CT110" s="6"/>
      <c r="CU110" s="287">
        <v>0</v>
      </c>
      <c r="CV110" s="52" t="s">
        <v>107</v>
      </c>
      <c r="CW110" s="50">
        <v>29</v>
      </c>
      <c r="CX110" s="51">
        <v>8</v>
      </c>
      <c r="CY110" s="187"/>
    </row>
    <row r="111" spans="1:103" ht="15" customHeight="1">
      <c r="A111" s="48">
        <v>2017</v>
      </c>
      <c r="B111" s="48" t="s">
        <v>107</v>
      </c>
      <c r="C111" s="50">
        <v>29</v>
      </c>
      <c r="D111" s="51">
        <v>9</v>
      </c>
      <c r="E111" s="49"/>
      <c r="F111" s="65"/>
      <c r="G111" s="215">
        <v>20</v>
      </c>
      <c r="H111" s="66"/>
      <c r="I111" s="215">
        <v>42.9</v>
      </c>
      <c r="J111" s="66"/>
      <c r="K111" s="216">
        <v>80</v>
      </c>
      <c r="L111" s="58"/>
      <c r="M111" s="20">
        <v>1088368</v>
      </c>
      <c r="N111" s="58"/>
      <c r="O111" s="53">
        <v>466899</v>
      </c>
      <c r="P111" s="65"/>
      <c r="Q111" s="23">
        <v>96.7</v>
      </c>
      <c r="R111" s="66"/>
      <c r="S111" s="23">
        <v>98.5</v>
      </c>
      <c r="T111" s="65"/>
      <c r="U111" s="23">
        <v>97.8</v>
      </c>
      <c r="V111" s="66"/>
      <c r="W111" s="23">
        <v>100.1</v>
      </c>
      <c r="X111" s="65"/>
      <c r="Y111" s="23">
        <v>94.3</v>
      </c>
      <c r="Z111" s="66"/>
      <c r="AA111" s="56">
        <v>92.9</v>
      </c>
      <c r="AB111" s="6"/>
      <c r="AC111" s="20">
        <v>637</v>
      </c>
      <c r="AD111" s="5"/>
      <c r="AE111" s="20">
        <v>284</v>
      </c>
      <c r="AF111" s="5"/>
      <c r="AG111" s="20">
        <v>242</v>
      </c>
      <c r="AH111" s="5"/>
      <c r="AI111" s="35">
        <v>536</v>
      </c>
      <c r="AJ111" s="37"/>
      <c r="AK111" s="35">
        <v>18117</v>
      </c>
      <c r="AL111" s="37"/>
      <c r="AM111" s="20">
        <v>118810</v>
      </c>
      <c r="AN111" s="5"/>
      <c r="AO111" s="20">
        <v>2329</v>
      </c>
      <c r="AP111" s="5"/>
      <c r="AQ111" s="359">
        <v>242047</v>
      </c>
      <c r="AR111" s="360"/>
      <c r="AS111" s="285">
        <v>6769</v>
      </c>
      <c r="AT111" s="37"/>
      <c r="AU111" s="20">
        <v>31301</v>
      </c>
      <c r="AV111" s="5"/>
      <c r="AW111" s="20">
        <v>24559</v>
      </c>
      <c r="AX111" s="225">
        <v>11514</v>
      </c>
      <c r="AY111" s="284">
        <v>0</v>
      </c>
      <c r="AZ111" s="323"/>
      <c r="BA111" s="322">
        <v>3</v>
      </c>
      <c r="BB111" s="326"/>
      <c r="BC111" s="443">
        <v>981</v>
      </c>
      <c r="BD111" s="66"/>
      <c r="BE111" s="20">
        <v>6006.1850000000004</v>
      </c>
      <c r="BF111" s="66"/>
      <c r="BG111" s="18">
        <v>3498.8939999999998</v>
      </c>
      <c r="BH111" s="5"/>
      <c r="BI111" s="20">
        <v>5102</v>
      </c>
      <c r="BJ111" s="5"/>
      <c r="BK111" s="20">
        <v>999</v>
      </c>
      <c r="BL111" s="5"/>
      <c r="BM111" s="20">
        <v>2695</v>
      </c>
      <c r="BN111" s="5"/>
      <c r="BO111" s="20">
        <v>1409</v>
      </c>
      <c r="BP111" s="18"/>
      <c r="BQ111" s="18">
        <v>7104</v>
      </c>
      <c r="BR111" s="66"/>
      <c r="BS111" s="18">
        <v>86486</v>
      </c>
      <c r="BT111" s="5"/>
      <c r="BU111" s="285">
        <v>0</v>
      </c>
      <c r="BV111" s="323"/>
      <c r="BW111" s="23">
        <v>99.9</v>
      </c>
      <c r="BX111" s="66"/>
      <c r="BY111" s="20">
        <v>293883</v>
      </c>
      <c r="BZ111" s="5"/>
      <c r="CA111" s="109">
        <v>1.42</v>
      </c>
      <c r="CB111" s="66"/>
      <c r="CC111" s="20">
        <v>4928</v>
      </c>
      <c r="CD111" s="66"/>
      <c r="CE111" s="20">
        <v>10759</v>
      </c>
      <c r="CF111" s="66"/>
      <c r="CG111" s="23">
        <v>87.3</v>
      </c>
      <c r="CH111" s="66"/>
      <c r="CI111" s="23">
        <v>87.7</v>
      </c>
      <c r="CJ111" s="6"/>
      <c r="CK111" s="23">
        <v>101.6</v>
      </c>
      <c r="CL111" s="56"/>
      <c r="CM111" s="56">
        <v>102.1</v>
      </c>
      <c r="CN111" s="5"/>
      <c r="CO111" s="23">
        <v>95</v>
      </c>
      <c r="CP111" s="56"/>
      <c r="CQ111" s="56">
        <v>104</v>
      </c>
      <c r="CR111" s="5"/>
      <c r="CS111" s="56">
        <v>143.69999999999999</v>
      </c>
      <c r="CT111" s="6"/>
      <c r="CU111" s="287">
        <v>2.2999999999999998</v>
      </c>
      <c r="CV111" s="52" t="s">
        <v>107</v>
      </c>
      <c r="CW111" s="50">
        <v>29</v>
      </c>
      <c r="CX111" s="51">
        <v>9</v>
      </c>
      <c r="CY111" s="187"/>
    </row>
    <row r="112" spans="1:103" ht="15" customHeight="1">
      <c r="A112" s="48">
        <v>2017</v>
      </c>
      <c r="B112" s="48" t="s">
        <v>107</v>
      </c>
      <c r="C112" s="50">
        <v>29</v>
      </c>
      <c r="D112" s="51">
        <v>10</v>
      </c>
      <c r="E112" s="49"/>
      <c r="F112" s="65"/>
      <c r="G112" s="215">
        <v>60</v>
      </c>
      <c r="H112" s="66"/>
      <c r="I112" s="215">
        <v>28.6</v>
      </c>
      <c r="J112" s="66"/>
      <c r="K112" s="216">
        <v>20</v>
      </c>
      <c r="L112" s="58"/>
      <c r="M112" s="20">
        <v>1088044</v>
      </c>
      <c r="N112" s="58"/>
      <c r="O112" s="53">
        <v>467011</v>
      </c>
      <c r="P112" s="65"/>
      <c r="Q112" s="23">
        <v>94.5</v>
      </c>
      <c r="R112" s="66"/>
      <c r="S112" s="23">
        <v>100.2</v>
      </c>
      <c r="T112" s="65"/>
      <c r="U112" s="23">
        <v>94.3</v>
      </c>
      <c r="V112" s="66"/>
      <c r="W112" s="23">
        <v>97.9</v>
      </c>
      <c r="X112" s="65"/>
      <c r="Y112" s="23">
        <v>95</v>
      </c>
      <c r="Z112" s="66"/>
      <c r="AA112" s="56">
        <v>95.7</v>
      </c>
      <c r="AB112" s="6"/>
      <c r="AC112" s="20">
        <v>565</v>
      </c>
      <c r="AD112" s="5"/>
      <c r="AE112" s="20">
        <v>268</v>
      </c>
      <c r="AF112" s="5"/>
      <c r="AG112" s="20">
        <v>228</v>
      </c>
      <c r="AH112" s="5"/>
      <c r="AI112" s="35">
        <v>499</v>
      </c>
      <c r="AJ112" s="37"/>
      <c r="AK112" s="35">
        <v>12011</v>
      </c>
      <c r="AL112" s="37"/>
      <c r="AM112" s="20">
        <v>90097</v>
      </c>
      <c r="AN112" s="5"/>
      <c r="AO112" s="20">
        <v>1384</v>
      </c>
      <c r="AP112" s="5"/>
      <c r="AQ112" s="359">
        <v>253238</v>
      </c>
      <c r="AR112" s="360"/>
      <c r="AS112" s="285">
        <v>6737</v>
      </c>
      <c r="AT112" s="37"/>
      <c r="AU112" s="20">
        <v>31255</v>
      </c>
      <c r="AV112" s="5"/>
      <c r="AW112" s="20">
        <v>24678</v>
      </c>
      <c r="AX112" s="225">
        <v>19812</v>
      </c>
      <c r="AY112" s="284">
        <v>0</v>
      </c>
      <c r="AZ112" s="323"/>
      <c r="BA112" s="322">
        <v>3</v>
      </c>
      <c r="BB112" s="326"/>
      <c r="BC112" s="443">
        <v>376</v>
      </c>
      <c r="BD112" s="66"/>
      <c r="BE112" s="20">
        <v>5729.2330000000002</v>
      </c>
      <c r="BF112" s="66"/>
      <c r="BG112" s="18">
        <v>2972.172</v>
      </c>
      <c r="BH112" s="5"/>
      <c r="BI112" s="20">
        <v>5710</v>
      </c>
      <c r="BJ112" s="5"/>
      <c r="BK112" s="20">
        <v>1383</v>
      </c>
      <c r="BL112" s="5"/>
      <c r="BM112" s="20">
        <v>2783</v>
      </c>
      <c r="BN112" s="5"/>
      <c r="BO112" s="20">
        <v>1544</v>
      </c>
      <c r="BP112" s="18"/>
      <c r="BQ112" s="18">
        <v>7274</v>
      </c>
      <c r="BR112" s="66"/>
      <c r="BS112" s="18">
        <v>98973</v>
      </c>
      <c r="BT112" s="5"/>
      <c r="BU112" s="285">
        <v>0</v>
      </c>
      <c r="BV112" s="323"/>
      <c r="BW112" s="23">
        <v>99.8</v>
      </c>
      <c r="BX112" s="66"/>
      <c r="BY112" s="20">
        <v>287130</v>
      </c>
      <c r="BZ112" s="5"/>
      <c r="CA112" s="109">
        <v>1.42</v>
      </c>
      <c r="CB112" s="66"/>
      <c r="CC112" s="20">
        <v>4956</v>
      </c>
      <c r="CD112" s="66"/>
      <c r="CE112" s="20">
        <v>10855</v>
      </c>
      <c r="CF112" s="66"/>
      <c r="CG112" s="23">
        <v>87.1</v>
      </c>
      <c r="CH112" s="66"/>
      <c r="CI112" s="23">
        <v>87.6</v>
      </c>
      <c r="CJ112" s="6"/>
      <c r="CK112" s="23">
        <v>101.7</v>
      </c>
      <c r="CL112" s="56"/>
      <c r="CM112" s="56">
        <v>102.3</v>
      </c>
      <c r="CN112" s="5"/>
      <c r="CO112" s="23">
        <v>95.4</v>
      </c>
      <c r="CP112" s="56"/>
      <c r="CQ112" s="56">
        <v>104.9</v>
      </c>
      <c r="CR112" s="5"/>
      <c r="CS112" s="56">
        <v>143.69999999999999</v>
      </c>
      <c r="CT112" s="6"/>
      <c r="CU112" s="287">
        <v>0</v>
      </c>
      <c r="CV112" s="52" t="s">
        <v>107</v>
      </c>
      <c r="CW112" s="50">
        <v>29</v>
      </c>
      <c r="CX112" s="51">
        <v>10</v>
      </c>
      <c r="CY112" s="187"/>
    </row>
    <row r="113" spans="1:103" ht="15" customHeight="1">
      <c r="A113" s="48">
        <v>2017</v>
      </c>
      <c r="B113" s="48" t="s">
        <v>107</v>
      </c>
      <c r="C113" s="50">
        <v>29</v>
      </c>
      <c r="D113" s="51">
        <v>11</v>
      </c>
      <c r="E113" s="49"/>
      <c r="F113" s="65"/>
      <c r="G113" s="215">
        <v>20</v>
      </c>
      <c r="H113" s="66"/>
      <c r="I113" s="215">
        <v>57.1</v>
      </c>
      <c r="J113" s="66"/>
      <c r="K113" s="216">
        <v>80</v>
      </c>
      <c r="L113" s="58"/>
      <c r="M113" s="20">
        <v>1087961</v>
      </c>
      <c r="N113" s="58"/>
      <c r="O113" s="53">
        <v>467223</v>
      </c>
      <c r="P113" s="65"/>
      <c r="Q113" s="23">
        <v>96.8</v>
      </c>
      <c r="R113" s="66"/>
      <c r="S113" s="23">
        <v>98.9</v>
      </c>
      <c r="T113" s="65"/>
      <c r="U113" s="23">
        <v>96.9</v>
      </c>
      <c r="V113" s="66"/>
      <c r="W113" s="23">
        <v>101.7</v>
      </c>
      <c r="X113" s="65"/>
      <c r="Y113" s="23">
        <v>96.1</v>
      </c>
      <c r="Z113" s="66"/>
      <c r="AA113" s="56">
        <v>96.1</v>
      </c>
      <c r="AB113" s="6"/>
      <c r="AC113" s="20">
        <v>504</v>
      </c>
      <c r="AD113" s="5"/>
      <c r="AE113" s="20">
        <v>291</v>
      </c>
      <c r="AF113" s="5"/>
      <c r="AG113" s="20">
        <v>144</v>
      </c>
      <c r="AH113" s="5"/>
      <c r="AI113" s="35">
        <v>368</v>
      </c>
      <c r="AJ113" s="37"/>
      <c r="AK113" s="35">
        <v>6500</v>
      </c>
      <c r="AL113" s="37"/>
      <c r="AM113" s="20">
        <v>127815</v>
      </c>
      <c r="AN113" s="5"/>
      <c r="AO113" s="20">
        <v>2413</v>
      </c>
      <c r="AP113" s="5"/>
      <c r="AQ113" s="359">
        <v>273784</v>
      </c>
      <c r="AR113" s="360"/>
      <c r="AS113" s="285">
        <v>8491</v>
      </c>
      <c r="AT113" s="37"/>
      <c r="AU113" s="20">
        <v>31358</v>
      </c>
      <c r="AV113" s="5"/>
      <c r="AW113" s="20">
        <v>24583</v>
      </c>
      <c r="AX113" s="225">
        <v>15227</v>
      </c>
      <c r="AY113" s="284">
        <v>1</v>
      </c>
      <c r="AZ113" s="323"/>
      <c r="BA113" s="322">
        <v>2</v>
      </c>
      <c r="BB113" s="326"/>
      <c r="BC113" s="443">
        <v>116</v>
      </c>
      <c r="BD113" s="66"/>
      <c r="BE113" s="20">
        <v>6269.3130000000001</v>
      </c>
      <c r="BF113" s="66"/>
      <c r="BG113" s="18">
        <v>4251.5820000000003</v>
      </c>
      <c r="BH113" s="5"/>
      <c r="BI113" s="20">
        <v>6107</v>
      </c>
      <c r="BJ113" s="5"/>
      <c r="BK113" s="20">
        <v>1381</v>
      </c>
      <c r="BL113" s="5"/>
      <c r="BM113" s="20">
        <v>3187</v>
      </c>
      <c r="BN113" s="5"/>
      <c r="BO113" s="20">
        <v>1539</v>
      </c>
      <c r="BP113" s="18"/>
      <c r="BQ113" s="18">
        <v>7005</v>
      </c>
      <c r="BR113" s="66"/>
      <c r="BS113" s="18">
        <v>99203</v>
      </c>
      <c r="BT113" s="5"/>
      <c r="BU113" s="285">
        <v>0</v>
      </c>
      <c r="BV113" s="323"/>
      <c r="BW113" s="23">
        <v>99.8</v>
      </c>
      <c r="BX113" s="66"/>
      <c r="BY113" s="20">
        <v>231431</v>
      </c>
      <c r="BZ113" s="5"/>
      <c r="CA113" s="109">
        <v>1.46</v>
      </c>
      <c r="CB113" s="66"/>
      <c r="CC113" s="20">
        <v>4104</v>
      </c>
      <c r="CD113" s="66"/>
      <c r="CE113" s="20">
        <v>10369</v>
      </c>
      <c r="CF113" s="66"/>
      <c r="CG113" s="23">
        <v>92.5</v>
      </c>
      <c r="CH113" s="66"/>
      <c r="CI113" s="23">
        <v>93.1</v>
      </c>
      <c r="CJ113" s="6"/>
      <c r="CK113" s="23">
        <v>103</v>
      </c>
      <c r="CL113" s="56"/>
      <c r="CM113" s="56">
        <v>103.6</v>
      </c>
      <c r="CN113" s="5"/>
      <c r="CO113" s="23">
        <v>95.3</v>
      </c>
      <c r="CP113" s="56"/>
      <c r="CQ113" s="56">
        <v>106.2</v>
      </c>
      <c r="CR113" s="5"/>
      <c r="CS113" s="56">
        <v>143</v>
      </c>
      <c r="CT113" s="6"/>
      <c r="CU113" s="287">
        <v>0</v>
      </c>
      <c r="CV113" s="52" t="s">
        <v>107</v>
      </c>
      <c r="CW113" s="50">
        <v>29</v>
      </c>
      <c r="CX113" s="51">
        <v>11</v>
      </c>
      <c r="CY113" s="187"/>
    </row>
    <row r="114" spans="1:103" ht="15" customHeight="1">
      <c r="A114" s="48">
        <v>2017</v>
      </c>
      <c r="B114" s="48" t="s">
        <v>107</v>
      </c>
      <c r="C114" s="50">
        <v>29</v>
      </c>
      <c r="D114" s="51">
        <v>12</v>
      </c>
      <c r="E114" s="49"/>
      <c r="F114" s="65"/>
      <c r="G114" s="215">
        <v>60</v>
      </c>
      <c r="H114" s="66"/>
      <c r="I114" s="215">
        <v>28.6</v>
      </c>
      <c r="J114" s="66"/>
      <c r="K114" s="216">
        <v>70</v>
      </c>
      <c r="L114" s="58"/>
      <c r="M114" s="20">
        <v>1087494</v>
      </c>
      <c r="N114" s="58"/>
      <c r="O114" s="53">
        <v>467096</v>
      </c>
      <c r="P114" s="65"/>
      <c r="Q114" s="23">
        <v>95.7</v>
      </c>
      <c r="R114" s="66"/>
      <c r="S114" s="23">
        <v>98.4</v>
      </c>
      <c r="T114" s="65"/>
      <c r="U114" s="23">
        <v>97.1</v>
      </c>
      <c r="V114" s="66"/>
      <c r="W114" s="23">
        <v>107.9</v>
      </c>
      <c r="X114" s="65"/>
      <c r="Y114" s="23">
        <v>98.1</v>
      </c>
      <c r="Z114" s="66"/>
      <c r="AA114" s="56">
        <v>95.4</v>
      </c>
      <c r="AB114" s="6"/>
      <c r="AC114" s="20">
        <v>731</v>
      </c>
      <c r="AD114" s="5"/>
      <c r="AE114" s="20">
        <v>283</v>
      </c>
      <c r="AF114" s="5"/>
      <c r="AG114" s="20">
        <v>192</v>
      </c>
      <c r="AH114" s="5"/>
      <c r="AI114" s="35">
        <v>419</v>
      </c>
      <c r="AJ114" s="37"/>
      <c r="AK114" s="35">
        <v>5647</v>
      </c>
      <c r="AL114" s="37"/>
      <c r="AM114" s="20">
        <v>109055</v>
      </c>
      <c r="AN114" s="5"/>
      <c r="AO114" s="20">
        <v>1663</v>
      </c>
      <c r="AP114" s="5"/>
      <c r="AQ114" s="359">
        <v>264402</v>
      </c>
      <c r="AR114" s="360"/>
      <c r="AS114" s="285">
        <v>11825</v>
      </c>
      <c r="AT114" s="37"/>
      <c r="AU114" s="20">
        <v>31696</v>
      </c>
      <c r="AV114" s="5"/>
      <c r="AW114" s="20">
        <v>25011</v>
      </c>
      <c r="AX114" s="225">
        <v>12382</v>
      </c>
      <c r="AY114" s="284">
        <v>0</v>
      </c>
      <c r="AZ114" s="323"/>
      <c r="BA114" s="322">
        <v>1</v>
      </c>
      <c r="BB114" s="326"/>
      <c r="BC114" s="443">
        <v>15</v>
      </c>
      <c r="BD114" s="66"/>
      <c r="BE114" s="20">
        <v>6478.9219999999996</v>
      </c>
      <c r="BF114" s="66"/>
      <c r="BG114" s="18">
        <v>4480.7129999999997</v>
      </c>
      <c r="BH114" s="5"/>
      <c r="BI114" s="20">
        <v>8352</v>
      </c>
      <c r="BJ114" s="5"/>
      <c r="BK114" s="20">
        <v>1582</v>
      </c>
      <c r="BL114" s="5"/>
      <c r="BM114" s="20">
        <v>4230</v>
      </c>
      <c r="BN114" s="5"/>
      <c r="BO114" s="20">
        <v>2540</v>
      </c>
      <c r="BP114" s="18"/>
      <c r="BQ114" s="18">
        <v>7761</v>
      </c>
      <c r="BR114" s="66"/>
      <c r="BS114" s="18">
        <v>97409</v>
      </c>
      <c r="BT114" s="5"/>
      <c r="BU114" s="285">
        <v>0</v>
      </c>
      <c r="BV114" s="323"/>
      <c r="BW114" s="23">
        <v>99.9</v>
      </c>
      <c r="BX114" s="66"/>
      <c r="BY114" s="20">
        <v>282316</v>
      </c>
      <c r="BZ114" s="5"/>
      <c r="CA114" s="109">
        <v>1.48</v>
      </c>
      <c r="CB114" s="66"/>
      <c r="CC114" s="20">
        <v>3494</v>
      </c>
      <c r="CD114" s="66"/>
      <c r="CE114" s="20">
        <v>9460</v>
      </c>
      <c r="CF114" s="66"/>
      <c r="CG114" s="23">
        <v>182.5</v>
      </c>
      <c r="CH114" s="66"/>
      <c r="CI114" s="23">
        <v>183.4</v>
      </c>
      <c r="CJ114" s="6"/>
      <c r="CK114" s="23">
        <v>104.6</v>
      </c>
      <c r="CL114" s="56"/>
      <c r="CM114" s="56">
        <v>105.1</v>
      </c>
      <c r="CN114" s="5"/>
      <c r="CO114" s="23">
        <v>95.9</v>
      </c>
      <c r="CP114" s="56"/>
      <c r="CQ114" s="56">
        <v>106.1</v>
      </c>
      <c r="CR114" s="5"/>
      <c r="CS114" s="56">
        <v>139.69999999999999</v>
      </c>
      <c r="CT114" s="6"/>
      <c r="CU114" s="287">
        <v>1.9</v>
      </c>
      <c r="CV114" s="52" t="s">
        <v>107</v>
      </c>
      <c r="CW114" s="50">
        <v>29</v>
      </c>
      <c r="CX114" s="51">
        <v>12</v>
      </c>
      <c r="CY114" s="187"/>
    </row>
    <row r="115" spans="1:103" ht="20.100000000000001" customHeight="1">
      <c r="A115" s="48">
        <v>2018</v>
      </c>
      <c r="B115" s="48" t="s">
        <v>107</v>
      </c>
      <c r="C115" s="50">
        <v>30</v>
      </c>
      <c r="D115" s="51">
        <v>1</v>
      </c>
      <c r="E115" s="49"/>
      <c r="F115" s="65"/>
      <c r="G115" s="215">
        <v>100</v>
      </c>
      <c r="H115" s="66"/>
      <c r="I115" s="215">
        <v>71.400000000000006</v>
      </c>
      <c r="J115" s="66"/>
      <c r="K115" s="216">
        <v>60</v>
      </c>
      <c r="L115" s="58"/>
      <c r="M115" s="20">
        <v>1087157</v>
      </c>
      <c r="N115" s="58"/>
      <c r="O115" s="53">
        <v>467036</v>
      </c>
      <c r="P115" s="65"/>
      <c r="Q115" s="23">
        <v>93.7</v>
      </c>
      <c r="R115" s="66"/>
      <c r="S115" s="23">
        <v>88.9</v>
      </c>
      <c r="T115" s="65"/>
      <c r="U115" s="23">
        <v>95.2</v>
      </c>
      <c r="V115" s="66"/>
      <c r="W115" s="23">
        <v>87.7</v>
      </c>
      <c r="X115" s="65"/>
      <c r="Y115" s="23">
        <v>92.3</v>
      </c>
      <c r="Z115" s="66"/>
      <c r="AA115" s="56">
        <v>95.2</v>
      </c>
      <c r="AB115" s="6"/>
      <c r="AC115" s="20">
        <v>470</v>
      </c>
      <c r="AD115" s="5"/>
      <c r="AE115" s="20">
        <v>208</v>
      </c>
      <c r="AF115" s="5"/>
      <c r="AG115" s="20">
        <v>182</v>
      </c>
      <c r="AH115" s="5"/>
      <c r="AI115" s="35">
        <v>310</v>
      </c>
      <c r="AJ115" s="37"/>
      <c r="AK115" s="35">
        <v>4749</v>
      </c>
      <c r="AL115" s="37"/>
      <c r="AM115" s="20">
        <v>113262</v>
      </c>
      <c r="AN115" s="5"/>
      <c r="AO115" s="20">
        <v>1624</v>
      </c>
      <c r="AP115" s="5"/>
      <c r="AQ115" s="359">
        <v>250968</v>
      </c>
      <c r="AR115" s="360"/>
      <c r="AS115" s="285">
        <v>14554</v>
      </c>
      <c r="AT115" s="37"/>
      <c r="AU115" s="20">
        <v>31606</v>
      </c>
      <c r="AV115" s="5"/>
      <c r="AW115" s="20">
        <v>24914</v>
      </c>
      <c r="AX115" s="225">
        <v>19333</v>
      </c>
      <c r="AY115" s="284" t="s">
        <v>68</v>
      </c>
      <c r="AZ115" s="323"/>
      <c r="BA115" s="322">
        <v>2</v>
      </c>
      <c r="BB115" s="326"/>
      <c r="BC115" s="443">
        <v>50</v>
      </c>
      <c r="BD115" s="66"/>
      <c r="BE115" s="20">
        <v>6075.723</v>
      </c>
      <c r="BF115" s="66"/>
      <c r="BG115" s="18">
        <v>3909.1489999999999</v>
      </c>
      <c r="BH115" s="5"/>
      <c r="BI115" s="20">
        <v>5884</v>
      </c>
      <c r="BJ115" s="5"/>
      <c r="BK115" s="20">
        <v>1350</v>
      </c>
      <c r="BL115" s="5"/>
      <c r="BM115" s="20">
        <v>2813</v>
      </c>
      <c r="BN115" s="5"/>
      <c r="BO115" s="20">
        <v>1721</v>
      </c>
      <c r="BP115" s="18"/>
      <c r="BQ115" s="18">
        <v>7130</v>
      </c>
      <c r="BR115" s="66"/>
      <c r="BS115" s="18">
        <v>89751</v>
      </c>
      <c r="BT115" s="5"/>
      <c r="BU115" s="285">
        <v>0</v>
      </c>
      <c r="BV115" s="323"/>
      <c r="BW115" s="23">
        <v>100.2</v>
      </c>
      <c r="BX115" s="66"/>
      <c r="BY115" s="20">
        <v>251954</v>
      </c>
      <c r="BZ115" s="5"/>
      <c r="CA115" s="109">
        <v>1.52</v>
      </c>
      <c r="CB115" s="66"/>
      <c r="CC115" s="20">
        <v>5216</v>
      </c>
      <c r="CD115" s="66"/>
      <c r="CE115" s="20">
        <v>11668</v>
      </c>
      <c r="CF115" s="66"/>
      <c r="CG115" s="23">
        <v>89.1</v>
      </c>
      <c r="CH115" s="66"/>
      <c r="CI115" s="23">
        <v>89.3</v>
      </c>
      <c r="CJ115" s="6"/>
      <c r="CK115" s="23">
        <v>103.1</v>
      </c>
      <c r="CL115" s="56"/>
      <c r="CM115" s="56">
        <v>103.3</v>
      </c>
      <c r="CN115" s="5"/>
      <c r="CO115" s="23">
        <v>98.4</v>
      </c>
      <c r="CP115" s="56"/>
      <c r="CQ115" s="56">
        <v>99.2</v>
      </c>
      <c r="CR115" s="5"/>
      <c r="CS115" s="56">
        <v>123.4</v>
      </c>
      <c r="CT115" s="6"/>
      <c r="CU115" s="287">
        <v>0</v>
      </c>
      <c r="CV115" s="52" t="s">
        <v>107</v>
      </c>
      <c r="CW115" s="50">
        <v>30</v>
      </c>
      <c r="CX115" s="51">
        <v>1</v>
      </c>
      <c r="CY115" s="187"/>
    </row>
    <row r="116" spans="1:103" ht="15" customHeight="1">
      <c r="A116" s="48">
        <v>2018</v>
      </c>
      <c r="B116" s="48" t="s">
        <v>107</v>
      </c>
      <c r="C116" s="50">
        <v>30</v>
      </c>
      <c r="D116" s="51">
        <v>2</v>
      </c>
      <c r="E116" s="49"/>
      <c r="F116" s="65"/>
      <c r="G116" s="215">
        <v>80</v>
      </c>
      <c r="H116" s="66"/>
      <c r="I116" s="215">
        <v>50</v>
      </c>
      <c r="J116" s="66"/>
      <c r="K116" s="216">
        <v>80</v>
      </c>
      <c r="L116" s="58"/>
      <c r="M116" s="20">
        <v>1086431</v>
      </c>
      <c r="N116" s="58"/>
      <c r="O116" s="53">
        <v>466849</v>
      </c>
      <c r="P116" s="65"/>
      <c r="Q116" s="23">
        <v>95.3</v>
      </c>
      <c r="R116" s="66"/>
      <c r="S116" s="23">
        <v>90.6</v>
      </c>
      <c r="T116" s="65"/>
      <c r="U116" s="23">
        <v>96.9</v>
      </c>
      <c r="V116" s="66"/>
      <c r="W116" s="23">
        <v>91.9</v>
      </c>
      <c r="X116" s="65"/>
      <c r="Y116" s="23">
        <v>95.5</v>
      </c>
      <c r="Z116" s="66"/>
      <c r="AA116" s="56">
        <v>96.5</v>
      </c>
      <c r="AB116" s="6"/>
      <c r="AC116" s="20">
        <v>462</v>
      </c>
      <c r="AD116" s="5"/>
      <c r="AE116" s="20">
        <v>228</v>
      </c>
      <c r="AF116" s="5"/>
      <c r="AG116" s="20">
        <v>172</v>
      </c>
      <c r="AH116" s="5"/>
      <c r="AI116" s="35">
        <v>255</v>
      </c>
      <c r="AJ116" s="37"/>
      <c r="AK116" s="35">
        <v>5828</v>
      </c>
      <c r="AL116" s="37"/>
      <c r="AM116" s="20">
        <v>86783</v>
      </c>
      <c r="AN116" s="5"/>
      <c r="AO116" s="20">
        <v>1169</v>
      </c>
      <c r="AP116" s="5"/>
      <c r="AQ116" s="359">
        <v>252242</v>
      </c>
      <c r="AR116" s="360"/>
      <c r="AS116" s="285">
        <v>12236</v>
      </c>
      <c r="AT116" s="37"/>
      <c r="AU116" s="20">
        <v>31639</v>
      </c>
      <c r="AV116" s="5"/>
      <c r="AW116" s="20">
        <v>24996</v>
      </c>
      <c r="AX116" s="225">
        <v>14897</v>
      </c>
      <c r="AY116" s="284">
        <v>1</v>
      </c>
      <c r="AZ116" s="323"/>
      <c r="BA116" s="322">
        <v>1</v>
      </c>
      <c r="BB116" s="326"/>
      <c r="BC116" s="443">
        <v>30</v>
      </c>
      <c r="BD116" s="66"/>
      <c r="BE116" s="20">
        <v>5911.4290000000001</v>
      </c>
      <c r="BF116" s="66"/>
      <c r="BG116" s="18">
        <v>4278.9070000000002</v>
      </c>
      <c r="BH116" s="5"/>
      <c r="BI116" s="20">
        <v>4997</v>
      </c>
      <c r="BJ116" s="5"/>
      <c r="BK116" s="20">
        <v>930</v>
      </c>
      <c r="BL116" s="5"/>
      <c r="BM116" s="20">
        <v>2643</v>
      </c>
      <c r="BN116" s="5"/>
      <c r="BO116" s="20">
        <v>1424</v>
      </c>
      <c r="BP116" s="18"/>
      <c r="BQ116" s="18">
        <v>6458</v>
      </c>
      <c r="BR116" s="66"/>
      <c r="BS116" s="18">
        <v>107925</v>
      </c>
      <c r="BT116" s="5"/>
      <c r="BU116" s="285">
        <v>0</v>
      </c>
      <c r="BV116" s="323"/>
      <c r="BW116" s="23">
        <v>100</v>
      </c>
      <c r="BX116" s="66"/>
      <c r="BY116" s="20">
        <v>216251</v>
      </c>
      <c r="BZ116" s="5"/>
      <c r="CA116" s="109">
        <v>1.48</v>
      </c>
      <c r="CB116" s="66"/>
      <c r="CC116" s="20">
        <v>4974</v>
      </c>
      <c r="CD116" s="66"/>
      <c r="CE116" s="20">
        <v>10245</v>
      </c>
      <c r="CF116" s="66"/>
      <c r="CG116" s="23">
        <v>88.1</v>
      </c>
      <c r="CH116" s="66"/>
      <c r="CI116" s="23">
        <v>88.5</v>
      </c>
      <c r="CJ116" s="6"/>
      <c r="CK116" s="23">
        <v>101.8</v>
      </c>
      <c r="CL116" s="56"/>
      <c r="CM116" s="56">
        <v>102.2</v>
      </c>
      <c r="CN116" s="5"/>
      <c r="CO116" s="23">
        <v>98.6</v>
      </c>
      <c r="CP116" s="56"/>
      <c r="CQ116" s="56">
        <v>100.8</v>
      </c>
      <c r="CR116" s="5"/>
      <c r="CS116" s="56">
        <v>133.9</v>
      </c>
      <c r="CT116" s="6"/>
      <c r="CU116" s="287">
        <v>0</v>
      </c>
      <c r="CV116" s="52" t="s">
        <v>107</v>
      </c>
      <c r="CW116" s="50">
        <v>30</v>
      </c>
      <c r="CX116" s="51">
        <v>2</v>
      </c>
      <c r="CY116" s="187"/>
    </row>
    <row r="117" spans="1:103" ht="15" customHeight="1">
      <c r="A117" s="48">
        <v>2018</v>
      </c>
      <c r="B117" s="48" t="s">
        <v>107</v>
      </c>
      <c r="C117" s="50">
        <v>30</v>
      </c>
      <c r="D117" s="51">
        <v>3</v>
      </c>
      <c r="E117" s="49"/>
      <c r="F117" s="65"/>
      <c r="G117" s="215">
        <v>60</v>
      </c>
      <c r="H117" s="66"/>
      <c r="I117" s="215">
        <v>71.400000000000006</v>
      </c>
      <c r="J117" s="66"/>
      <c r="K117" s="216">
        <v>50</v>
      </c>
      <c r="L117" s="58"/>
      <c r="M117" s="20">
        <v>1085609</v>
      </c>
      <c r="N117" s="58"/>
      <c r="O117" s="53">
        <v>466445</v>
      </c>
      <c r="P117" s="65"/>
      <c r="Q117" s="23">
        <v>97.3</v>
      </c>
      <c r="R117" s="66"/>
      <c r="S117" s="23">
        <v>103.1</v>
      </c>
      <c r="T117" s="65"/>
      <c r="U117" s="23">
        <v>97.9</v>
      </c>
      <c r="V117" s="66"/>
      <c r="W117" s="23">
        <v>101.9</v>
      </c>
      <c r="X117" s="65"/>
      <c r="Y117" s="23">
        <v>97.3</v>
      </c>
      <c r="Z117" s="66"/>
      <c r="AA117" s="56">
        <v>98.9</v>
      </c>
      <c r="AB117" s="6"/>
      <c r="AC117" s="20">
        <v>544</v>
      </c>
      <c r="AD117" s="5"/>
      <c r="AE117" s="20">
        <v>264</v>
      </c>
      <c r="AF117" s="5"/>
      <c r="AG117" s="20">
        <v>220</v>
      </c>
      <c r="AH117" s="5"/>
      <c r="AI117" s="35">
        <v>449</v>
      </c>
      <c r="AJ117" s="37"/>
      <c r="AK117" s="35">
        <v>16884</v>
      </c>
      <c r="AL117" s="37"/>
      <c r="AM117" s="20">
        <v>67749</v>
      </c>
      <c r="AN117" s="5"/>
      <c r="AO117" s="20">
        <v>993</v>
      </c>
      <c r="AP117" s="5"/>
      <c r="AQ117" s="359">
        <v>281264</v>
      </c>
      <c r="AR117" s="360"/>
      <c r="AS117" s="285">
        <v>13878</v>
      </c>
      <c r="AT117" s="37"/>
      <c r="AU117" s="20">
        <v>32273</v>
      </c>
      <c r="AV117" s="5"/>
      <c r="AW117" s="20">
        <v>25155</v>
      </c>
      <c r="AX117" s="225">
        <v>13046</v>
      </c>
      <c r="AY117" s="284" t="s">
        <v>67</v>
      </c>
      <c r="AZ117" s="323"/>
      <c r="BA117" s="322">
        <v>2</v>
      </c>
      <c r="BB117" s="326"/>
      <c r="BC117" s="443">
        <v>202</v>
      </c>
      <c r="BD117" s="66"/>
      <c r="BE117" s="20">
        <v>6461.5839999999998</v>
      </c>
      <c r="BF117" s="66"/>
      <c r="BG117" s="18">
        <v>4029.4209999999998</v>
      </c>
      <c r="BH117" s="5"/>
      <c r="BI117" s="20">
        <v>5578</v>
      </c>
      <c r="BJ117" s="5"/>
      <c r="BK117" s="20">
        <v>1233</v>
      </c>
      <c r="BL117" s="5"/>
      <c r="BM117" s="20">
        <v>2712</v>
      </c>
      <c r="BN117" s="5"/>
      <c r="BO117" s="20">
        <v>1633</v>
      </c>
      <c r="BP117" s="18"/>
      <c r="BQ117" s="18">
        <v>7350</v>
      </c>
      <c r="BR117" s="66"/>
      <c r="BS117" s="18">
        <v>115731</v>
      </c>
      <c r="BT117" s="5"/>
      <c r="BU117" s="285">
        <v>0</v>
      </c>
      <c r="BV117" s="323"/>
      <c r="BW117" s="23">
        <v>99.5</v>
      </c>
      <c r="BX117" s="66"/>
      <c r="BY117" s="20">
        <v>272890</v>
      </c>
      <c r="BZ117" s="5"/>
      <c r="CA117" s="109">
        <v>1.5</v>
      </c>
      <c r="CB117" s="66"/>
      <c r="CC117" s="20">
        <v>5570</v>
      </c>
      <c r="CD117" s="66"/>
      <c r="CE117" s="20">
        <v>10856</v>
      </c>
      <c r="CF117" s="66"/>
      <c r="CG117" s="23">
        <v>91.9</v>
      </c>
      <c r="CH117" s="66"/>
      <c r="CI117" s="23">
        <v>92.6</v>
      </c>
      <c r="CJ117" s="6"/>
      <c r="CK117" s="23">
        <v>103.3</v>
      </c>
      <c r="CL117" s="56"/>
      <c r="CM117" s="56">
        <v>104.1</v>
      </c>
      <c r="CN117" s="5"/>
      <c r="CO117" s="23">
        <v>97.7</v>
      </c>
      <c r="CP117" s="56"/>
      <c r="CQ117" s="56">
        <v>104.7</v>
      </c>
      <c r="CR117" s="5"/>
      <c r="CS117" s="56">
        <v>145.5</v>
      </c>
      <c r="CT117" s="6"/>
      <c r="CU117" s="287">
        <v>1.4</v>
      </c>
      <c r="CV117" s="52" t="s">
        <v>107</v>
      </c>
      <c r="CW117" s="50">
        <v>30</v>
      </c>
      <c r="CX117" s="51">
        <v>3</v>
      </c>
      <c r="CY117" s="187"/>
    </row>
    <row r="118" spans="1:103" ht="15" customHeight="1">
      <c r="A118" s="48">
        <v>2018</v>
      </c>
      <c r="B118" s="48" t="s">
        <v>107</v>
      </c>
      <c r="C118" s="50">
        <v>30</v>
      </c>
      <c r="D118" s="51">
        <v>4</v>
      </c>
      <c r="E118" s="49"/>
      <c r="F118" s="65"/>
      <c r="G118" s="215">
        <v>40</v>
      </c>
      <c r="H118" s="66"/>
      <c r="I118" s="215">
        <v>71.400000000000006</v>
      </c>
      <c r="J118" s="66"/>
      <c r="K118" s="216">
        <v>60</v>
      </c>
      <c r="L118" s="58"/>
      <c r="M118" s="20">
        <v>1081413</v>
      </c>
      <c r="N118" s="58"/>
      <c r="O118" s="53">
        <v>465801</v>
      </c>
      <c r="P118" s="65"/>
      <c r="Q118" s="23">
        <v>95.8</v>
      </c>
      <c r="R118" s="66"/>
      <c r="S118" s="23">
        <v>97.5</v>
      </c>
      <c r="T118" s="65"/>
      <c r="U118" s="23">
        <v>97.8</v>
      </c>
      <c r="V118" s="66"/>
      <c r="W118" s="23">
        <v>96.9</v>
      </c>
      <c r="X118" s="65"/>
      <c r="Y118" s="23">
        <v>99.3</v>
      </c>
      <c r="Z118" s="66"/>
      <c r="AA118" s="56">
        <v>100.1</v>
      </c>
      <c r="AB118" s="6"/>
      <c r="AC118" s="20">
        <v>592</v>
      </c>
      <c r="AD118" s="5"/>
      <c r="AE118" s="20">
        <v>255</v>
      </c>
      <c r="AF118" s="5"/>
      <c r="AG118" s="20">
        <v>221</v>
      </c>
      <c r="AH118" s="5"/>
      <c r="AI118" s="35">
        <v>150</v>
      </c>
      <c r="AJ118" s="37"/>
      <c r="AK118" s="35">
        <v>6224</v>
      </c>
      <c r="AL118" s="37"/>
      <c r="AM118" s="20">
        <v>107025</v>
      </c>
      <c r="AN118" s="5"/>
      <c r="AO118" s="20">
        <v>1795</v>
      </c>
      <c r="AP118" s="5"/>
      <c r="AQ118" s="359">
        <v>240854</v>
      </c>
      <c r="AR118" s="360"/>
      <c r="AS118" s="285">
        <v>12425</v>
      </c>
      <c r="AT118" s="37"/>
      <c r="AU118" s="20">
        <v>32605</v>
      </c>
      <c r="AV118" s="5"/>
      <c r="AW118" s="20">
        <v>24937</v>
      </c>
      <c r="AX118" s="225">
        <v>16003</v>
      </c>
      <c r="AY118" s="284" t="s">
        <v>67</v>
      </c>
      <c r="AZ118" s="323"/>
      <c r="BA118" s="322">
        <v>1</v>
      </c>
      <c r="BB118" s="326"/>
      <c r="BC118" s="443">
        <v>20</v>
      </c>
      <c r="BD118" s="66"/>
      <c r="BE118" s="20">
        <v>6943.9309999999996</v>
      </c>
      <c r="BF118" s="66"/>
      <c r="BG118" s="18">
        <v>4521.4409999999998</v>
      </c>
      <c r="BH118" s="5"/>
      <c r="BI118" s="20">
        <v>5256</v>
      </c>
      <c r="BJ118" s="5"/>
      <c r="BK118" s="20">
        <v>1170</v>
      </c>
      <c r="BL118" s="5"/>
      <c r="BM118" s="20">
        <v>2503</v>
      </c>
      <c r="BN118" s="5"/>
      <c r="BO118" s="20">
        <v>1583</v>
      </c>
      <c r="BP118" s="18"/>
      <c r="BQ118" s="18">
        <v>7094</v>
      </c>
      <c r="BR118" s="66"/>
      <c r="BS118" s="18">
        <v>84358</v>
      </c>
      <c r="BT118" s="5"/>
      <c r="BU118" s="285">
        <v>0</v>
      </c>
      <c r="BV118" s="323"/>
      <c r="BW118" s="23">
        <v>99.1</v>
      </c>
      <c r="BX118" s="66"/>
      <c r="BY118" s="20">
        <v>287717</v>
      </c>
      <c r="BZ118" s="5"/>
      <c r="CA118" s="109">
        <v>1.49</v>
      </c>
      <c r="CB118" s="66"/>
      <c r="CC118" s="20">
        <v>6480</v>
      </c>
      <c r="CD118" s="66"/>
      <c r="CE118" s="20">
        <v>10558</v>
      </c>
      <c r="CF118" s="66"/>
      <c r="CG118" s="23">
        <v>89.3</v>
      </c>
      <c r="CH118" s="66"/>
      <c r="CI118" s="23">
        <v>90.5</v>
      </c>
      <c r="CJ118" s="6"/>
      <c r="CK118" s="23">
        <v>103.2</v>
      </c>
      <c r="CL118" s="56"/>
      <c r="CM118" s="56">
        <v>104.6</v>
      </c>
      <c r="CN118" s="5"/>
      <c r="CO118" s="23">
        <v>99.2</v>
      </c>
      <c r="CP118" s="56"/>
      <c r="CQ118" s="56">
        <v>105.8</v>
      </c>
      <c r="CR118" s="5"/>
      <c r="CS118" s="56">
        <v>145.5</v>
      </c>
      <c r="CT118" s="6"/>
      <c r="CU118" s="287">
        <v>0</v>
      </c>
      <c r="CV118" s="52" t="s">
        <v>107</v>
      </c>
      <c r="CW118" s="50">
        <v>30</v>
      </c>
      <c r="CX118" s="51">
        <v>4</v>
      </c>
      <c r="CY118" s="187"/>
    </row>
    <row r="119" spans="1:103" ht="15" customHeight="1">
      <c r="A119" s="48">
        <v>2018</v>
      </c>
      <c r="B119" s="48" t="s">
        <v>107</v>
      </c>
      <c r="C119" s="50">
        <v>30</v>
      </c>
      <c r="D119" s="51">
        <v>5</v>
      </c>
      <c r="E119" s="49"/>
      <c r="F119" s="65"/>
      <c r="G119" s="468">
        <v>40</v>
      </c>
      <c r="H119" s="66"/>
      <c r="I119" s="215">
        <v>85.7</v>
      </c>
      <c r="J119" s="66"/>
      <c r="K119" s="216">
        <v>60</v>
      </c>
      <c r="L119" s="58"/>
      <c r="M119" s="20">
        <v>1081372</v>
      </c>
      <c r="N119" s="58"/>
      <c r="O119" s="53">
        <v>468148</v>
      </c>
      <c r="P119" s="65"/>
      <c r="Q119" s="23">
        <v>98</v>
      </c>
      <c r="R119" s="66"/>
      <c r="S119" s="23">
        <v>93.6</v>
      </c>
      <c r="T119" s="65"/>
      <c r="U119" s="23">
        <v>99.4</v>
      </c>
      <c r="V119" s="66"/>
      <c r="W119" s="23">
        <v>91.4</v>
      </c>
      <c r="X119" s="65"/>
      <c r="Y119" s="23">
        <v>97.8</v>
      </c>
      <c r="Z119" s="66"/>
      <c r="AA119" s="56">
        <v>98.1</v>
      </c>
      <c r="AB119" s="6"/>
      <c r="AC119" s="20">
        <v>455</v>
      </c>
      <c r="AD119" s="5"/>
      <c r="AE119" s="20">
        <v>221</v>
      </c>
      <c r="AF119" s="5"/>
      <c r="AG119" s="20">
        <v>205</v>
      </c>
      <c r="AH119" s="5"/>
      <c r="AI119" s="35">
        <v>248</v>
      </c>
      <c r="AJ119" s="37"/>
      <c r="AK119" s="35">
        <v>10851</v>
      </c>
      <c r="AL119" s="37"/>
      <c r="AM119" s="20">
        <v>68105</v>
      </c>
      <c r="AN119" s="5"/>
      <c r="AO119" s="20">
        <v>1113</v>
      </c>
      <c r="AP119" s="5"/>
      <c r="AQ119" s="359">
        <v>252612</v>
      </c>
      <c r="AR119" s="360"/>
      <c r="AS119" s="285">
        <v>11543</v>
      </c>
      <c r="AT119" s="37"/>
      <c r="AU119" s="20">
        <v>32496</v>
      </c>
      <c r="AV119" s="5"/>
      <c r="AW119" s="20">
        <v>24928</v>
      </c>
      <c r="AX119" s="225">
        <v>22342</v>
      </c>
      <c r="AY119" s="284" t="s">
        <v>67</v>
      </c>
      <c r="AZ119" s="323"/>
      <c r="BA119" s="322">
        <v>1</v>
      </c>
      <c r="BB119" s="326"/>
      <c r="BC119" s="443">
        <v>38</v>
      </c>
      <c r="BD119" s="66"/>
      <c r="BE119" s="20">
        <v>6229.1139999999996</v>
      </c>
      <c r="BF119" s="66"/>
      <c r="BG119" s="18">
        <v>4127.8149999999996</v>
      </c>
      <c r="BH119" s="5"/>
      <c r="BI119" s="20">
        <v>5464</v>
      </c>
      <c r="BJ119" s="5"/>
      <c r="BK119" s="20">
        <v>1147</v>
      </c>
      <c r="BL119" s="5"/>
      <c r="BM119" s="20">
        <v>2736</v>
      </c>
      <c r="BN119" s="5"/>
      <c r="BO119" s="20">
        <v>1581</v>
      </c>
      <c r="BP119" s="18"/>
      <c r="BQ119" s="18">
        <v>7294</v>
      </c>
      <c r="BR119" s="66"/>
      <c r="BS119" s="18">
        <v>96614</v>
      </c>
      <c r="BT119" s="5"/>
      <c r="BU119" s="285">
        <v>0</v>
      </c>
      <c r="BV119" s="323"/>
      <c r="BW119" s="23">
        <v>99.2</v>
      </c>
      <c r="BX119" s="66"/>
      <c r="BY119" s="20">
        <v>231546</v>
      </c>
      <c r="BZ119" s="5"/>
      <c r="CA119" s="109">
        <v>1.49</v>
      </c>
      <c r="CB119" s="66"/>
      <c r="CC119" s="20">
        <v>5294</v>
      </c>
      <c r="CD119" s="66"/>
      <c r="CE119" s="20">
        <v>10115</v>
      </c>
      <c r="CF119" s="66"/>
      <c r="CG119" s="23">
        <v>90.1</v>
      </c>
      <c r="CH119" s="66"/>
      <c r="CI119" s="23">
        <v>91.2</v>
      </c>
      <c r="CJ119" s="6"/>
      <c r="CK119" s="23">
        <v>101.9</v>
      </c>
      <c r="CL119" s="56"/>
      <c r="CM119" s="56">
        <v>103.1</v>
      </c>
      <c r="CN119" s="5"/>
      <c r="CO119" s="23">
        <v>98.7</v>
      </c>
      <c r="CP119" s="56"/>
      <c r="CQ119" s="56">
        <v>103</v>
      </c>
      <c r="CR119" s="5"/>
      <c r="CS119" s="56">
        <v>129</v>
      </c>
      <c r="CT119" s="6"/>
      <c r="CU119" s="287">
        <v>0</v>
      </c>
      <c r="CV119" s="52" t="s">
        <v>107</v>
      </c>
      <c r="CW119" s="50">
        <v>30</v>
      </c>
      <c r="CX119" s="51">
        <v>5</v>
      </c>
      <c r="CY119" s="187"/>
    </row>
    <row r="120" spans="1:103" ht="15" customHeight="1">
      <c r="A120" s="48">
        <v>2018</v>
      </c>
      <c r="B120" s="48" t="s">
        <v>107</v>
      </c>
      <c r="C120" s="50">
        <v>30</v>
      </c>
      <c r="D120" s="51">
        <v>6</v>
      </c>
      <c r="E120" s="49"/>
      <c r="F120" s="65"/>
      <c r="G120" s="215">
        <v>40</v>
      </c>
      <c r="H120" s="66"/>
      <c r="I120" s="215">
        <v>42.9</v>
      </c>
      <c r="J120" s="66"/>
      <c r="K120" s="216">
        <v>60</v>
      </c>
      <c r="L120" s="58"/>
      <c r="M120" s="20">
        <v>1081022</v>
      </c>
      <c r="N120" s="58"/>
      <c r="O120" s="53">
        <v>468316</v>
      </c>
      <c r="P120" s="65"/>
      <c r="Q120" s="23">
        <v>96.7</v>
      </c>
      <c r="R120" s="66"/>
      <c r="S120" s="23">
        <v>93.7</v>
      </c>
      <c r="T120" s="65"/>
      <c r="U120" s="23">
        <v>98.9</v>
      </c>
      <c r="V120" s="66"/>
      <c r="W120" s="23">
        <v>97.7</v>
      </c>
      <c r="X120" s="65"/>
      <c r="Y120" s="23">
        <v>98.4</v>
      </c>
      <c r="Z120" s="66"/>
      <c r="AA120" s="56">
        <v>97.1</v>
      </c>
      <c r="AB120" s="6"/>
      <c r="AC120" s="20">
        <v>653</v>
      </c>
      <c r="AD120" s="5"/>
      <c r="AE120" s="20">
        <v>276</v>
      </c>
      <c r="AF120" s="5"/>
      <c r="AG120" s="20">
        <v>278</v>
      </c>
      <c r="AH120" s="5"/>
      <c r="AI120" s="35">
        <v>315</v>
      </c>
      <c r="AJ120" s="37"/>
      <c r="AK120" s="35">
        <v>11416</v>
      </c>
      <c r="AL120" s="37"/>
      <c r="AM120" s="20">
        <v>171607</v>
      </c>
      <c r="AN120" s="5"/>
      <c r="AO120" s="20">
        <v>3072</v>
      </c>
      <c r="AP120" s="5"/>
      <c r="AQ120" s="359">
        <v>223678</v>
      </c>
      <c r="AR120" s="360"/>
      <c r="AS120" s="285">
        <v>11700</v>
      </c>
      <c r="AT120" s="37"/>
      <c r="AU120" s="20">
        <v>32882</v>
      </c>
      <c r="AV120" s="5"/>
      <c r="AW120" s="20">
        <v>25155</v>
      </c>
      <c r="AX120" s="225">
        <v>12286</v>
      </c>
      <c r="AY120" s="284">
        <v>0</v>
      </c>
      <c r="AZ120" s="323"/>
      <c r="BA120" s="322">
        <v>7</v>
      </c>
      <c r="BB120" s="326"/>
      <c r="BC120" s="443">
        <v>859</v>
      </c>
      <c r="BD120" s="66"/>
      <c r="BE120" s="20">
        <v>6499.7290000000003</v>
      </c>
      <c r="BF120" s="66"/>
      <c r="BG120" s="18">
        <v>2239.2559999999999</v>
      </c>
      <c r="BH120" s="5"/>
      <c r="BI120" s="20">
        <v>5222</v>
      </c>
      <c r="BJ120" s="5"/>
      <c r="BK120" s="20">
        <v>1187</v>
      </c>
      <c r="BL120" s="5"/>
      <c r="BM120" s="20">
        <v>2511</v>
      </c>
      <c r="BN120" s="5"/>
      <c r="BO120" s="20">
        <v>1524</v>
      </c>
      <c r="BP120" s="18"/>
      <c r="BQ120" s="18">
        <v>7173</v>
      </c>
      <c r="BR120" s="66"/>
      <c r="BS120" s="18">
        <v>77946</v>
      </c>
      <c r="BT120" s="5"/>
      <c r="BU120" s="285">
        <v>0</v>
      </c>
      <c r="BV120" s="323"/>
      <c r="BW120" s="23">
        <v>99.1</v>
      </c>
      <c r="BX120" s="66"/>
      <c r="BY120" s="20">
        <v>238941</v>
      </c>
      <c r="BZ120" s="5"/>
      <c r="CA120" s="109">
        <v>1.53</v>
      </c>
      <c r="CB120" s="66"/>
      <c r="CC120" s="20">
        <v>4541</v>
      </c>
      <c r="CD120" s="66"/>
      <c r="CE120" s="20">
        <v>10175</v>
      </c>
      <c r="CF120" s="66"/>
      <c r="CG120" s="23">
        <v>133.80000000000001</v>
      </c>
      <c r="CH120" s="66"/>
      <c r="CI120" s="23">
        <v>135.6</v>
      </c>
      <c r="CJ120" s="6"/>
      <c r="CK120" s="23">
        <v>102.7</v>
      </c>
      <c r="CL120" s="56"/>
      <c r="CM120" s="56">
        <v>104.1</v>
      </c>
      <c r="CN120" s="5"/>
      <c r="CO120" s="23">
        <v>99.5</v>
      </c>
      <c r="CP120" s="56"/>
      <c r="CQ120" s="56">
        <v>106.3</v>
      </c>
      <c r="CR120" s="5"/>
      <c r="CS120" s="56">
        <v>125.8</v>
      </c>
      <c r="CT120" s="6"/>
      <c r="CU120" s="287">
        <v>1.2</v>
      </c>
      <c r="CV120" s="52" t="s">
        <v>107</v>
      </c>
      <c r="CW120" s="50">
        <v>30</v>
      </c>
      <c r="CX120" s="51">
        <v>6</v>
      </c>
      <c r="CY120" s="187"/>
    </row>
    <row r="121" spans="1:103" ht="15" customHeight="1">
      <c r="A121" s="48">
        <v>2018</v>
      </c>
      <c r="B121" s="48" t="s">
        <v>107</v>
      </c>
      <c r="C121" s="50">
        <v>30</v>
      </c>
      <c r="D121" s="51">
        <v>7</v>
      </c>
      <c r="E121" s="49"/>
      <c r="F121" s="65"/>
      <c r="G121" s="468">
        <v>40</v>
      </c>
      <c r="H121" s="66"/>
      <c r="I121" s="215">
        <v>42.9</v>
      </c>
      <c r="J121" s="66"/>
      <c r="K121" s="216">
        <v>40</v>
      </c>
      <c r="L121" s="58"/>
      <c r="M121" s="20">
        <v>1080503</v>
      </c>
      <c r="N121" s="58"/>
      <c r="O121" s="53">
        <v>468195</v>
      </c>
      <c r="P121" s="65"/>
      <c r="Q121" s="23">
        <v>96.3</v>
      </c>
      <c r="R121" s="66"/>
      <c r="S121" s="23">
        <v>96.2</v>
      </c>
      <c r="T121" s="65"/>
      <c r="U121" s="23">
        <v>98.3</v>
      </c>
      <c r="V121" s="66"/>
      <c r="W121" s="23">
        <v>99.7</v>
      </c>
      <c r="X121" s="65"/>
      <c r="Y121" s="23">
        <v>98.8</v>
      </c>
      <c r="Z121" s="66"/>
      <c r="AA121" s="56">
        <v>96.3</v>
      </c>
      <c r="AB121" s="6"/>
      <c r="AC121" s="20">
        <v>664</v>
      </c>
      <c r="AD121" s="5"/>
      <c r="AE121" s="20">
        <v>319</v>
      </c>
      <c r="AF121" s="5"/>
      <c r="AG121" s="20">
        <v>284</v>
      </c>
      <c r="AH121" s="5"/>
      <c r="AI121" s="35">
        <v>377</v>
      </c>
      <c r="AJ121" s="37"/>
      <c r="AK121" s="35">
        <v>10269</v>
      </c>
      <c r="AL121" s="37"/>
      <c r="AM121" s="20">
        <v>102638</v>
      </c>
      <c r="AN121" s="5"/>
      <c r="AO121" s="20">
        <v>1663</v>
      </c>
      <c r="AP121" s="5"/>
      <c r="AQ121" s="359">
        <v>254809</v>
      </c>
      <c r="AR121" s="360"/>
      <c r="AS121" s="285">
        <v>9475</v>
      </c>
      <c r="AT121" s="37"/>
      <c r="AU121" s="20">
        <v>32663</v>
      </c>
      <c r="AV121" s="5"/>
      <c r="AW121" s="20">
        <v>25172</v>
      </c>
      <c r="AX121" s="225">
        <v>19521</v>
      </c>
      <c r="AY121" s="284">
        <v>9</v>
      </c>
      <c r="AZ121" s="323"/>
      <c r="BA121" s="322">
        <v>3</v>
      </c>
      <c r="BB121" s="326"/>
      <c r="BC121" s="443">
        <v>160</v>
      </c>
      <c r="BD121" s="66"/>
      <c r="BE121" s="20">
        <v>6485.8239999999996</v>
      </c>
      <c r="BF121" s="66"/>
      <c r="BG121" s="18">
        <v>3250.15</v>
      </c>
      <c r="BH121" s="5"/>
      <c r="BI121" s="20">
        <v>6130</v>
      </c>
      <c r="BJ121" s="5"/>
      <c r="BK121" s="20">
        <v>1207</v>
      </c>
      <c r="BL121" s="5"/>
      <c r="BM121" s="20">
        <v>3119</v>
      </c>
      <c r="BN121" s="5"/>
      <c r="BO121" s="20">
        <v>1804</v>
      </c>
      <c r="BP121" s="18"/>
      <c r="BQ121" s="18">
        <v>8000</v>
      </c>
      <c r="BR121" s="66"/>
      <c r="BS121" s="18">
        <v>103161</v>
      </c>
      <c r="BT121" s="5"/>
      <c r="BU121" s="285">
        <v>0</v>
      </c>
      <c r="BV121" s="323"/>
      <c r="BW121" s="23">
        <v>99.7</v>
      </c>
      <c r="BX121" s="66"/>
      <c r="BY121" s="20">
        <v>233235</v>
      </c>
      <c r="BZ121" s="5"/>
      <c r="CA121" s="109">
        <v>1.52</v>
      </c>
      <c r="CB121" s="66"/>
      <c r="CC121" s="20">
        <v>4555</v>
      </c>
      <c r="CD121" s="66"/>
      <c r="CE121" s="20">
        <v>10237</v>
      </c>
      <c r="CF121" s="66"/>
      <c r="CG121" s="23">
        <v>120.9</v>
      </c>
      <c r="CH121" s="66"/>
      <c r="CI121" s="23">
        <v>121.6</v>
      </c>
      <c r="CJ121" s="6"/>
      <c r="CK121" s="23">
        <v>99.8</v>
      </c>
      <c r="CL121" s="56"/>
      <c r="CM121" s="56">
        <v>100.4</v>
      </c>
      <c r="CN121" s="5"/>
      <c r="CO121" s="23">
        <v>99.5</v>
      </c>
      <c r="CP121" s="56"/>
      <c r="CQ121" s="56">
        <v>104.5</v>
      </c>
      <c r="CR121" s="5"/>
      <c r="CS121" s="56">
        <v>128.30000000000001</v>
      </c>
      <c r="CT121" s="6"/>
      <c r="CU121" s="287">
        <v>0</v>
      </c>
      <c r="CV121" s="52" t="s">
        <v>107</v>
      </c>
      <c r="CW121" s="50">
        <v>30</v>
      </c>
      <c r="CX121" s="51">
        <v>7</v>
      </c>
      <c r="CY121" s="187"/>
    </row>
    <row r="122" spans="1:103" ht="15" customHeight="1">
      <c r="A122" s="48">
        <v>2018</v>
      </c>
      <c r="B122" s="48" t="s">
        <v>107</v>
      </c>
      <c r="C122" s="50">
        <v>30</v>
      </c>
      <c r="D122" s="190">
        <v>8</v>
      </c>
      <c r="E122" s="210"/>
      <c r="F122" s="65"/>
      <c r="G122" s="468">
        <v>60</v>
      </c>
      <c r="H122" s="66"/>
      <c r="I122" s="215">
        <v>28.6</v>
      </c>
      <c r="J122" s="66"/>
      <c r="K122" s="216">
        <v>60</v>
      </c>
      <c r="L122" s="58"/>
      <c r="M122" s="20">
        <v>1080279</v>
      </c>
      <c r="N122" s="58"/>
      <c r="O122" s="53">
        <v>468364</v>
      </c>
      <c r="P122" s="65"/>
      <c r="Q122" s="23">
        <v>96</v>
      </c>
      <c r="R122" s="66"/>
      <c r="S122" s="23">
        <v>92</v>
      </c>
      <c r="T122" s="65"/>
      <c r="U122" s="23">
        <v>96.9</v>
      </c>
      <c r="V122" s="66"/>
      <c r="W122" s="23">
        <v>93.3</v>
      </c>
      <c r="X122" s="65"/>
      <c r="Y122" s="23">
        <v>99.6</v>
      </c>
      <c r="Z122" s="66"/>
      <c r="AA122" s="56">
        <v>98.9</v>
      </c>
      <c r="AB122" s="6"/>
      <c r="AC122" s="20">
        <v>508</v>
      </c>
      <c r="AD122" s="5"/>
      <c r="AE122" s="20">
        <v>240</v>
      </c>
      <c r="AF122" s="5"/>
      <c r="AG122" s="20">
        <v>222</v>
      </c>
      <c r="AH122" s="5"/>
      <c r="AI122" s="35">
        <v>347</v>
      </c>
      <c r="AJ122" s="37"/>
      <c r="AK122" s="35">
        <v>9705</v>
      </c>
      <c r="AL122" s="37"/>
      <c r="AM122" s="20">
        <v>70917</v>
      </c>
      <c r="AN122" s="5"/>
      <c r="AO122" s="20">
        <v>1215</v>
      </c>
      <c r="AP122" s="5"/>
      <c r="AQ122" s="359">
        <v>318179</v>
      </c>
      <c r="AR122" s="360"/>
      <c r="AS122" s="285">
        <v>11531</v>
      </c>
      <c r="AT122" s="37"/>
      <c r="AU122" s="20">
        <v>32631</v>
      </c>
      <c r="AV122" s="5"/>
      <c r="AW122" s="20">
        <v>25313</v>
      </c>
      <c r="AX122" s="225">
        <v>17203</v>
      </c>
      <c r="AY122" s="284">
        <v>0</v>
      </c>
      <c r="AZ122" s="323"/>
      <c r="BA122" s="322">
        <v>7</v>
      </c>
      <c r="BB122" s="326"/>
      <c r="BC122" s="443">
        <v>7291</v>
      </c>
      <c r="BD122" s="66"/>
      <c r="BE122" s="20">
        <v>6588.308</v>
      </c>
      <c r="BF122" s="66"/>
      <c r="BG122" s="18">
        <v>4449.9939999999997</v>
      </c>
      <c r="BH122" s="5"/>
      <c r="BI122" s="20">
        <v>5738</v>
      </c>
      <c r="BJ122" s="5"/>
      <c r="BK122" s="20">
        <v>968</v>
      </c>
      <c r="BL122" s="5"/>
      <c r="BM122" s="20">
        <v>2999</v>
      </c>
      <c r="BN122" s="5"/>
      <c r="BO122" s="20">
        <v>1771</v>
      </c>
      <c r="BP122" s="18"/>
      <c r="BQ122" s="18">
        <v>7967</v>
      </c>
      <c r="BR122" s="66"/>
      <c r="BS122" s="18">
        <v>142420</v>
      </c>
      <c r="BT122" s="5"/>
      <c r="BU122" s="285">
        <v>0</v>
      </c>
      <c r="BV122" s="323"/>
      <c r="BW122" s="23">
        <v>100.3</v>
      </c>
      <c r="BX122" s="66"/>
      <c r="BY122" s="20">
        <v>268363</v>
      </c>
      <c r="BZ122" s="5"/>
      <c r="CA122" s="109">
        <v>1.51</v>
      </c>
      <c r="CB122" s="66"/>
      <c r="CC122" s="20">
        <v>4774</v>
      </c>
      <c r="CD122" s="66"/>
      <c r="CE122" s="20">
        <v>10011</v>
      </c>
      <c r="CF122" s="66"/>
      <c r="CG122" s="23">
        <v>94.6</v>
      </c>
      <c r="CH122" s="66"/>
      <c r="CI122" s="23">
        <v>94.53</v>
      </c>
      <c r="CJ122" s="6"/>
      <c r="CK122" s="23">
        <v>101.3</v>
      </c>
      <c r="CL122" s="56"/>
      <c r="CM122" s="56">
        <v>101.2</v>
      </c>
      <c r="CN122" s="5"/>
      <c r="CO122" s="23">
        <v>99.7</v>
      </c>
      <c r="CP122" s="56"/>
      <c r="CQ122" s="56">
        <v>101.6</v>
      </c>
      <c r="CR122" s="5"/>
      <c r="CS122" s="56">
        <v>123.4</v>
      </c>
      <c r="CT122" s="6"/>
      <c r="CU122" s="287">
        <v>0</v>
      </c>
      <c r="CV122" s="52" t="s">
        <v>107</v>
      </c>
      <c r="CW122" s="50">
        <v>30</v>
      </c>
      <c r="CX122" s="190">
        <v>8</v>
      </c>
      <c r="CY122" s="211"/>
    </row>
    <row r="123" spans="1:103" ht="15" customHeight="1">
      <c r="A123" s="48">
        <v>2018</v>
      </c>
      <c r="B123" s="48" t="s">
        <v>107</v>
      </c>
      <c r="C123" s="50">
        <v>30</v>
      </c>
      <c r="D123" s="51">
        <v>9</v>
      </c>
      <c r="E123" s="49"/>
      <c r="F123" s="65"/>
      <c r="G123" s="215">
        <v>20</v>
      </c>
      <c r="H123" s="66"/>
      <c r="I123" s="215">
        <v>14.3</v>
      </c>
      <c r="J123" s="66"/>
      <c r="K123" s="216">
        <v>60</v>
      </c>
      <c r="L123" s="58"/>
      <c r="M123" s="20">
        <v>1080045</v>
      </c>
      <c r="N123" s="58"/>
      <c r="O123" s="53">
        <v>468551</v>
      </c>
      <c r="P123" s="65"/>
      <c r="Q123" s="23">
        <v>96.3</v>
      </c>
      <c r="R123" s="66"/>
      <c r="S123" s="23">
        <v>96.5</v>
      </c>
      <c r="T123" s="65"/>
      <c r="U123" s="23">
        <v>96.7</v>
      </c>
      <c r="V123" s="66"/>
      <c r="W123" s="23">
        <v>96.5</v>
      </c>
      <c r="X123" s="65"/>
      <c r="Y123" s="23">
        <v>100.7</v>
      </c>
      <c r="Z123" s="66"/>
      <c r="AA123" s="56">
        <v>99.3</v>
      </c>
      <c r="AB123" s="6"/>
      <c r="AC123" s="20">
        <v>666</v>
      </c>
      <c r="AD123" s="5"/>
      <c r="AE123" s="20">
        <v>276</v>
      </c>
      <c r="AF123" s="5"/>
      <c r="AG123" s="20">
        <v>349</v>
      </c>
      <c r="AH123" s="5"/>
      <c r="AI123" s="35">
        <v>448</v>
      </c>
      <c r="AJ123" s="37"/>
      <c r="AK123" s="35">
        <v>16689</v>
      </c>
      <c r="AL123" s="37"/>
      <c r="AM123" s="20">
        <v>122040</v>
      </c>
      <c r="AN123" s="5"/>
      <c r="AO123" s="20">
        <v>1873</v>
      </c>
      <c r="AP123" s="5"/>
      <c r="AQ123" s="359">
        <v>251449</v>
      </c>
      <c r="AR123" s="360"/>
      <c r="AS123" s="285">
        <v>11318</v>
      </c>
      <c r="AT123" s="37"/>
      <c r="AU123" s="20">
        <v>32653</v>
      </c>
      <c r="AV123" s="5"/>
      <c r="AW123" s="20">
        <v>25526</v>
      </c>
      <c r="AX123" s="225">
        <v>11316</v>
      </c>
      <c r="AY123" s="284">
        <v>0</v>
      </c>
      <c r="AZ123" s="323"/>
      <c r="BA123" s="322">
        <v>2</v>
      </c>
      <c r="BB123" s="326"/>
      <c r="BC123" s="443">
        <v>143</v>
      </c>
      <c r="BD123" s="66"/>
      <c r="BE123" s="20">
        <v>6508.79</v>
      </c>
      <c r="BF123" s="65"/>
      <c r="BG123" s="18">
        <v>4355.8729999999996</v>
      </c>
      <c r="BH123" s="5"/>
      <c r="BI123" s="20">
        <v>4908</v>
      </c>
      <c r="BJ123" s="5"/>
      <c r="BK123" s="20">
        <v>904</v>
      </c>
      <c r="BL123" s="5"/>
      <c r="BM123" s="20">
        <v>2537</v>
      </c>
      <c r="BN123" s="5"/>
      <c r="BO123" s="20">
        <v>1467</v>
      </c>
      <c r="BP123" s="18"/>
      <c r="BQ123" s="18">
        <v>7458</v>
      </c>
      <c r="BR123" s="66"/>
      <c r="BS123" s="18">
        <v>98458</v>
      </c>
      <c r="BT123" s="5"/>
      <c r="BU123" s="285">
        <v>0</v>
      </c>
      <c r="BV123" s="323"/>
      <c r="BW123" s="23">
        <v>100.6</v>
      </c>
      <c r="BX123" s="66"/>
      <c r="BY123" s="20">
        <v>205326</v>
      </c>
      <c r="BZ123" s="5"/>
      <c r="CA123" s="109">
        <v>1.5</v>
      </c>
      <c r="CB123" s="66"/>
      <c r="CC123" s="20">
        <v>4462</v>
      </c>
      <c r="CD123" s="66"/>
      <c r="CE123" s="20">
        <v>10005</v>
      </c>
      <c r="CF123" s="66"/>
      <c r="CG123" s="23">
        <v>86.6</v>
      </c>
      <c r="CH123" s="66"/>
      <c r="CI123" s="23">
        <v>86.3</v>
      </c>
      <c r="CJ123" s="6"/>
      <c r="CK123" s="23">
        <v>100.8</v>
      </c>
      <c r="CL123" s="56"/>
      <c r="CM123" s="56">
        <v>100.5</v>
      </c>
      <c r="CN123" s="5"/>
      <c r="CO123" s="23">
        <v>99.9</v>
      </c>
      <c r="CP123" s="56"/>
      <c r="CQ123" s="56">
        <v>101.7</v>
      </c>
      <c r="CR123" s="5"/>
      <c r="CS123" s="56">
        <v>132.30000000000001</v>
      </c>
      <c r="CT123" s="6"/>
      <c r="CU123" s="287">
        <v>1.4</v>
      </c>
      <c r="CV123" s="52" t="s">
        <v>107</v>
      </c>
      <c r="CW123" s="50">
        <v>30</v>
      </c>
      <c r="CX123" s="51">
        <v>9</v>
      </c>
      <c r="CY123" s="187"/>
    </row>
    <row r="124" spans="1:103" ht="15" customHeight="1">
      <c r="A124" s="48">
        <v>2018</v>
      </c>
      <c r="B124" s="48" t="s">
        <v>107</v>
      </c>
      <c r="C124" s="50">
        <v>30</v>
      </c>
      <c r="D124" s="51">
        <v>10</v>
      </c>
      <c r="E124" s="49"/>
      <c r="F124" s="65"/>
      <c r="G124" s="215">
        <v>40</v>
      </c>
      <c r="H124" s="66"/>
      <c r="I124" s="215">
        <v>42.9</v>
      </c>
      <c r="J124" s="66"/>
      <c r="K124" s="216">
        <v>100</v>
      </c>
      <c r="L124" s="58"/>
      <c r="M124" s="20">
        <v>1079727</v>
      </c>
      <c r="N124" s="58"/>
      <c r="O124" s="53">
        <v>468593</v>
      </c>
      <c r="P124" s="65"/>
      <c r="Q124" s="23">
        <v>97.6</v>
      </c>
      <c r="R124" s="66"/>
      <c r="S124" s="23">
        <v>104.8</v>
      </c>
      <c r="T124" s="65"/>
      <c r="U124" s="23">
        <v>97.4</v>
      </c>
      <c r="V124" s="66"/>
      <c r="W124" s="23">
        <v>101.9</v>
      </c>
      <c r="X124" s="65"/>
      <c r="Y124" s="23">
        <v>100.3</v>
      </c>
      <c r="Z124" s="66"/>
      <c r="AA124" s="56">
        <v>100.9</v>
      </c>
      <c r="AB124" s="6"/>
      <c r="AC124" s="20">
        <v>560</v>
      </c>
      <c r="AD124" s="5"/>
      <c r="AE124" s="20">
        <v>284</v>
      </c>
      <c r="AF124" s="5"/>
      <c r="AG124" s="20">
        <v>217</v>
      </c>
      <c r="AH124" s="5"/>
      <c r="AI124" s="35">
        <v>541</v>
      </c>
      <c r="AJ124" s="37"/>
      <c r="AK124" s="35">
        <v>12384</v>
      </c>
      <c r="AL124" s="37"/>
      <c r="AM124" s="20">
        <v>129205</v>
      </c>
      <c r="AN124" s="5"/>
      <c r="AO124" s="20">
        <v>2584</v>
      </c>
      <c r="AP124" s="5"/>
      <c r="AQ124" s="359">
        <v>277891</v>
      </c>
      <c r="AR124" s="360"/>
      <c r="AS124" s="285">
        <v>11387</v>
      </c>
      <c r="AT124" s="37"/>
      <c r="AU124" s="20">
        <v>32444</v>
      </c>
      <c r="AV124" s="5"/>
      <c r="AW124" s="20">
        <v>25618</v>
      </c>
      <c r="AX124" s="225">
        <v>18992</v>
      </c>
      <c r="AY124" s="284">
        <v>0</v>
      </c>
      <c r="AZ124" s="323"/>
      <c r="BA124" s="322">
        <v>1</v>
      </c>
      <c r="BB124" s="326"/>
      <c r="BC124" s="443">
        <v>300</v>
      </c>
      <c r="BD124" s="66"/>
      <c r="BE124" s="20">
        <v>6264.8029999999999</v>
      </c>
      <c r="BF124" s="66"/>
      <c r="BG124" s="18">
        <v>4352.2169999999996</v>
      </c>
      <c r="BH124" s="5"/>
      <c r="BI124" s="20">
        <v>5590</v>
      </c>
      <c r="BJ124" s="5"/>
      <c r="BK124" s="20">
        <v>1314</v>
      </c>
      <c r="BL124" s="5"/>
      <c r="BM124" s="20">
        <v>2658</v>
      </c>
      <c r="BN124" s="5"/>
      <c r="BO124" s="20">
        <v>1618</v>
      </c>
      <c r="BP124" s="18"/>
      <c r="BQ124" s="18">
        <v>7405</v>
      </c>
      <c r="BR124" s="66"/>
      <c r="BS124" s="18">
        <v>103176</v>
      </c>
      <c r="BT124" s="5"/>
      <c r="BU124" s="285">
        <v>0</v>
      </c>
      <c r="BV124" s="323"/>
      <c r="BW124" s="23">
        <v>100.8</v>
      </c>
      <c r="BX124" s="66"/>
      <c r="BY124" s="20">
        <v>248433</v>
      </c>
      <c r="BZ124" s="5"/>
      <c r="CA124" s="109">
        <v>1.49</v>
      </c>
      <c r="CB124" s="66"/>
      <c r="CC124" s="20">
        <v>4871</v>
      </c>
      <c r="CD124" s="66"/>
      <c r="CE124" s="20">
        <v>10950</v>
      </c>
      <c r="CF124" s="66"/>
      <c r="CG124" s="23">
        <v>86.1</v>
      </c>
      <c r="CH124" s="66"/>
      <c r="CI124" s="23">
        <v>85.6</v>
      </c>
      <c r="CJ124" s="6"/>
      <c r="CK124" s="23">
        <v>100</v>
      </c>
      <c r="CL124" s="56"/>
      <c r="CM124" s="56">
        <v>99.4</v>
      </c>
      <c r="CN124" s="5"/>
      <c r="CO124" s="23">
        <v>99.5</v>
      </c>
      <c r="CP124" s="56"/>
      <c r="CQ124" s="56">
        <v>104.6</v>
      </c>
      <c r="CR124" s="5"/>
      <c r="CS124" s="56">
        <v>141.30000000000001</v>
      </c>
      <c r="CT124" s="6"/>
      <c r="CU124" s="287">
        <v>0</v>
      </c>
      <c r="CV124" s="52" t="s">
        <v>107</v>
      </c>
      <c r="CW124" s="50">
        <v>30</v>
      </c>
      <c r="CX124" s="51">
        <v>10</v>
      </c>
      <c r="CY124" s="187"/>
    </row>
    <row r="125" spans="1:103" ht="15" customHeight="1">
      <c r="A125" s="48">
        <v>2018</v>
      </c>
      <c r="B125" s="48" t="s">
        <v>107</v>
      </c>
      <c r="C125" s="50">
        <v>30</v>
      </c>
      <c r="D125" s="51">
        <v>11</v>
      </c>
      <c r="E125" s="49"/>
      <c r="F125" s="65"/>
      <c r="G125" s="215">
        <v>60</v>
      </c>
      <c r="H125" s="66"/>
      <c r="I125" s="215">
        <v>85.7</v>
      </c>
      <c r="J125" s="66"/>
      <c r="K125" s="216">
        <v>40</v>
      </c>
      <c r="L125" s="58"/>
      <c r="M125" s="20">
        <v>1079333</v>
      </c>
      <c r="N125" s="58"/>
      <c r="O125" s="53">
        <v>468714</v>
      </c>
      <c r="P125" s="65"/>
      <c r="Q125" s="23">
        <v>99.3</v>
      </c>
      <c r="R125" s="66"/>
      <c r="S125" s="23">
        <v>103.7</v>
      </c>
      <c r="T125" s="65"/>
      <c r="U125" s="23">
        <v>99.1</v>
      </c>
      <c r="V125" s="66"/>
      <c r="W125" s="23">
        <v>106.2</v>
      </c>
      <c r="X125" s="65"/>
      <c r="Y125" s="23">
        <v>99</v>
      </c>
      <c r="Z125" s="66"/>
      <c r="AA125" s="56">
        <v>99.4</v>
      </c>
      <c r="AB125" s="6"/>
      <c r="AC125" s="20">
        <v>500</v>
      </c>
      <c r="AD125" s="5"/>
      <c r="AE125" s="20">
        <v>272</v>
      </c>
      <c r="AF125" s="5"/>
      <c r="AG125" s="20">
        <v>175</v>
      </c>
      <c r="AH125" s="5"/>
      <c r="AI125" s="35">
        <v>403</v>
      </c>
      <c r="AJ125" s="37"/>
      <c r="AK125" s="35">
        <v>8650</v>
      </c>
      <c r="AL125" s="37"/>
      <c r="AM125" s="20">
        <v>87603</v>
      </c>
      <c r="AN125" s="5"/>
      <c r="AO125" s="20">
        <v>1287</v>
      </c>
      <c r="AP125" s="5"/>
      <c r="AQ125" s="359">
        <v>287432</v>
      </c>
      <c r="AR125" s="360"/>
      <c r="AS125" s="285">
        <v>9398</v>
      </c>
      <c r="AT125" s="37"/>
      <c r="AU125" s="20">
        <v>32290</v>
      </c>
      <c r="AV125" s="5"/>
      <c r="AW125" s="20">
        <v>25521</v>
      </c>
      <c r="AX125" s="225">
        <v>15067</v>
      </c>
      <c r="AY125" s="284">
        <v>0</v>
      </c>
      <c r="AZ125" s="323"/>
      <c r="BA125" s="322">
        <v>3</v>
      </c>
      <c r="BB125" s="326"/>
      <c r="BC125" s="443">
        <v>846</v>
      </c>
      <c r="BD125" s="66"/>
      <c r="BE125" s="20">
        <v>6473.8549999999996</v>
      </c>
      <c r="BF125" s="66"/>
      <c r="BG125" s="18">
        <v>5299.2510000000002</v>
      </c>
      <c r="BH125" s="5"/>
      <c r="BI125" s="20">
        <v>5864</v>
      </c>
      <c r="BJ125" s="5"/>
      <c r="BK125" s="20">
        <v>1260</v>
      </c>
      <c r="BL125" s="5"/>
      <c r="BM125" s="20">
        <v>3045</v>
      </c>
      <c r="BN125" s="5"/>
      <c r="BO125" s="20">
        <v>1560</v>
      </c>
      <c r="BP125" s="18"/>
      <c r="BQ125" s="18">
        <v>7170</v>
      </c>
      <c r="BR125" s="66"/>
      <c r="BS125" s="18">
        <v>104282</v>
      </c>
      <c r="BT125" s="5"/>
      <c r="BU125" s="285">
        <v>0</v>
      </c>
      <c r="BV125" s="323"/>
      <c r="BW125" s="23">
        <v>100.2</v>
      </c>
      <c r="BX125" s="66"/>
      <c r="BY125" s="20">
        <v>247149</v>
      </c>
      <c r="BZ125" s="5"/>
      <c r="CA125" s="109">
        <v>1.48</v>
      </c>
      <c r="CB125" s="66"/>
      <c r="CC125" s="20">
        <v>4053</v>
      </c>
      <c r="CD125" s="66"/>
      <c r="CE125" s="20">
        <v>9963</v>
      </c>
      <c r="CF125" s="66"/>
      <c r="CG125" s="23">
        <v>90.8</v>
      </c>
      <c r="CH125" s="66"/>
      <c r="CI125" s="23">
        <v>90.9</v>
      </c>
      <c r="CJ125" s="6"/>
      <c r="CK125" s="23">
        <v>101.5</v>
      </c>
      <c r="CL125" s="56"/>
      <c r="CM125" s="56">
        <v>101.6</v>
      </c>
      <c r="CN125" s="5"/>
      <c r="CO125" s="23">
        <v>100.3</v>
      </c>
      <c r="CP125" s="56"/>
      <c r="CQ125" s="56">
        <v>106.4</v>
      </c>
      <c r="CR125" s="5"/>
      <c r="CS125" s="56">
        <v>141.30000000000001</v>
      </c>
      <c r="CT125" s="6"/>
      <c r="CU125" s="287">
        <v>0</v>
      </c>
      <c r="CV125" s="52" t="s">
        <v>107</v>
      </c>
      <c r="CW125" s="50">
        <v>30</v>
      </c>
      <c r="CX125" s="51">
        <v>11</v>
      </c>
      <c r="CY125" s="187"/>
    </row>
    <row r="126" spans="1:103" ht="15" customHeight="1">
      <c r="A126" s="48">
        <v>2018</v>
      </c>
      <c r="B126" s="48" t="s">
        <v>107</v>
      </c>
      <c r="C126" s="50">
        <v>30</v>
      </c>
      <c r="D126" s="51">
        <v>12</v>
      </c>
      <c r="E126" s="49"/>
      <c r="F126" s="65"/>
      <c r="G126" s="215">
        <v>20</v>
      </c>
      <c r="H126" s="66"/>
      <c r="I126" s="468">
        <v>71.400000000000006</v>
      </c>
      <c r="J126" s="66"/>
      <c r="K126" s="216">
        <v>80</v>
      </c>
      <c r="L126" s="58"/>
      <c r="M126" s="20">
        <v>1079062</v>
      </c>
      <c r="N126" s="58"/>
      <c r="O126" s="53">
        <v>468846</v>
      </c>
      <c r="P126" s="65"/>
      <c r="Q126" s="23">
        <v>97.4</v>
      </c>
      <c r="R126" s="66"/>
      <c r="S126" s="23">
        <v>99.5</v>
      </c>
      <c r="T126" s="65"/>
      <c r="U126" s="23">
        <v>93.2</v>
      </c>
      <c r="V126" s="66"/>
      <c r="W126" s="23">
        <v>102.3</v>
      </c>
      <c r="X126" s="65"/>
      <c r="Y126" s="23">
        <v>104.4</v>
      </c>
      <c r="Z126" s="66"/>
      <c r="AA126" s="56">
        <v>102.4</v>
      </c>
      <c r="AB126" s="6"/>
      <c r="AC126" s="20">
        <v>634</v>
      </c>
      <c r="AD126" s="5"/>
      <c r="AE126" s="20">
        <v>358</v>
      </c>
      <c r="AF126" s="5"/>
      <c r="AG126" s="20">
        <v>213</v>
      </c>
      <c r="AH126" s="5"/>
      <c r="AI126" s="35">
        <v>393</v>
      </c>
      <c r="AJ126" s="37"/>
      <c r="AK126" s="35">
        <v>8037</v>
      </c>
      <c r="AL126" s="37"/>
      <c r="AM126" s="20">
        <v>96488</v>
      </c>
      <c r="AN126" s="5"/>
      <c r="AO126" s="20">
        <v>1533</v>
      </c>
      <c r="AP126" s="5"/>
      <c r="AQ126" s="359">
        <v>273762</v>
      </c>
      <c r="AR126" s="360"/>
      <c r="AS126" s="285">
        <v>11964</v>
      </c>
      <c r="AT126" s="37"/>
      <c r="AU126" s="20">
        <v>32704</v>
      </c>
      <c r="AV126" s="5"/>
      <c r="AW126" s="20">
        <v>25934</v>
      </c>
      <c r="AX126" s="225">
        <v>11185</v>
      </c>
      <c r="AY126" s="284">
        <v>0</v>
      </c>
      <c r="AZ126" s="323"/>
      <c r="BA126" s="322">
        <v>2</v>
      </c>
      <c r="BB126" s="326"/>
      <c r="BC126" s="443">
        <v>170</v>
      </c>
      <c r="BD126" s="66"/>
      <c r="BE126" s="20">
        <v>7182.26</v>
      </c>
      <c r="BF126" s="66"/>
      <c r="BG126" s="18">
        <v>5377.1289999999999</v>
      </c>
      <c r="BH126" s="5"/>
      <c r="BI126" s="20">
        <v>7780</v>
      </c>
      <c r="BJ126" s="5"/>
      <c r="BK126" s="20">
        <v>1414</v>
      </c>
      <c r="BL126" s="5"/>
      <c r="BM126" s="20">
        <v>3911</v>
      </c>
      <c r="BN126" s="5"/>
      <c r="BO126" s="20">
        <v>2456</v>
      </c>
      <c r="BP126" s="18"/>
      <c r="BQ126" s="18">
        <v>8061</v>
      </c>
      <c r="BR126" s="66"/>
      <c r="BS126" s="18">
        <v>101259</v>
      </c>
      <c r="BT126" s="5"/>
      <c r="BU126" s="285">
        <v>0</v>
      </c>
      <c r="BV126" s="323"/>
      <c r="BW126" s="23">
        <v>99.7</v>
      </c>
      <c r="BX126" s="66"/>
      <c r="BY126" s="20">
        <v>303624</v>
      </c>
      <c r="BZ126" s="5"/>
      <c r="CA126" s="109">
        <v>1.48</v>
      </c>
      <c r="CB126" s="66"/>
      <c r="CC126" s="20">
        <v>3252</v>
      </c>
      <c r="CD126" s="66"/>
      <c r="CE126" s="20">
        <v>8468</v>
      </c>
      <c r="CF126" s="66"/>
      <c r="CG126" s="23">
        <v>167.5</v>
      </c>
      <c r="CH126" s="66"/>
      <c r="CI126" s="23">
        <v>168.7</v>
      </c>
      <c r="CJ126" s="6"/>
      <c r="CK126" s="23">
        <v>102.5</v>
      </c>
      <c r="CL126" s="56"/>
      <c r="CM126" s="56">
        <v>103.2</v>
      </c>
      <c r="CN126" s="5"/>
      <c r="CO126" s="23">
        <v>100</v>
      </c>
      <c r="CP126" s="56"/>
      <c r="CQ126" s="56">
        <v>102.1</v>
      </c>
      <c r="CR126" s="5"/>
      <c r="CS126" s="56">
        <v>141.30000000000001</v>
      </c>
      <c r="CT126" s="6"/>
      <c r="CU126" s="287">
        <v>0.9</v>
      </c>
      <c r="CV126" s="52" t="s">
        <v>107</v>
      </c>
      <c r="CW126" s="50">
        <v>30</v>
      </c>
      <c r="CX126" s="51">
        <v>12</v>
      </c>
      <c r="CY126" s="187"/>
    </row>
    <row r="127" spans="1:103" ht="20.100000000000001" customHeight="1">
      <c r="A127" s="48">
        <v>2019</v>
      </c>
      <c r="B127" s="48" t="s">
        <v>107</v>
      </c>
      <c r="C127" s="50">
        <v>31</v>
      </c>
      <c r="D127" s="51">
        <v>1</v>
      </c>
      <c r="E127" s="49" t="str">
        <f>$C127&amp;$D127</f>
        <v>311</v>
      </c>
      <c r="F127" s="65"/>
      <c r="G127" s="215">
        <v>0</v>
      </c>
      <c r="H127" s="66"/>
      <c r="I127" s="215">
        <v>28.6</v>
      </c>
      <c r="J127" s="66"/>
      <c r="K127" s="216">
        <v>60</v>
      </c>
      <c r="L127" s="58"/>
      <c r="M127" s="20">
        <v>1078800</v>
      </c>
      <c r="N127" s="58"/>
      <c r="O127" s="53">
        <v>468755</v>
      </c>
      <c r="P127" s="65"/>
      <c r="Q127" s="23">
        <v>97.1</v>
      </c>
      <c r="R127" s="66"/>
      <c r="S127" s="23">
        <v>91.9</v>
      </c>
      <c r="T127" s="65"/>
      <c r="U127" s="23">
        <v>95.2</v>
      </c>
      <c r="V127" s="66"/>
      <c r="W127" s="23">
        <v>86.9</v>
      </c>
      <c r="X127" s="65"/>
      <c r="Y127" s="23">
        <v>103.6</v>
      </c>
      <c r="Z127" s="66"/>
      <c r="AA127" s="56">
        <v>105.3</v>
      </c>
      <c r="AB127" s="6"/>
      <c r="AC127" s="20">
        <v>398</v>
      </c>
      <c r="AD127" s="5"/>
      <c r="AE127" s="20">
        <v>249</v>
      </c>
      <c r="AF127" s="5"/>
      <c r="AG127" s="20">
        <v>91</v>
      </c>
      <c r="AH127" s="5"/>
      <c r="AI127" s="35">
        <v>342</v>
      </c>
      <c r="AJ127" s="37"/>
      <c r="AK127" s="35">
        <v>6195</v>
      </c>
      <c r="AL127" s="37"/>
      <c r="AM127" s="20">
        <v>68801</v>
      </c>
      <c r="AN127" s="5"/>
      <c r="AO127" s="20">
        <v>982</v>
      </c>
      <c r="AP127" s="5"/>
      <c r="AQ127" s="359">
        <v>256398</v>
      </c>
      <c r="AR127" s="360"/>
      <c r="AS127" s="285">
        <v>13633</v>
      </c>
      <c r="AT127" s="37"/>
      <c r="AU127" s="20">
        <v>32503</v>
      </c>
      <c r="AV127" s="5"/>
      <c r="AW127" s="20">
        <v>25817</v>
      </c>
      <c r="AX127" s="225">
        <v>19296</v>
      </c>
      <c r="AY127" s="284">
        <v>0</v>
      </c>
      <c r="AZ127" s="323"/>
      <c r="BA127" s="322">
        <v>1</v>
      </c>
      <c r="BB127" s="326"/>
      <c r="BC127" s="443">
        <v>20</v>
      </c>
      <c r="BD127" s="66"/>
      <c r="BE127" s="20">
        <v>5648.2759999999998</v>
      </c>
      <c r="BF127" s="66"/>
      <c r="BG127" s="18">
        <v>4004.3719999999998</v>
      </c>
      <c r="BH127" s="5"/>
      <c r="BI127" s="20">
        <v>5601</v>
      </c>
      <c r="BJ127" s="5"/>
      <c r="BK127" s="20">
        <v>1238</v>
      </c>
      <c r="BL127" s="5"/>
      <c r="BM127" s="20">
        <v>2681</v>
      </c>
      <c r="BN127" s="5"/>
      <c r="BO127" s="20">
        <v>1682</v>
      </c>
      <c r="BP127" s="18"/>
      <c r="BQ127" s="18">
        <v>7396</v>
      </c>
      <c r="BR127" s="66"/>
      <c r="BS127" s="18">
        <v>90134</v>
      </c>
      <c r="BT127" s="5"/>
      <c r="BU127" s="285">
        <v>0</v>
      </c>
      <c r="BV127" s="323"/>
      <c r="BW127" s="23">
        <v>100.1</v>
      </c>
      <c r="BX127" s="66"/>
      <c r="BY127" s="20">
        <v>272274</v>
      </c>
      <c r="BZ127" s="5"/>
      <c r="CA127" s="109">
        <v>1.45</v>
      </c>
      <c r="CB127" s="66"/>
      <c r="CC127" s="20">
        <v>5249</v>
      </c>
      <c r="CD127" s="66"/>
      <c r="CE127" s="20">
        <v>11038</v>
      </c>
      <c r="CF127" s="66"/>
      <c r="CG127" s="23">
        <v>86.9</v>
      </c>
      <c r="CH127" s="66"/>
      <c r="CI127" s="23">
        <v>87.1</v>
      </c>
      <c r="CJ127" s="6"/>
      <c r="CK127" s="23">
        <v>98.2</v>
      </c>
      <c r="CL127" s="56"/>
      <c r="CM127" s="56">
        <v>98.4</v>
      </c>
      <c r="CN127" s="5"/>
      <c r="CO127" s="23">
        <v>100</v>
      </c>
      <c r="CP127" s="56"/>
      <c r="CQ127" s="56">
        <v>95.2</v>
      </c>
      <c r="CR127" s="5"/>
      <c r="CS127" s="56">
        <v>106.2</v>
      </c>
      <c r="CT127" s="6"/>
      <c r="CU127" s="287">
        <v>0</v>
      </c>
      <c r="CV127" s="52" t="s">
        <v>107</v>
      </c>
      <c r="CW127" s="50">
        <v>31</v>
      </c>
      <c r="CX127" s="51">
        <v>1</v>
      </c>
      <c r="CY127" s="187"/>
    </row>
    <row r="128" spans="1:103" ht="15" customHeight="1">
      <c r="A128" s="48">
        <v>2019</v>
      </c>
      <c r="B128" s="48" t="s">
        <v>107</v>
      </c>
      <c r="C128" s="50">
        <v>31</v>
      </c>
      <c r="D128" s="51">
        <v>2</v>
      </c>
      <c r="E128" s="49" t="str">
        <f t="shared" ref="E128:E191" si="0">$C128&amp;$D128</f>
        <v>312</v>
      </c>
      <c r="F128" s="65"/>
      <c r="G128" s="215">
        <v>40</v>
      </c>
      <c r="H128" s="66"/>
      <c r="I128" s="215">
        <v>0</v>
      </c>
      <c r="J128" s="66"/>
      <c r="K128" s="216">
        <v>60</v>
      </c>
      <c r="L128" s="58"/>
      <c r="M128" s="20">
        <v>1078047</v>
      </c>
      <c r="N128" s="58"/>
      <c r="O128" s="53">
        <v>468557</v>
      </c>
      <c r="P128" s="65"/>
      <c r="Q128" s="23">
        <v>97.7</v>
      </c>
      <c r="R128" s="66"/>
      <c r="S128" s="23">
        <v>92.9</v>
      </c>
      <c r="T128" s="65"/>
      <c r="U128" s="23">
        <v>94.7</v>
      </c>
      <c r="V128" s="66"/>
      <c r="W128" s="23">
        <v>89.2</v>
      </c>
      <c r="X128" s="65"/>
      <c r="Y128" s="23">
        <v>106.6</v>
      </c>
      <c r="Z128" s="66"/>
      <c r="AA128" s="56">
        <v>107.4</v>
      </c>
      <c r="AB128" s="6"/>
      <c r="AC128" s="20">
        <v>411</v>
      </c>
      <c r="AD128" s="5"/>
      <c r="AE128" s="20">
        <v>253</v>
      </c>
      <c r="AF128" s="5"/>
      <c r="AG128" s="20">
        <v>121</v>
      </c>
      <c r="AH128" s="5"/>
      <c r="AI128" s="35">
        <v>247</v>
      </c>
      <c r="AJ128" s="37"/>
      <c r="AK128" s="35">
        <v>7735</v>
      </c>
      <c r="AL128" s="37"/>
      <c r="AM128" s="20">
        <v>61218</v>
      </c>
      <c r="AN128" s="5"/>
      <c r="AO128" s="20">
        <v>925</v>
      </c>
      <c r="AP128" s="5"/>
      <c r="AQ128" s="359">
        <v>261386</v>
      </c>
      <c r="AR128" s="360"/>
      <c r="AS128" s="285">
        <v>12197</v>
      </c>
      <c r="AT128" s="37"/>
      <c r="AU128" s="20">
        <v>32644</v>
      </c>
      <c r="AV128" s="5"/>
      <c r="AW128" s="20">
        <v>25845</v>
      </c>
      <c r="AX128" s="225">
        <v>14525</v>
      </c>
      <c r="AY128" s="284">
        <v>0</v>
      </c>
      <c r="AZ128" s="323"/>
      <c r="BA128" s="322">
        <v>1</v>
      </c>
      <c r="BB128" s="326"/>
      <c r="BC128" s="443">
        <v>10</v>
      </c>
      <c r="BD128" s="66"/>
      <c r="BE128" s="20">
        <v>6101.4080000000004</v>
      </c>
      <c r="BF128" s="66"/>
      <c r="BG128" s="18">
        <v>3769.7820000000002</v>
      </c>
      <c r="BH128" s="5"/>
      <c r="BI128" s="20">
        <v>4841</v>
      </c>
      <c r="BJ128" s="5"/>
      <c r="BK128" s="20">
        <v>854</v>
      </c>
      <c r="BL128" s="5"/>
      <c r="BM128" s="20">
        <v>2566</v>
      </c>
      <c r="BN128" s="5"/>
      <c r="BO128" s="20">
        <v>1422</v>
      </c>
      <c r="BP128" s="18"/>
      <c r="BQ128" s="18">
        <v>6792</v>
      </c>
      <c r="BR128" s="66"/>
      <c r="BS128" s="18">
        <v>114061</v>
      </c>
      <c r="BT128" s="5"/>
      <c r="BU128" s="285">
        <v>0</v>
      </c>
      <c r="BV128" s="323"/>
      <c r="BW128" s="23">
        <v>99.9</v>
      </c>
      <c r="BX128" s="66"/>
      <c r="BY128" s="20">
        <v>240344</v>
      </c>
      <c r="BZ128" s="5"/>
      <c r="CA128" s="109">
        <v>1.46</v>
      </c>
      <c r="CB128" s="66"/>
      <c r="CC128" s="20">
        <v>4951</v>
      </c>
      <c r="CD128" s="66"/>
      <c r="CE128" s="20">
        <v>10819</v>
      </c>
      <c r="CF128" s="66"/>
      <c r="CG128" s="23">
        <v>87</v>
      </c>
      <c r="CH128" s="66"/>
      <c r="CI128" s="23">
        <v>87.4</v>
      </c>
      <c r="CJ128" s="6"/>
      <c r="CK128" s="23">
        <v>100.7</v>
      </c>
      <c r="CL128" s="56"/>
      <c r="CM128" s="56">
        <v>101.2</v>
      </c>
      <c r="CN128" s="5"/>
      <c r="CO128" s="23">
        <v>99.6</v>
      </c>
      <c r="CP128" s="56"/>
      <c r="CQ128" s="56">
        <v>99.4</v>
      </c>
      <c r="CR128" s="5"/>
      <c r="CS128" s="56">
        <v>123.4</v>
      </c>
      <c r="CT128" s="6"/>
      <c r="CU128" s="287">
        <v>0</v>
      </c>
      <c r="CV128" s="52" t="s">
        <v>107</v>
      </c>
      <c r="CW128" s="50">
        <v>31</v>
      </c>
      <c r="CX128" s="51">
        <v>2</v>
      </c>
      <c r="CY128" s="187"/>
    </row>
    <row r="129" spans="1:103" ht="15" customHeight="1">
      <c r="A129" s="48">
        <v>2019</v>
      </c>
      <c r="B129" s="48" t="s">
        <v>107</v>
      </c>
      <c r="C129" s="50">
        <v>31</v>
      </c>
      <c r="D129" s="51">
        <v>3</v>
      </c>
      <c r="E129" s="49" t="str">
        <f t="shared" si="0"/>
        <v>313</v>
      </c>
      <c r="F129" s="65"/>
      <c r="G129" s="215">
        <v>60</v>
      </c>
      <c r="H129" s="66"/>
      <c r="I129" s="215">
        <v>42.9</v>
      </c>
      <c r="J129" s="66"/>
      <c r="K129" s="216">
        <v>60</v>
      </c>
      <c r="L129" s="58"/>
      <c r="M129" s="20">
        <v>1077304</v>
      </c>
      <c r="N129" s="58"/>
      <c r="O129" s="53">
        <v>468235</v>
      </c>
      <c r="P129" s="65"/>
      <c r="Q129" s="23">
        <v>96.7</v>
      </c>
      <c r="R129" s="66"/>
      <c r="S129" s="23">
        <v>101.4</v>
      </c>
      <c r="T129" s="65"/>
      <c r="U129" s="23">
        <v>95.1</v>
      </c>
      <c r="V129" s="66"/>
      <c r="W129" s="23">
        <v>97.7</v>
      </c>
      <c r="X129" s="65"/>
      <c r="Y129" s="23">
        <v>106.6</v>
      </c>
      <c r="Z129" s="66"/>
      <c r="AA129" s="56">
        <v>107.6</v>
      </c>
      <c r="AB129" s="6"/>
      <c r="AC129" s="20">
        <v>550</v>
      </c>
      <c r="AD129" s="5"/>
      <c r="AE129" s="20">
        <v>266</v>
      </c>
      <c r="AF129" s="5"/>
      <c r="AG129" s="20">
        <v>250</v>
      </c>
      <c r="AH129" s="5"/>
      <c r="AI129" s="35">
        <v>420</v>
      </c>
      <c r="AJ129" s="37"/>
      <c r="AK129" s="35">
        <v>11718</v>
      </c>
      <c r="AL129" s="37"/>
      <c r="AM129" s="20">
        <v>68654</v>
      </c>
      <c r="AN129" s="5"/>
      <c r="AO129" s="20">
        <v>1130</v>
      </c>
      <c r="AP129" s="5"/>
      <c r="AQ129" s="359">
        <v>294386</v>
      </c>
      <c r="AR129" s="360"/>
      <c r="AS129" s="285">
        <v>13625</v>
      </c>
      <c r="AT129" s="37"/>
      <c r="AU129" s="20">
        <v>33056</v>
      </c>
      <c r="AV129" s="5"/>
      <c r="AW129" s="20">
        <v>26045</v>
      </c>
      <c r="AX129" s="225">
        <v>10766</v>
      </c>
      <c r="AY129" s="284">
        <v>0</v>
      </c>
      <c r="AZ129" s="323"/>
      <c r="BA129" s="322">
        <v>2</v>
      </c>
      <c r="BB129" s="326"/>
      <c r="BC129" s="443">
        <v>51</v>
      </c>
      <c r="BD129" s="66"/>
      <c r="BE129" s="20">
        <v>6286.375</v>
      </c>
      <c r="BF129" s="66"/>
      <c r="BG129" s="18">
        <v>8398.0439999999999</v>
      </c>
      <c r="BH129" s="5"/>
      <c r="BI129" s="20">
        <v>5606</v>
      </c>
      <c r="BJ129" s="5"/>
      <c r="BK129" s="20">
        <v>1183</v>
      </c>
      <c r="BL129" s="5"/>
      <c r="BM129" s="20">
        <v>2717</v>
      </c>
      <c r="BN129" s="5"/>
      <c r="BO129" s="20">
        <v>1707</v>
      </c>
      <c r="BP129" s="18"/>
      <c r="BQ129" s="18">
        <v>7551</v>
      </c>
      <c r="BR129" s="66"/>
      <c r="BS129" s="18">
        <v>120549</v>
      </c>
      <c r="BT129" s="5"/>
      <c r="BU129" s="285">
        <v>0</v>
      </c>
      <c r="BV129" s="323"/>
      <c r="BW129" s="23">
        <v>99.9</v>
      </c>
      <c r="BX129" s="66"/>
      <c r="BY129" s="20">
        <v>249958</v>
      </c>
      <c r="BZ129" s="5"/>
      <c r="CA129" s="109">
        <v>1.47</v>
      </c>
      <c r="CB129" s="66"/>
      <c r="CC129" s="20">
        <v>5128</v>
      </c>
      <c r="CD129" s="66"/>
      <c r="CE129" s="20">
        <v>9743</v>
      </c>
      <c r="CF129" s="66"/>
      <c r="CG129" s="23">
        <v>90.2</v>
      </c>
      <c r="CH129" s="66"/>
      <c r="CI129" s="23">
        <v>90.6</v>
      </c>
      <c r="CJ129" s="6"/>
      <c r="CK129" s="23">
        <v>102</v>
      </c>
      <c r="CL129" s="56"/>
      <c r="CM129" s="56">
        <v>102.4</v>
      </c>
      <c r="CN129" s="5"/>
      <c r="CO129" s="23">
        <v>99.1</v>
      </c>
      <c r="CP129" s="56"/>
      <c r="CQ129" s="56">
        <v>102.1</v>
      </c>
      <c r="CR129" s="5"/>
      <c r="CS129" s="56">
        <v>121.7</v>
      </c>
      <c r="CT129" s="341"/>
      <c r="CU129" s="480">
        <v>1.3</v>
      </c>
      <c r="CV129" s="52" t="s">
        <v>107</v>
      </c>
      <c r="CW129" s="50">
        <v>31</v>
      </c>
      <c r="CX129" s="51">
        <v>3</v>
      </c>
      <c r="CY129" s="187"/>
    </row>
    <row r="130" spans="1:103" ht="15" customHeight="1">
      <c r="A130" s="48">
        <v>2019</v>
      </c>
      <c r="B130" s="48" t="s">
        <v>107</v>
      </c>
      <c r="C130" s="50">
        <v>31</v>
      </c>
      <c r="D130" s="51">
        <v>4</v>
      </c>
      <c r="E130" s="49" t="str">
        <f t="shared" si="0"/>
        <v>314</v>
      </c>
      <c r="F130" s="65"/>
      <c r="G130" s="215">
        <v>60</v>
      </c>
      <c r="H130" s="66"/>
      <c r="I130" s="468">
        <v>57.1</v>
      </c>
      <c r="J130" s="66"/>
      <c r="K130" s="216">
        <v>60</v>
      </c>
      <c r="L130" s="58"/>
      <c r="M130" s="20">
        <v>1073228</v>
      </c>
      <c r="N130" s="58"/>
      <c r="O130" s="155">
        <v>467858</v>
      </c>
      <c r="P130" s="65"/>
      <c r="Q130" s="23">
        <v>96.6</v>
      </c>
      <c r="R130" s="66"/>
      <c r="S130" s="23">
        <v>98.6</v>
      </c>
      <c r="T130" s="65"/>
      <c r="U130" s="23">
        <v>94.6</v>
      </c>
      <c r="V130" s="66"/>
      <c r="W130" s="23">
        <v>93.6</v>
      </c>
      <c r="X130" s="65"/>
      <c r="Y130" s="23">
        <v>109.7</v>
      </c>
      <c r="Z130" s="66"/>
      <c r="AA130" s="56">
        <v>111.9</v>
      </c>
      <c r="AB130" s="6"/>
      <c r="AC130" s="20">
        <v>356</v>
      </c>
      <c r="AD130" s="5"/>
      <c r="AE130" s="20">
        <v>204</v>
      </c>
      <c r="AF130" s="5"/>
      <c r="AG130" s="20">
        <v>111</v>
      </c>
      <c r="AH130" s="5"/>
      <c r="AI130" s="35">
        <v>236</v>
      </c>
      <c r="AJ130" s="37"/>
      <c r="AK130" s="35">
        <v>8843</v>
      </c>
      <c r="AL130" s="37"/>
      <c r="AM130" s="20">
        <v>73596</v>
      </c>
      <c r="AN130" s="5"/>
      <c r="AO130" s="20">
        <v>1265</v>
      </c>
      <c r="AP130" s="5"/>
      <c r="AQ130" s="359">
        <v>249025</v>
      </c>
      <c r="AR130" s="360"/>
      <c r="AS130" s="285">
        <v>7706</v>
      </c>
      <c r="AT130" s="37"/>
      <c r="AU130" s="20">
        <v>33306</v>
      </c>
      <c r="AV130" s="5"/>
      <c r="AW130" s="20">
        <v>25873</v>
      </c>
      <c r="AX130" s="225">
        <v>14251</v>
      </c>
      <c r="AY130" s="284">
        <v>0</v>
      </c>
      <c r="AZ130" s="323"/>
      <c r="BA130" s="322">
        <v>2</v>
      </c>
      <c r="BB130" s="326"/>
      <c r="BC130" s="443">
        <v>245</v>
      </c>
      <c r="BD130" s="66"/>
      <c r="BE130" s="20">
        <v>6581.1059999999998</v>
      </c>
      <c r="BF130" s="66"/>
      <c r="BG130" s="18">
        <v>4302.53</v>
      </c>
      <c r="BH130" s="5"/>
      <c r="BI130" s="20">
        <v>5251</v>
      </c>
      <c r="BJ130" s="5"/>
      <c r="BK130" s="20">
        <v>1098</v>
      </c>
      <c r="BL130" s="5"/>
      <c r="BM130" s="20">
        <v>2558</v>
      </c>
      <c r="BN130" s="5"/>
      <c r="BO130" s="20">
        <v>1595</v>
      </c>
      <c r="BP130" s="18"/>
      <c r="BQ130" s="18">
        <v>7359</v>
      </c>
      <c r="BR130" s="66"/>
      <c r="BS130" s="18">
        <v>93628</v>
      </c>
      <c r="BT130" s="5"/>
      <c r="BU130" s="285">
        <v>0</v>
      </c>
      <c r="BV130" s="323"/>
      <c r="BW130" s="23">
        <v>99.8</v>
      </c>
      <c r="BX130" s="66"/>
      <c r="BY130" s="20">
        <v>263335</v>
      </c>
      <c r="BZ130" s="5"/>
      <c r="CA130" s="109">
        <v>1.51</v>
      </c>
      <c r="CB130" s="66"/>
      <c r="CC130" s="20">
        <v>6288</v>
      </c>
      <c r="CD130" s="66"/>
      <c r="CE130" s="20">
        <v>10323</v>
      </c>
      <c r="CF130" s="66"/>
      <c r="CG130" s="23">
        <v>90</v>
      </c>
      <c r="CH130" s="66"/>
      <c r="CI130" s="23">
        <v>90.5</v>
      </c>
      <c r="CJ130" s="6"/>
      <c r="CK130" s="23">
        <v>102.9</v>
      </c>
      <c r="CL130" s="56"/>
      <c r="CM130" s="56">
        <v>103.4</v>
      </c>
      <c r="CN130" s="5"/>
      <c r="CO130" s="23">
        <v>100.2</v>
      </c>
      <c r="CP130" s="56"/>
      <c r="CQ130" s="56">
        <v>104.5</v>
      </c>
      <c r="CR130" s="5"/>
      <c r="CS130" s="56">
        <v>130.69999999999999</v>
      </c>
      <c r="CT130" s="6"/>
      <c r="CU130" s="287">
        <v>0</v>
      </c>
      <c r="CV130" s="52" t="s">
        <v>107</v>
      </c>
      <c r="CW130" s="50">
        <v>31</v>
      </c>
      <c r="CX130" s="51">
        <v>4</v>
      </c>
      <c r="CY130" s="187"/>
    </row>
    <row r="131" spans="1:103" ht="15" customHeight="1">
      <c r="A131" s="48">
        <v>2019</v>
      </c>
      <c r="B131" s="48"/>
      <c r="C131" s="50">
        <v>1</v>
      </c>
      <c r="D131" s="51">
        <v>5</v>
      </c>
      <c r="E131" s="49" t="str">
        <f t="shared" si="0"/>
        <v>15</v>
      </c>
      <c r="F131" s="65"/>
      <c r="G131" s="215">
        <v>60</v>
      </c>
      <c r="H131" s="66"/>
      <c r="I131" s="468">
        <v>57.1</v>
      </c>
      <c r="J131" s="66"/>
      <c r="K131" s="216">
        <v>80</v>
      </c>
      <c r="L131" s="58"/>
      <c r="M131" s="20">
        <v>1073435</v>
      </c>
      <c r="N131" s="58"/>
      <c r="O131" s="53">
        <v>470171</v>
      </c>
      <c r="P131" s="65"/>
      <c r="Q131" s="23">
        <v>97.3</v>
      </c>
      <c r="R131" s="66"/>
      <c r="S131" s="23">
        <v>91.3</v>
      </c>
      <c r="T131" s="65"/>
      <c r="U131" s="23">
        <v>96.6</v>
      </c>
      <c r="V131" s="66"/>
      <c r="W131" s="23">
        <v>87.9</v>
      </c>
      <c r="X131" s="65"/>
      <c r="Y131" s="23">
        <v>108.8</v>
      </c>
      <c r="Z131" s="66"/>
      <c r="AA131" s="56">
        <v>108.7</v>
      </c>
      <c r="AB131" s="6"/>
      <c r="AC131" s="20">
        <v>660</v>
      </c>
      <c r="AD131" s="5"/>
      <c r="AE131" s="20">
        <v>306</v>
      </c>
      <c r="AF131" s="5"/>
      <c r="AG131" s="20">
        <v>298</v>
      </c>
      <c r="AH131" s="5"/>
      <c r="AI131" s="35">
        <v>250</v>
      </c>
      <c r="AJ131" s="37"/>
      <c r="AK131" s="35">
        <v>9276</v>
      </c>
      <c r="AL131" s="37"/>
      <c r="AM131" s="20">
        <v>109056</v>
      </c>
      <c r="AN131" s="5"/>
      <c r="AO131" s="20">
        <v>1962</v>
      </c>
      <c r="AP131" s="5"/>
      <c r="AQ131" s="359">
        <v>264712</v>
      </c>
      <c r="AR131" s="360"/>
      <c r="AS131" s="285">
        <v>7972</v>
      </c>
      <c r="AT131" s="37"/>
      <c r="AU131" s="20">
        <v>33057</v>
      </c>
      <c r="AV131" s="5"/>
      <c r="AW131" s="20">
        <v>25732</v>
      </c>
      <c r="AX131" s="225">
        <v>20811</v>
      </c>
      <c r="AY131" s="284">
        <v>0</v>
      </c>
      <c r="AZ131" s="323"/>
      <c r="BA131" s="322">
        <v>1</v>
      </c>
      <c r="BB131" s="326"/>
      <c r="BC131" s="443">
        <v>13</v>
      </c>
      <c r="BD131" s="66"/>
      <c r="BE131" s="20">
        <v>6192.1790000000001</v>
      </c>
      <c r="BF131" s="66"/>
      <c r="BG131" s="18">
        <v>3943.4450000000002</v>
      </c>
      <c r="BH131" s="5"/>
      <c r="BI131" s="20">
        <v>5474</v>
      </c>
      <c r="BJ131" s="5"/>
      <c r="BK131" s="20">
        <v>1098</v>
      </c>
      <c r="BL131" s="5"/>
      <c r="BM131" s="20">
        <v>2782</v>
      </c>
      <c r="BN131" s="5"/>
      <c r="BO131" s="20">
        <v>1593</v>
      </c>
      <c r="BP131" s="18"/>
      <c r="BQ131" s="18">
        <v>7502</v>
      </c>
      <c r="BR131" s="66"/>
      <c r="BS131" s="18">
        <v>101160</v>
      </c>
      <c r="BT131" s="5"/>
      <c r="BU131" s="285">
        <v>0</v>
      </c>
      <c r="BV131" s="323"/>
      <c r="BW131" s="23">
        <v>100.2</v>
      </c>
      <c r="BX131" s="66"/>
      <c r="BY131" s="20">
        <v>264978</v>
      </c>
      <c r="BZ131" s="5"/>
      <c r="CA131" s="109">
        <v>1.5</v>
      </c>
      <c r="CB131" s="66"/>
      <c r="CC131" s="20">
        <v>5021</v>
      </c>
      <c r="CD131" s="66"/>
      <c r="CE131" s="20">
        <v>9733</v>
      </c>
      <c r="CF131" s="66"/>
      <c r="CG131" s="23">
        <v>88</v>
      </c>
      <c r="CH131" s="66"/>
      <c r="CI131" s="23">
        <v>88.1</v>
      </c>
      <c r="CJ131" s="6"/>
      <c r="CK131" s="23">
        <v>101</v>
      </c>
      <c r="CL131" s="56"/>
      <c r="CM131" s="56">
        <v>101.1</v>
      </c>
      <c r="CN131" s="5"/>
      <c r="CO131" s="23">
        <v>100.2</v>
      </c>
      <c r="CP131" s="56"/>
      <c r="CQ131" s="56">
        <v>97.9</v>
      </c>
      <c r="CR131" s="5"/>
      <c r="CS131" s="56">
        <v>111.9</v>
      </c>
      <c r="CT131" s="6"/>
      <c r="CU131" s="287">
        <v>0</v>
      </c>
      <c r="CV131" s="52"/>
      <c r="CW131" s="50">
        <v>1</v>
      </c>
      <c r="CX131" s="51">
        <v>5</v>
      </c>
      <c r="CY131" s="187"/>
    </row>
    <row r="132" spans="1:103" ht="15" customHeight="1">
      <c r="A132" s="48">
        <v>2019</v>
      </c>
      <c r="B132" s="48"/>
      <c r="C132" s="50">
        <v>1</v>
      </c>
      <c r="D132" s="51">
        <v>6</v>
      </c>
      <c r="E132" s="49" t="str">
        <f t="shared" si="0"/>
        <v>16</v>
      </c>
      <c r="F132" s="65"/>
      <c r="G132" s="215">
        <v>20</v>
      </c>
      <c r="H132" s="66"/>
      <c r="I132" s="468">
        <v>28.6</v>
      </c>
      <c r="J132" s="66"/>
      <c r="K132" s="216">
        <v>100</v>
      </c>
      <c r="L132" s="58"/>
      <c r="M132" s="20">
        <v>1073054</v>
      </c>
      <c r="N132" s="58"/>
      <c r="O132" s="53">
        <v>470265</v>
      </c>
      <c r="P132" s="65"/>
      <c r="Q132" s="23">
        <v>96.5</v>
      </c>
      <c r="R132" s="66"/>
      <c r="S132" s="23">
        <v>92.6</v>
      </c>
      <c r="T132" s="65"/>
      <c r="U132" s="23">
        <v>93</v>
      </c>
      <c r="V132" s="66"/>
      <c r="W132" s="23">
        <v>90.6</v>
      </c>
      <c r="X132" s="65"/>
      <c r="Y132" s="23">
        <v>111.5</v>
      </c>
      <c r="Z132" s="66"/>
      <c r="AA132" s="56">
        <v>110</v>
      </c>
      <c r="AB132" s="6"/>
      <c r="AC132" s="20">
        <v>574</v>
      </c>
      <c r="AD132" s="5"/>
      <c r="AE132" s="20">
        <v>315</v>
      </c>
      <c r="AF132" s="5"/>
      <c r="AG132" s="20">
        <v>166</v>
      </c>
      <c r="AH132" s="5"/>
      <c r="AI132" s="35">
        <v>383</v>
      </c>
      <c r="AJ132" s="37"/>
      <c r="AK132" s="35">
        <v>12030</v>
      </c>
      <c r="AL132" s="37"/>
      <c r="AM132" s="20">
        <v>87742</v>
      </c>
      <c r="AN132" s="5"/>
      <c r="AO132" s="20">
        <v>1466</v>
      </c>
      <c r="AP132" s="5"/>
      <c r="AQ132" s="359">
        <v>237520</v>
      </c>
      <c r="AR132" s="360"/>
      <c r="AS132" s="285">
        <v>8145</v>
      </c>
      <c r="AT132" s="37"/>
      <c r="AU132" s="20">
        <v>33471</v>
      </c>
      <c r="AV132" s="5"/>
      <c r="AW132" s="20">
        <v>25846</v>
      </c>
      <c r="AX132" s="225">
        <v>10639</v>
      </c>
      <c r="AY132" s="284">
        <v>0</v>
      </c>
      <c r="AZ132" s="323"/>
      <c r="BA132" s="322">
        <v>5</v>
      </c>
      <c r="BB132" s="326"/>
      <c r="BC132" s="443">
        <v>396</v>
      </c>
      <c r="BD132" s="66"/>
      <c r="BE132" s="20">
        <v>6341.7860000000001</v>
      </c>
      <c r="BF132" s="66"/>
      <c r="BG132" s="18">
        <v>4330.8670000000002</v>
      </c>
      <c r="BH132" s="5"/>
      <c r="BI132" s="20">
        <v>5390</v>
      </c>
      <c r="BJ132" s="5"/>
      <c r="BK132" s="20">
        <v>1198</v>
      </c>
      <c r="BL132" s="5"/>
      <c r="BM132" s="20">
        <v>2607</v>
      </c>
      <c r="BN132" s="5"/>
      <c r="BO132" s="20">
        <v>1586</v>
      </c>
      <c r="BP132" s="18"/>
      <c r="BQ132" s="18">
        <v>7322</v>
      </c>
      <c r="BR132" s="66"/>
      <c r="BS132" s="18">
        <v>82451</v>
      </c>
      <c r="BT132" s="5"/>
      <c r="BU132" s="285">
        <v>0</v>
      </c>
      <c r="BV132" s="323"/>
      <c r="BW132" s="23">
        <v>99.8</v>
      </c>
      <c r="BX132" s="66"/>
      <c r="BY132" s="20">
        <v>292871</v>
      </c>
      <c r="BZ132" s="5"/>
      <c r="CA132" s="109">
        <v>1.5</v>
      </c>
      <c r="CB132" s="66"/>
      <c r="CC132" s="20">
        <v>4508</v>
      </c>
      <c r="CD132" s="66"/>
      <c r="CE132" s="20">
        <v>9421</v>
      </c>
      <c r="CF132" s="66"/>
      <c r="CG132" s="23">
        <v>124.1</v>
      </c>
      <c r="CH132" s="66"/>
      <c r="CI132" s="23">
        <v>124.7</v>
      </c>
      <c r="CJ132" s="6"/>
      <c r="CK132" s="23">
        <v>101.8</v>
      </c>
      <c r="CL132" s="56"/>
      <c r="CM132" s="56">
        <v>102.3</v>
      </c>
      <c r="CN132" s="5"/>
      <c r="CO132" s="23">
        <v>100.4</v>
      </c>
      <c r="CP132" s="56"/>
      <c r="CQ132" s="56">
        <v>101.9</v>
      </c>
      <c r="CR132" s="5"/>
      <c r="CS132" s="56">
        <v>105.4</v>
      </c>
      <c r="CT132" s="6"/>
      <c r="CU132" s="287">
        <v>1.2</v>
      </c>
      <c r="CV132" s="52"/>
      <c r="CW132" s="50">
        <v>1</v>
      </c>
      <c r="CX132" s="51">
        <v>6</v>
      </c>
      <c r="CY132" s="187"/>
    </row>
    <row r="133" spans="1:103" ht="15" customHeight="1">
      <c r="A133" s="48">
        <v>2019</v>
      </c>
      <c r="B133" s="48"/>
      <c r="C133" s="50">
        <v>1</v>
      </c>
      <c r="D133" s="51">
        <v>7</v>
      </c>
      <c r="E133" s="49" t="str">
        <f t="shared" si="0"/>
        <v>17</v>
      </c>
      <c r="F133" s="65"/>
      <c r="G133" s="468">
        <v>40</v>
      </c>
      <c r="H133" s="66"/>
      <c r="I133" s="215">
        <v>42.9</v>
      </c>
      <c r="J133" s="66"/>
      <c r="K133" s="216">
        <v>80</v>
      </c>
      <c r="L133" s="58"/>
      <c r="M133" s="20">
        <v>1072515</v>
      </c>
      <c r="N133" s="58"/>
      <c r="O133" s="53">
        <v>470313</v>
      </c>
      <c r="P133" s="65"/>
      <c r="Q133" s="23">
        <v>99.1</v>
      </c>
      <c r="R133" s="66"/>
      <c r="S133" s="23">
        <v>100.6</v>
      </c>
      <c r="T133" s="65"/>
      <c r="U133" s="23">
        <v>98.7</v>
      </c>
      <c r="V133" s="66"/>
      <c r="W133" s="23">
        <v>103</v>
      </c>
      <c r="X133" s="65"/>
      <c r="Y133" s="23">
        <v>114.5</v>
      </c>
      <c r="Z133" s="66"/>
      <c r="AA133" s="56">
        <v>112.7</v>
      </c>
      <c r="AB133" s="6"/>
      <c r="AC133" s="20">
        <v>658</v>
      </c>
      <c r="AD133" s="5"/>
      <c r="AE133" s="20">
        <v>313</v>
      </c>
      <c r="AF133" s="5"/>
      <c r="AG133" s="20">
        <v>163</v>
      </c>
      <c r="AH133" s="5"/>
      <c r="AI133" s="35">
        <v>474</v>
      </c>
      <c r="AJ133" s="37"/>
      <c r="AK133" s="35">
        <v>14761</v>
      </c>
      <c r="AL133" s="37"/>
      <c r="AM133" s="20">
        <v>118391</v>
      </c>
      <c r="AN133" s="5"/>
      <c r="AO133" s="20">
        <v>1967</v>
      </c>
      <c r="AP133" s="5"/>
      <c r="AQ133" s="359">
        <v>283664</v>
      </c>
      <c r="AR133" s="360"/>
      <c r="AS133" s="285">
        <v>7213</v>
      </c>
      <c r="AT133" s="37"/>
      <c r="AU133" s="20">
        <v>33230</v>
      </c>
      <c r="AV133" s="5"/>
      <c r="AW133" s="20">
        <v>25929</v>
      </c>
      <c r="AX133" s="225">
        <v>17832</v>
      </c>
      <c r="AY133" s="284">
        <v>0</v>
      </c>
      <c r="AZ133" s="323"/>
      <c r="BA133" s="322">
        <v>4</v>
      </c>
      <c r="BB133" s="326"/>
      <c r="BC133" s="443">
        <v>109</v>
      </c>
      <c r="BD133" s="66"/>
      <c r="BE133" s="20">
        <v>6102.7659999999996</v>
      </c>
      <c r="BF133" s="66"/>
      <c r="BG133" s="18">
        <v>4281.9319999999998</v>
      </c>
      <c r="BH133" s="5"/>
      <c r="BI133" s="20">
        <v>5980</v>
      </c>
      <c r="BJ133" s="5"/>
      <c r="BK133" s="20">
        <v>1104</v>
      </c>
      <c r="BL133" s="5"/>
      <c r="BM133" s="20">
        <v>3094</v>
      </c>
      <c r="BN133" s="5"/>
      <c r="BO133" s="20">
        <v>1782</v>
      </c>
      <c r="BP133" s="18"/>
      <c r="BQ133" s="18">
        <v>7922</v>
      </c>
      <c r="BR133" s="66"/>
      <c r="BS133" s="18">
        <v>115927</v>
      </c>
      <c r="BT133" s="5"/>
      <c r="BU133" s="285">
        <v>0</v>
      </c>
      <c r="BV133" s="323"/>
      <c r="BW133" s="23">
        <v>99.9</v>
      </c>
      <c r="BX133" s="66"/>
      <c r="BY133" s="20">
        <v>266568</v>
      </c>
      <c r="BZ133" s="5"/>
      <c r="CA133" s="109">
        <v>1.48</v>
      </c>
      <c r="CB133" s="66"/>
      <c r="CC133" s="20">
        <v>4762</v>
      </c>
      <c r="CD133" s="66"/>
      <c r="CE133" s="20">
        <v>10058</v>
      </c>
      <c r="CF133" s="66"/>
      <c r="CG133" s="23">
        <v>111.3</v>
      </c>
      <c r="CH133" s="66"/>
      <c r="CI133" s="23">
        <v>111.6</v>
      </c>
      <c r="CJ133" s="6"/>
      <c r="CK133" s="23">
        <v>101.3</v>
      </c>
      <c r="CL133" s="56"/>
      <c r="CM133" s="56">
        <v>101.6</v>
      </c>
      <c r="CN133" s="5"/>
      <c r="CO133" s="23">
        <v>101.2</v>
      </c>
      <c r="CP133" s="56"/>
      <c r="CQ133" s="56">
        <v>103.9</v>
      </c>
      <c r="CR133" s="5"/>
      <c r="CS133" s="56">
        <v>117.6</v>
      </c>
      <c r="CT133" s="6"/>
      <c r="CU133" s="287">
        <v>0</v>
      </c>
      <c r="CV133" s="52"/>
      <c r="CW133" s="50">
        <v>1</v>
      </c>
      <c r="CX133" s="51">
        <v>7</v>
      </c>
      <c r="CY133" s="187"/>
    </row>
    <row r="134" spans="1:103" ht="15" customHeight="1">
      <c r="A134" s="48">
        <v>2019</v>
      </c>
      <c r="B134" s="48"/>
      <c r="C134" s="50">
        <v>1</v>
      </c>
      <c r="D134" s="51">
        <v>8</v>
      </c>
      <c r="E134" s="49" t="str">
        <f t="shared" si="0"/>
        <v>18</v>
      </c>
      <c r="F134" s="65"/>
      <c r="G134" s="215">
        <v>20</v>
      </c>
      <c r="H134" s="66"/>
      <c r="I134" s="215">
        <v>42.9</v>
      </c>
      <c r="J134" s="66"/>
      <c r="K134" s="216">
        <v>60</v>
      </c>
      <c r="L134" s="58"/>
      <c r="M134" s="20">
        <v>1072220</v>
      </c>
      <c r="N134" s="58"/>
      <c r="O134" s="53">
        <v>470543</v>
      </c>
      <c r="P134" s="65"/>
      <c r="Q134" s="23">
        <v>97.6</v>
      </c>
      <c r="R134" s="66"/>
      <c r="S134" s="23">
        <v>92.7</v>
      </c>
      <c r="T134" s="65"/>
      <c r="U134" s="23">
        <v>95.2</v>
      </c>
      <c r="V134" s="66"/>
      <c r="W134" s="23">
        <v>90</v>
      </c>
      <c r="X134" s="65"/>
      <c r="Y134" s="23">
        <v>116.4</v>
      </c>
      <c r="Z134" s="66"/>
      <c r="AA134" s="56">
        <v>116.8</v>
      </c>
      <c r="AB134" s="6"/>
      <c r="AC134" s="20">
        <v>666</v>
      </c>
      <c r="AD134" s="5"/>
      <c r="AE134" s="20">
        <v>310</v>
      </c>
      <c r="AF134" s="5"/>
      <c r="AG134" s="20">
        <v>302</v>
      </c>
      <c r="AH134" s="5"/>
      <c r="AI134" s="35">
        <v>327</v>
      </c>
      <c r="AJ134" s="37"/>
      <c r="AK134" s="35">
        <v>12994</v>
      </c>
      <c r="AL134" s="37"/>
      <c r="AM134" s="20">
        <v>113391</v>
      </c>
      <c r="AN134" s="5"/>
      <c r="AO134" s="20">
        <v>1685</v>
      </c>
      <c r="AP134" s="5"/>
      <c r="AQ134" s="359">
        <v>316609</v>
      </c>
      <c r="AR134" s="360"/>
      <c r="AS134" s="285">
        <v>5536</v>
      </c>
      <c r="AT134" s="37"/>
      <c r="AU134" s="20">
        <v>33297</v>
      </c>
      <c r="AV134" s="5"/>
      <c r="AW134" s="20">
        <v>26011</v>
      </c>
      <c r="AX134" s="225">
        <v>11171</v>
      </c>
      <c r="AY134" s="284">
        <v>0</v>
      </c>
      <c r="AZ134" s="323"/>
      <c r="BA134" s="322">
        <v>4</v>
      </c>
      <c r="BB134" s="326"/>
      <c r="BC134" s="443">
        <v>173</v>
      </c>
      <c r="BD134" s="66"/>
      <c r="BE134" s="20">
        <v>6553.3559999999998</v>
      </c>
      <c r="BF134" s="66"/>
      <c r="BG134" s="18">
        <v>7474.0959999999995</v>
      </c>
      <c r="BH134" s="5"/>
      <c r="BI134" s="20">
        <v>5903</v>
      </c>
      <c r="BJ134" s="5"/>
      <c r="BK134" s="20">
        <v>989</v>
      </c>
      <c r="BL134" s="5"/>
      <c r="BM134" s="20">
        <v>3069</v>
      </c>
      <c r="BN134" s="5"/>
      <c r="BO134" s="20">
        <v>1846</v>
      </c>
      <c r="BP134" s="18"/>
      <c r="BQ134" s="18">
        <v>8099</v>
      </c>
      <c r="BR134" s="66"/>
      <c r="BS134" s="18">
        <v>141984</v>
      </c>
      <c r="BT134" s="5"/>
      <c r="BU134" s="285">
        <v>0</v>
      </c>
      <c r="BV134" s="323"/>
      <c r="BW134" s="23">
        <v>100.3</v>
      </c>
      <c r="BX134" s="66"/>
      <c r="BY134" s="20">
        <v>271461</v>
      </c>
      <c r="BZ134" s="5"/>
      <c r="CA134" s="109">
        <v>1.44</v>
      </c>
      <c r="CB134" s="66"/>
      <c r="CC134" s="20">
        <v>4324</v>
      </c>
      <c r="CD134" s="66"/>
      <c r="CE134" s="20">
        <v>8866</v>
      </c>
      <c r="CF134" s="66"/>
      <c r="CG134" s="23">
        <v>90.5</v>
      </c>
      <c r="CH134" s="66"/>
      <c r="CI134" s="23">
        <v>90.2</v>
      </c>
      <c r="CJ134" s="6"/>
      <c r="CK134" s="23">
        <v>98.4</v>
      </c>
      <c r="CL134" s="56"/>
      <c r="CM134" s="56">
        <v>98.1</v>
      </c>
      <c r="CN134" s="5"/>
      <c r="CO134" s="23">
        <v>101</v>
      </c>
      <c r="CP134" s="56"/>
      <c r="CQ134" s="56">
        <v>96.7</v>
      </c>
      <c r="CR134" s="5"/>
      <c r="CS134" s="56">
        <v>98.9</v>
      </c>
      <c r="CT134" s="6"/>
      <c r="CU134" s="287">
        <v>0</v>
      </c>
      <c r="CV134" s="52"/>
      <c r="CW134" s="50">
        <v>1</v>
      </c>
      <c r="CX134" s="51">
        <v>8</v>
      </c>
      <c r="CY134" s="187"/>
    </row>
    <row r="135" spans="1:103" ht="15" customHeight="1">
      <c r="A135" s="48">
        <v>2019</v>
      </c>
      <c r="B135" s="48"/>
      <c r="C135" s="50">
        <v>1</v>
      </c>
      <c r="D135" s="51">
        <v>9</v>
      </c>
      <c r="E135" s="49" t="str">
        <f t="shared" si="0"/>
        <v>19</v>
      </c>
      <c r="F135" s="65"/>
      <c r="G135" s="215">
        <v>40</v>
      </c>
      <c r="H135" s="66"/>
      <c r="I135" s="215">
        <v>57.1</v>
      </c>
      <c r="J135" s="66"/>
      <c r="K135" s="216">
        <v>80</v>
      </c>
      <c r="L135" s="58"/>
      <c r="M135" s="20">
        <v>1071992</v>
      </c>
      <c r="N135" s="58"/>
      <c r="O135" s="53">
        <v>470574</v>
      </c>
      <c r="P135" s="65"/>
      <c r="Q135" s="23">
        <v>99.3</v>
      </c>
      <c r="R135" s="66"/>
      <c r="S135" s="23">
        <v>101.3</v>
      </c>
      <c r="T135" s="65"/>
      <c r="U135" s="23">
        <v>99</v>
      </c>
      <c r="V135" s="66"/>
      <c r="W135" s="23">
        <v>101.8</v>
      </c>
      <c r="X135" s="65"/>
      <c r="Y135" s="23">
        <v>115.7</v>
      </c>
      <c r="Z135" s="66"/>
      <c r="AA135" s="56">
        <v>114.1</v>
      </c>
      <c r="AB135" s="6"/>
      <c r="AC135" s="20">
        <v>563</v>
      </c>
      <c r="AD135" s="5"/>
      <c r="AE135" s="20">
        <v>236</v>
      </c>
      <c r="AF135" s="5"/>
      <c r="AG135" s="20">
        <v>289</v>
      </c>
      <c r="AH135" s="5"/>
      <c r="AI135" s="35">
        <v>438</v>
      </c>
      <c r="AJ135" s="37"/>
      <c r="AK135" s="35">
        <v>13748</v>
      </c>
      <c r="AL135" s="37"/>
      <c r="AM135" s="20">
        <v>93067</v>
      </c>
      <c r="AN135" s="5"/>
      <c r="AO135" s="20">
        <v>1623</v>
      </c>
      <c r="AP135" s="5"/>
      <c r="AQ135" s="359">
        <v>258232</v>
      </c>
      <c r="AR135" s="360"/>
      <c r="AS135" s="285">
        <v>4073</v>
      </c>
      <c r="AT135" s="37"/>
      <c r="AU135" s="20">
        <v>33098</v>
      </c>
      <c r="AV135" s="5"/>
      <c r="AW135" s="20">
        <v>26109</v>
      </c>
      <c r="AX135" s="225">
        <v>17225</v>
      </c>
      <c r="AY135" s="284">
        <v>0</v>
      </c>
      <c r="AZ135" s="323"/>
      <c r="BA135" s="322">
        <v>3</v>
      </c>
      <c r="BB135" s="326"/>
      <c r="BC135" s="443">
        <v>152</v>
      </c>
      <c r="BD135" s="66"/>
      <c r="BE135" s="20">
        <v>5793.9769999999999</v>
      </c>
      <c r="BF135" s="66"/>
      <c r="BG135" s="18">
        <v>3531.2060000000001</v>
      </c>
      <c r="BH135" s="5"/>
      <c r="BI135" s="20">
        <v>5796</v>
      </c>
      <c r="BJ135" s="5"/>
      <c r="BK135" s="20">
        <v>1117</v>
      </c>
      <c r="BL135" s="5"/>
      <c r="BM135" s="20">
        <v>2713</v>
      </c>
      <c r="BN135" s="5"/>
      <c r="BO135" s="20">
        <v>1967</v>
      </c>
      <c r="BP135" s="18"/>
      <c r="BQ135" s="18">
        <v>7434</v>
      </c>
      <c r="BR135" s="66"/>
      <c r="BS135" s="18">
        <v>89743</v>
      </c>
      <c r="BT135" s="5"/>
      <c r="BU135" s="285">
        <v>0</v>
      </c>
      <c r="BV135" s="323"/>
      <c r="BW135" s="23">
        <v>100.4</v>
      </c>
      <c r="BX135" s="66"/>
      <c r="BY135" s="20">
        <v>293347</v>
      </c>
      <c r="BZ135" s="5"/>
      <c r="CA135" s="109">
        <v>1.44</v>
      </c>
      <c r="CB135" s="66"/>
      <c r="CC135" s="20">
        <v>4494</v>
      </c>
      <c r="CD135" s="66"/>
      <c r="CE135" s="20">
        <v>10035</v>
      </c>
      <c r="CF135" s="66"/>
      <c r="CG135" s="23">
        <v>87.8</v>
      </c>
      <c r="CH135" s="66"/>
      <c r="CI135" s="23">
        <v>87.5</v>
      </c>
      <c r="CJ135" s="6"/>
      <c r="CK135" s="23">
        <v>101.9</v>
      </c>
      <c r="CL135" s="56"/>
      <c r="CM135" s="56">
        <v>101.6</v>
      </c>
      <c r="CN135" s="5"/>
      <c r="CO135" s="23">
        <v>101</v>
      </c>
      <c r="CP135" s="56"/>
      <c r="CQ135" s="56">
        <v>100.7</v>
      </c>
      <c r="CR135" s="5"/>
      <c r="CS135" s="56">
        <v>116</v>
      </c>
      <c r="CT135" s="6"/>
      <c r="CU135" s="287">
        <v>1.8</v>
      </c>
      <c r="CV135" s="52"/>
      <c r="CW135" s="50">
        <v>1</v>
      </c>
      <c r="CX135" s="51">
        <v>9</v>
      </c>
      <c r="CY135" s="187"/>
    </row>
    <row r="136" spans="1:103" ht="15" customHeight="1">
      <c r="A136" s="48">
        <v>2019</v>
      </c>
      <c r="B136" s="48"/>
      <c r="C136" s="50">
        <v>1</v>
      </c>
      <c r="D136" s="51">
        <v>10</v>
      </c>
      <c r="E136" s="49" t="str">
        <f t="shared" si="0"/>
        <v>110</v>
      </c>
      <c r="F136" s="65"/>
      <c r="G136" s="215">
        <v>0</v>
      </c>
      <c r="H136" s="66"/>
      <c r="I136" s="215">
        <v>0</v>
      </c>
      <c r="J136" s="66"/>
      <c r="K136" s="216">
        <v>40</v>
      </c>
      <c r="L136" s="58"/>
      <c r="M136" s="20">
        <v>1071723</v>
      </c>
      <c r="N136" s="58"/>
      <c r="O136" s="53">
        <v>470687</v>
      </c>
      <c r="P136" s="65"/>
      <c r="Q136" s="23">
        <v>96.9</v>
      </c>
      <c r="R136" s="66"/>
      <c r="S136" s="23">
        <v>104.6</v>
      </c>
      <c r="T136" s="65"/>
      <c r="U136" s="23">
        <v>93.9</v>
      </c>
      <c r="V136" s="66"/>
      <c r="W136" s="23">
        <v>97.8</v>
      </c>
      <c r="X136" s="65"/>
      <c r="Y136" s="23">
        <v>117.5</v>
      </c>
      <c r="Z136" s="66"/>
      <c r="AA136" s="56">
        <v>118.4</v>
      </c>
      <c r="AB136" s="6"/>
      <c r="AC136" s="20">
        <v>513</v>
      </c>
      <c r="AD136" s="5"/>
      <c r="AE136" s="20">
        <v>283</v>
      </c>
      <c r="AF136" s="5"/>
      <c r="AG136" s="20">
        <v>123</v>
      </c>
      <c r="AH136" s="5"/>
      <c r="AI136" s="35">
        <v>532</v>
      </c>
      <c r="AJ136" s="37"/>
      <c r="AK136" s="35">
        <v>18863</v>
      </c>
      <c r="AL136" s="37"/>
      <c r="AM136" s="20">
        <v>82841</v>
      </c>
      <c r="AN136" s="5"/>
      <c r="AO136" s="20">
        <v>1597</v>
      </c>
      <c r="AP136" s="5"/>
      <c r="AQ136" s="359">
        <v>275547</v>
      </c>
      <c r="AR136" s="360"/>
      <c r="AS136" s="285">
        <v>4285</v>
      </c>
      <c r="AT136" s="37"/>
      <c r="AU136" s="20">
        <v>32944</v>
      </c>
      <c r="AV136" s="5"/>
      <c r="AW136" s="20">
        <v>26078</v>
      </c>
      <c r="AX136" s="225">
        <v>13727</v>
      </c>
      <c r="AY136" s="284">
        <v>14</v>
      </c>
      <c r="AZ136" s="323"/>
      <c r="BA136" s="322">
        <v>2</v>
      </c>
      <c r="BB136" s="326"/>
      <c r="BC136" s="443">
        <v>144</v>
      </c>
      <c r="BD136" s="66"/>
      <c r="BE136" s="20">
        <v>6262.4210000000003</v>
      </c>
      <c r="BF136" s="66"/>
      <c r="BG136" s="18">
        <v>3893.4960000000001</v>
      </c>
      <c r="BH136" s="5"/>
      <c r="BI136" s="20">
        <v>5093</v>
      </c>
      <c r="BJ136" s="5"/>
      <c r="BK136" s="20">
        <v>1039</v>
      </c>
      <c r="BL136" s="5"/>
      <c r="BM136" s="20">
        <v>2659</v>
      </c>
      <c r="BN136" s="5"/>
      <c r="BO136" s="20">
        <v>1395</v>
      </c>
      <c r="BP136" s="18"/>
      <c r="BQ136" s="18">
        <v>7621</v>
      </c>
      <c r="BR136" s="66"/>
      <c r="BS136" s="18">
        <v>100937</v>
      </c>
      <c r="BT136" s="5"/>
      <c r="BU136" s="285">
        <v>0</v>
      </c>
      <c r="BV136" s="323"/>
      <c r="BW136" s="23">
        <v>100.5</v>
      </c>
      <c r="BX136" s="66"/>
      <c r="BY136" s="20">
        <v>253325</v>
      </c>
      <c r="BZ136" s="5"/>
      <c r="CA136" s="109">
        <v>1.42</v>
      </c>
      <c r="CB136" s="66"/>
      <c r="CC136" s="20">
        <v>4569</v>
      </c>
      <c r="CD136" s="66"/>
      <c r="CE136" s="20">
        <v>10040</v>
      </c>
      <c r="CF136" s="66"/>
      <c r="CG136" s="23">
        <v>88.6</v>
      </c>
      <c r="CH136" s="66"/>
      <c r="CI136" s="23">
        <v>88.1</v>
      </c>
      <c r="CJ136" s="6"/>
      <c r="CK136" s="23">
        <v>103</v>
      </c>
      <c r="CL136" s="56"/>
      <c r="CM136" s="56">
        <v>102.4</v>
      </c>
      <c r="CN136" s="5"/>
      <c r="CO136" s="23">
        <v>101.1</v>
      </c>
      <c r="CP136" s="56"/>
      <c r="CQ136" s="56">
        <v>102.9</v>
      </c>
      <c r="CR136" s="5"/>
      <c r="CS136" s="56">
        <v>109.4</v>
      </c>
      <c r="CT136" s="6"/>
      <c r="CU136" s="287">
        <v>0</v>
      </c>
      <c r="CV136" s="52"/>
      <c r="CW136" s="50">
        <v>1</v>
      </c>
      <c r="CX136" s="51">
        <v>10</v>
      </c>
      <c r="CY136" s="187"/>
    </row>
    <row r="137" spans="1:103" ht="15" customHeight="1">
      <c r="A137" s="48">
        <v>2019</v>
      </c>
      <c r="B137" s="48"/>
      <c r="C137" s="50">
        <v>1</v>
      </c>
      <c r="D137" s="51">
        <v>11</v>
      </c>
      <c r="E137" s="49" t="str">
        <f t="shared" si="0"/>
        <v>111</v>
      </c>
      <c r="F137" s="65"/>
      <c r="G137" s="468">
        <v>0</v>
      </c>
      <c r="H137" s="66"/>
      <c r="I137" s="215">
        <v>14.3</v>
      </c>
      <c r="J137" s="66"/>
      <c r="K137" s="216">
        <v>80</v>
      </c>
      <c r="L137" s="58"/>
      <c r="M137" s="20">
        <v>1071468</v>
      </c>
      <c r="N137" s="58"/>
      <c r="O137" s="53">
        <v>470979</v>
      </c>
      <c r="P137" s="65"/>
      <c r="Q137" s="23">
        <v>95.1</v>
      </c>
      <c r="R137" s="66"/>
      <c r="S137" s="23">
        <v>97.3</v>
      </c>
      <c r="T137" s="65"/>
      <c r="U137" s="23">
        <v>93.1</v>
      </c>
      <c r="V137" s="66"/>
      <c r="W137" s="23">
        <v>98.3</v>
      </c>
      <c r="X137" s="65"/>
      <c r="Y137" s="23">
        <v>117.1</v>
      </c>
      <c r="Z137" s="66"/>
      <c r="AA137" s="56">
        <v>116.3</v>
      </c>
      <c r="AB137" s="6"/>
      <c r="AC137" s="20">
        <v>524</v>
      </c>
      <c r="AD137" s="5"/>
      <c r="AE137" s="20">
        <v>288</v>
      </c>
      <c r="AF137" s="5"/>
      <c r="AG137" s="20">
        <v>192</v>
      </c>
      <c r="AH137" s="5"/>
      <c r="AI137" s="35">
        <v>415</v>
      </c>
      <c r="AJ137" s="37"/>
      <c r="AK137" s="35">
        <v>10464</v>
      </c>
      <c r="AL137" s="37"/>
      <c r="AM137" s="20">
        <v>113025</v>
      </c>
      <c r="AN137" s="5"/>
      <c r="AO137" s="20">
        <v>1940</v>
      </c>
      <c r="AP137" s="5"/>
      <c r="AQ137" s="359">
        <v>290383</v>
      </c>
      <c r="AR137" s="360"/>
      <c r="AS137" s="285">
        <v>5034</v>
      </c>
      <c r="AT137" s="37"/>
      <c r="AU137" s="20">
        <v>32989</v>
      </c>
      <c r="AV137" s="5"/>
      <c r="AW137" s="20">
        <v>26138</v>
      </c>
      <c r="AX137" s="225">
        <v>9491</v>
      </c>
      <c r="AY137" s="284">
        <v>0</v>
      </c>
      <c r="AZ137" s="323"/>
      <c r="BA137" s="322">
        <v>1</v>
      </c>
      <c r="BB137" s="326"/>
      <c r="BC137" s="443">
        <v>150</v>
      </c>
      <c r="BD137" s="66"/>
      <c r="BE137" s="20">
        <v>7050.4309999999996</v>
      </c>
      <c r="BF137" s="66"/>
      <c r="BG137" s="18">
        <v>4595.91</v>
      </c>
      <c r="BH137" s="5"/>
      <c r="BI137" s="20">
        <v>5846</v>
      </c>
      <c r="BJ137" s="5"/>
      <c r="BK137" s="20">
        <v>1256</v>
      </c>
      <c r="BL137" s="5"/>
      <c r="BM137" s="20">
        <v>3078</v>
      </c>
      <c r="BN137" s="5"/>
      <c r="BO137" s="20">
        <v>1513</v>
      </c>
      <c r="BP137" s="18"/>
      <c r="BQ137" s="18">
        <v>7286</v>
      </c>
      <c r="BR137" s="66"/>
      <c r="BS137" s="18">
        <v>107303</v>
      </c>
      <c r="BT137" s="5"/>
      <c r="BU137" s="285">
        <v>0</v>
      </c>
      <c r="BV137" s="323"/>
      <c r="BW137" s="23">
        <v>100.5</v>
      </c>
      <c r="BX137" s="66"/>
      <c r="BY137" s="20">
        <v>218788</v>
      </c>
      <c r="BZ137" s="5"/>
      <c r="CA137" s="109">
        <v>1.42</v>
      </c>
      <c r="CB137" s="66"/>
      <c r="CC137" s="20">
        <v>3707</v>
      </c>
      <c r="CD137" s="66"/>
      <c r="CE137" s="20">
        <v>8921</v>
      </c>
      <c r="CF137" s="66"/>
      <c r="CG137" s="23">
        <v>93.9</v>
      </c>
      <c r="CH137" s="66"/>
      <c r="CI137" s="23">
        <v>93.4</v>
      </c>
      <c r="CJ137" s="6"/>
      <c r="CK137" s="23">
        <v>102.8</v>
      </c>
      <c r="CL137" s="56"/>
      <c r="CM137" s="56">
        <v>102.3</v>
      </c>
      <c r="CN137" s="5"/>
      <c r="CO137" s="23">
        <v>102.1</v>
      </c>
      <c r="CP137" s="56"/>
      <c r="CQ137" s="56">
        <v>102.4</v>
      </c>
      <c r="CR137" s="5"/>
      <c r="CS137" s="56">
        <v>111.9</v>
      </c>
      <c r="CT137" s="6"/>
      <c r="CU137" s="287">
        <v>0</v>
      </c>
      <c r="CV137" s="52"/>
      <c r="CW137" s="50">
        <v>1</v>
      </c>
      <c r="CX137" s="51">
        <v>11</v>
      </c>
      <c r="CY137" s="187"/>
    </row>
    <row r="138" spans="1:103" ht="15" customHeight="1">
      <c r="A138" s="48">
        <v>2019</v>
      </c>
      <c r="B138" s="48"/>
      <c r="C138" s="50">
        <v>1</v>
      </c>
      <c r="D138" s="51">
        <v>12</v>
      </c>
      <c r="E138" s="49" t="str">
        <f t="shared" si="0"/>
        <v>112</v>
      </c>
      <c r="F138" s="65"/>
      <c r="G138" s="468">
        <v>20</v>
      </c>
      <c r="H138" s="66"/>
      <c r="I138" s="215">
        <v>0</v>
      </c>
      <c r="J138" s="66"/>
      <c r="K138" s="216">
        <v>60</v>
      </c>
      <c r="L138" s="58"/>
      <c r="M138" s="20">
        <v>1070944</v>
      </c>
      <c r="N138" s="58"/>
      <c r="O138" s="53">
        <v>470839</v>
      </c>
      <c r="P138" s="65"/>
      <c r="Q138" s="23">
        <v>91.3</v>
      </c>
      <c r="R138" s="66"/>
      <c r="S138" s="23">
        <v>94.4</v>
      </c>
      <c r="T138" s="65"/>
      <c r="U138" s="23">
        <v>87.2</v>
      </c>
      <c r="V138" s="66"/>
      <c r="W138" s="23">
        <v>95.8</v>
      </c>
      <c r="X138" s="65"/>
      <c r="Y138" s="23">
        <v>118.2</v>
      </c>
      <c r="Z138" s="66"/>
      <c r="AA138" s="56">
        <v>116.8</v>
      </c>
      <c r="AB138" s="6"/>
      <c r="AC138" s="20">
        <v>590</v>
      </c>
      <c r="AD138" s="5"/>
      <c r="AE138" s="20">
        <v>305</v>
      </c>
      <c r="AF138" s="5"/>
      <c r="AG138" s="20">
        <v>172</v>
      </c>
      <c r="AH138" s="5"/>
      <c r="AI138" s="35">
        <v>382</v>
      </c>
      <c r="AJ138" s="37"/>
      <c r="AK138" s="35">
        <v>11493</v>
      </c>
      <c r="AL138" s="37"/>
      <c r="AM138" s="20">
        <v>107815</v>
      </c>
      <c r="AN138" s="5"/>
      <c r="AO138" s="20">
        <v>1827</v>
      </c>
      <c r="AP138" s="5"/>
      <c r="AQ138" s="359">
        <v>278793</v>
      </c>
      <c r="AR138" s="360"/>
      <c r="AS138" s="285">
        <v>8035</v>
      </c>
      <c r="AT138" s="37"/>
      <c r="AU138" s="20">
        <v>33429</v>
      </c>
      <c r="AV138" s="5"/>
      <c r="AW138" s="20">
        <v>26368</v>
      </c>
      <c r="AX138" s="225">
        <v>14217</v>
      </c>
      <c r="AY138" s="284">
        <v>0</v>
      </c>
      <c r="AZ138" s="323"/>
      <c r="BA138" s="285">
        <v>0</v>
      </c>
      <c r="BB138" s="323"/>
      <c r="BC138" s="285">
        <v>0</v>
      </c>
      <c r="BD138" s="66"/>
      <c r="BE138" s="20">
        <v>5803.9709999999995</v>
      </c>
      <c r="BF138" s="66"/>
      <c r="BG138" s="18">
        <v>3639.1120000000001</v>
      </c>
      <c r="BH138" s="5"/>
      <c r="BI138" s="20">
        <v>7670</v>
      </c>
      <c r="BJ138" s="5"/>
      <c r="BK138" s="20">
        <v>1364</v>
      </c>
      <c r="BL138" s="5"/>
      <c r="BM138" s="20">
        <v>3925</v>
      </c>
      <c r="BN138" s="5"/>
      <c r="BO138" s="20">
        <v>2381</v>
      </c>
      <c r="BP138" s="18"/>
      <c r="BQ138" s="18">
        <v>8042</v>
      </c>
      <c r="BR138" s="66"/>
      <c r="BS138" s="18">
        <v>99896</v>
      </c>
      <c r="BT138" s="5"/>
      <c r="BU138" s="285">
        <v>0</v>
      </c>
      <c r="BV138" s="323"/>
      <c r="BW138" s="23">
        <v>100.2</v>
      </c>
      <c r="BX138" s="66"/>
      <c r="BY138" s="20">
        <v>271920</v>
      </c>
      <c r="BZ138" s="5"/>
      <c r="CA138" s="109">
        <v>1.36</v>
      </c>
      <c r="CB138" s="66"/>
      <c r="CC138" s="20">
        <v>3253</v>
      </c>
      <c r="CD138" s="66"/>
      <c r="CE138" s="20">
        <v>7954</v>
      </c>
      <c r="CF138" s="66"/>
      <c r="CG138" s="23">
        <v>168.4</v>
      </c>
      <c r="CH138" s="66"/>
      <c r="CI138" s="23">
        <v>168.1</v>
      </c>
      <c r="CJ138" s="6"/>
      <c r="CK138" s="23">
        <v>102.1</v>
      </c>
      <c r="CL138" s="56"/>
      <c r="CM138" s="56">
        <v>101.9</v>
      </c>
      <c r="CN138" s="5"/>
      <c r="CO138" s="23">
        <v>102.2</v>
      </c>
      <c r="CP138" s="56"/>
      <c r="CQ138" s="56">
        <v>102.5</v>
      </c>
      <c r="CR138" s="5"/>
      <c r="CS138" s="56">
        <v>111.1</v>
      </c>
      <c r="CT138" s="6"/>
      <c r="CU138" s="287">
        <v>1.2</v>
      </c>
      <c r="CV138" s="52"/>
      <c r="CW138" s="50">
        <v>1</v>
      </c>
      <c r="CX138" s="51">
        <v>12</v>
      </c>
      <c r="CY138" s="187"/>
    </row>
    <row r="139" spans="1:103" ht="20.100000000000001" customHeight="1">
      <c r="A139" s="48">
        <v>2020</v>
      </c>
      <c r="B139" s="48"/>
      <c r="C139" s="50">
        <v>2</v>
      </c>
      <c r="D139" s="51">
        <v>1</v>
      </c>
      <c r="E139" s="49" t="str">
        <f t="shared" si="0"/>
        <v>21</v>
      </c>
      <c r="F139" s="65"/>
      <c r="G139" s="215">
        <v>60</v>
      </c>
      <c r="H139" s="66"/>
      <c r="I139" s="215">
        <v>28.6</v>
      </c>
      <c r="J139" s="66"/>
      <c r="K139" s="216">
        <v>40</v>
      </c>
      <c r="L139" s="58"/>
      <c r="M139" s="20">
        <v>1070752</v>
      </c>
      <c r="N139" s="58"/>
      <c r="O139" s="53">
        <v>470842</v>
      </c>
      <c r="P139" s="65"/>
      <c r="Q139" s="23">
        <v>92.7</v>
      </c>
      <c r="R139" s="66"/>
      <c r="S139" s="23">
        <v>87.8</v>
      </c>
      <c r="T139" s="65"/>
      <c r="U139" s="23">
        <v>93.2</v>
      </c>
      <c r="V139" s="66"/>
      <c r="W139" s="23">
        <v>85.6</v>
      </c>
      <c r="X139" s="65"/>
      <c r="Y139" s="23">
        <v>117.4</v>
      </c>
      <c r="Z139" s="66"/>
      <c r="AA139" s="56">
        <v>119.3</v>
      </c>
      <c r="AB139" s="6"/>
      <c r="AC139" s="20">
        <v>492</v>
      </c>
      <c r="AD139" s="5"/>
      <c r="AE139" s="20">
        <v>221</v>
      </c>
      <c r="AF139" s="5"/>
      <c r="AG139" s="20">
        <v>133</v>
      </c>
      <c r="AH139" s="5"/>
      <c r="AI139" s="35">
        <v>286</v>
      </c>
      <c r="AJ139" s="37"/>
      <c r="AK139" s="35">
        <v>7220</v>
      </c>
      <c r="AL139" s="37"/>
      <c r="AM139" s="20">
        <v>66533</v>
      </c>
      <c r="AN139" s="5"/>
      <c r="AO139" s="20">
        <v>1203</v>
      </c>
      <c r="AP139" s="5"/>
      <c r="AQ139" s="359">
        <v>267007</v>
      </c>
      <c r="AR139" s="360"/>
      <c r="AS139" s="285">
        <v>8519</v>
      </c>
      <c r="AT139" s="37"/>
      <c r="AU139" s="20">
        <v>33259</v>
      </c>
      <c r="AV139" s="5"/>
      <c r="AW139" s="20">
        <v>26377</v>
      </c>
      <c r="AX139" s="225">
        <v>17143</v>
      </c>
      <c r="AY139" s="284">
        <v>0</v>
      </c>
      <c r="AZ139" s="323"/>
      <c r="BA139" s="322">
        <v>4</v>
      </c>
      <c r="BB139" s="326"/>
      <c r="BC139" s="443">
        <v>147</v>
      </c>
      <c r="BD139" s="66"/>
      <c r="BE139" s="20">
        <v>5233.6260000000002</v>
      </c>
      <c r="BF139" s="66"/>
      <c r="BG139" s="18">
        <v>2982.357</v>
      </c>
      <c r="BH139" s="5"/>
      <c r="BI139" s="20">
        <v>5724</v>
      </c>
      <c r="BJ139" s="5"/>
      <c r="BK139" s="18">
        <v>1185</v>
      </c>
      <c r="BL139" s="5"/>
      <c r="BM139" s="18">
        <v>2730</v>
      </c>
      <c r="BN139" s="5"/>
      <c r="BO139" s="20">
        <v>1808</v>
      </c>
      <c r="BP139" s="18"/>
      <c r="BQ139" s="18">
        <v>7458</v>
      </c>
      <c r="BR139" s="66"/>
      <c r="BS139" s="18">
        <v>94507</v>
      </c>
      <c r="BT139" s="5"/>
      <c r="BU139" s="285">
        <v>0</v>
      </c>
      <c r="BV139" s="323"/>
      <c r="BW139" s="23">
        <v>100.3</v>
      </c>
      <c r="BX139" s="66"/>
      <c r="BY139" s="20">
        <v>242828</v>
      </c>
      <c r="BZ139" s="5"/>
      <c r="CA139" s="109">
        <v>1.32</v>
      </c>
      <c r="CB139" s="66"/>
      <c r="CC139" s="20">
        <v>4996</v>
      </c>
      <c r="CD139" s="66"/>
      <c r="CE139" s="20">
        <v>9339</v>
      </c>
      <c r="CF139" s="66"/>
      <c r="CG139" s="23">
        <v>89.1</v>
      </c>
      <c r="CH139" s="66"/>
      <c r="CI139" s="23">
        <v>88.8</v>
      </c>
      <c r="CJ139" s="6"/>
      <c r="CK139" s="23">
        <v>100.8</v>
      </c>
      <c r="CL139" s="56"/>
      <c r="CM139" s="56">
        <v>100.5</v>
      </c>
      <c r="CN139" s="5"/>
      <c r="CO139" s="23">
        <v>101.7</v>
      </c>
      <c r="CP139" s="56"/>
      <c r="CQ139" s="56">
        <v>97.7</v>
      </c>
      <c r="CR139" s="5"/>
      <c r="CS139" s="56">
        <v>105.4</v>
      </c>
      <c r="CT139" s="6"/>
      <c r="CU139" s="287">
        <v>0</v>
      </c>
      <c r="CV139" s="52"/>
      <c r="CW139" s="50">
        <v>2</v>
      </c>
      <c r="CX139" s="51">
        <v>1</v>
      </c>
      <c r="CY139" s="187"/>
    </row>
    <row r="140" spans="1:103" ht="15" customHeight="1">
      <c r="A140" s="48">
        <v>2020</v>
      </c>
      <c r="B140" s="48"/>
      <c r="C140" s="50">
        <v>2</v>
      </c>
      <c r="D140" s="51">
        <v>2</v>
      </c>
      <c r="E140" s="49" t="str">
        <f t="shared" si="0"/>
        <v>22</v>
      </c>
      <c r="F140" s="65"/>
      <c r="G140" s="468">
        <v>40</v>
      </c>
      <c r="H140" s="66"/>
      <c r="I140" s="215">
        <v>28.6</v>
      </c>
      <c r="J140" s="66"/>
      <c r="K140" s="216">
        <v>70</v>
      </c>
      <c r="L140" s="58"/>
      <c r="M140" s="20">
        <v>1070124</v>
      </c>
      <c r="N140" s="58"/>
      <c r="O140" s="53">
        <v>470687</v>
      </c>
      <c r="P140" s="65"/>
      <c r="Q140" s="23">
        <v>93.1</v>
      </c>
      <c r="R140" s="66"/>
      <c r="S140" s="23">
        <v>90.5</v>
      </c>
      <c r="T140" s="65"/>
      <c r="U140" s="23">
        <v>92.8</v>
      </c>
      <c r="V140" s="66"/>
      <c r="W140" s="23">
        <v>89.4</v>
      </c>
      <c r="X140" s="65"/>
      <c r="Y140" s="23">
        <v>117.2</v>
      </c>
      <c r="Z140" s="66"/>
      <c r="AA140" s="56">
        <v>118.1</v>
      </c>
      <c r="AB140" s="6"/>
      <c r="AC140" s="20">
        <v>430</v>
      </c>
      <c r="AD140" s="5"/>
      <c r="AE140" s="20">
        <v>256</v>
      </c>
      <c r="AF140" s="5"/>
      <c r="AG140" s="20">
        <v>101</v>
      </c>
      <c r="AH140" s="5"/>
      <c r="AI140" s="35">
        <v>159</v>
      </c>
      <c r="AJ140" s="37"/>
      <c r="AK140" s="35">
        <v>6769</v>
      </c>
      <c r="AL140" s="37"/>
      <c r="AM140" s="20">
        <v>55738</v>
      </c>
      <c r="AN140" s="5"/>
      <c r="AO140" s="20">
        <v>983</v>
      </c>
      <c r="AP140" s="5"/>
      <c r="AQ140" s="359">
        <v>257906</v>
      </c>
      <c r="AR140" s="360"/>
      <c r="AS140" s="285">
        <v>4612</v>
      </c>
      <c r="AT140" s="37"/>
      <c r="AU140" s="20">
        <v>33356</v>
      </c>
      <c r="AV140" s="5"/>
      <c r="AW140" s="20">
        <v>26497</v>
      </c>
      <c r="AX140" s="225">
        <v>10220</v>
      </c>
      <c r="AY140" s="284">
        <v>0</v>
      </c>
      <c r="AZ140" s="323"/>
      <c r="BA140" s="322">
        <v>6</v>
      </c>
      <c r="BB140" s="326"/>
      <c r="BC140" s="443">
        <v>267</v>
      </c>
      <c r="BD140" s="66"/>
      <c r="BE140" s="20">
        <v>6687.7780000000002</v>
      </c>
      <c r="BF140" s="66"/>
      <c r="BG140" s="18">
        <v>3259.7310000000002</v>
      </c>
      <c r="BH140" s="5"/>
      <c r="BI140" s="20">
        <v>5097</v>
      </c>
      <c r="BJ140" s="5"/>
      <c r="BK140" s="20">
        <v>872</v>
      </c>
      <c r="BL140" s="5"/>
      <c r="BM140" s="20">
        <v>2713</v>
      </c>
      <c r="BN140" s="5"/>
      <c r="BO140" s="20">
        <v>1512</v>
      </c>
      <c r="BP140" s="18"/>
      <c r="BQ140" s="18">
        <v>7043</v>
      </c>
      <c r="BR140" s="66"/>
      <c r="BS140" s="18">
        <v>107240</v>
      </c>
      <c r="BT140" s="5"/>
      <c r="BU140" s="285">
        <v>0</v>
      </c>
      <c r="BV140" s="323"/>
      <c r="BW140" s="23">
        <v>100.4</v>
      </c>
      <c r="BX140" s="66"/>
      <c r="BY140" s="20">
        <v>277638</v>
      </c>
      <c r="BZ140" s="5"/>
      <c r="CA140" s="109">
        <v>1.26</v>
      </c>
      <c r="CB140" s="66"/>
      <c r="CC140" s="20">
        <v>4453</v>
      </c>
      <c r="CD140" s="66"/>
      <c r="CE140" s="20">
        <v>8951</v>
      </c>
      <c r="CF140" s="66"/>
      <c r="CG140" s="23">
        <v>85.9</v>
      </c>
      <c r="CH140" s="66"/>
      <c r="CI140" s="23">
        <v>85.6</v>
      </c>
      <c r="CJ140" s="6"/>
      <c r="CK140" s="23">
        <v>99.9</v>
      </c>
      <c r="CL140" s="56"/>
      <c r="CM140" s="56">
        <v>99.5</v>
      </c>
      <c r="CN140" s="5"/>
      <c r="CO140" s="23">
        <v>101.6</v>
      </c>
      <c r="CP140" s="56"/>
      <c r="CQ140" s="56">
        <v>99.6</v>
      </c>
      <c r="CR140" s="5"/>
      <c r="CS140" s="56">
        <v>120.9</v>
      </c>
      <c r="CT140" s="6"/>
      <c r="CU140" s="287">
        <v>0</v>
      </c>
      <c r="CV140" s="52"/>
      <c r="CW140" s="50">
        <v>2</v>
      </c>
      <c r="CX140" s="51">
        <v>2</v>
      </c>
      <c r="CY140" s="187"/>
    </row>
    <row r="141" spans="1:103" ht="15" customHeight="1">
      <c r="A141" s="48">
        <v>2020</v>
      </c>
      <c r="B141" s="48"/>
      <c r="C141" s="50">
        <v>2</v>
      </c>
      <c r="D141" s="51">
        <v>3</v>
      </c>
      <c r="E141" s="49" t="str">
        <f t="shared" si="0"/>
        <v>23</v>
      </c>
      <c r="F141" s="65"/>
      <c r="G141" s="215">
        <v>40</v>
      </c>
      <c r="H141" s="66"/>
      <c r="I141" s="468">
        <v>28.6</v>
      </c>
      <c r="J141" s="66"/>
      <c r="K141" s="216">
        <v>60</v>
      </c>
      <c r="L141" s="58"/>
      <c r="M141" s="20">
        <v>1069386</v>
      </c>
      <c r="N141" s="58"/>
      <c r="O141" s="53">
        <v>470438</v>
      </c>
      <c r="P141" s="65"/>
      <c r="Q141" s="23">
        <v>90.8</v>
      </c>
      <c r="R141" s="66"/>
      <c r="S141" s="23">
        <v>96.1</v>
      </c>
      <c r="T141" s="65"/>
      <c r="U141" s="23">
        <v>90.6</v>
      </c>
      <c r="V141" s="52"/>
      <c r="W141" s="23">
        <v>94</v>
      </c>
      <c r="X141" s="52"/>
      <c r="Y141" s="23">
        <v>116</v>
      </c>
      <c r="Z141" s="52"/>
      <c r="AA141" s="56">
        <v>116.7</v>
      </c>
      <c r="AB141" s="6"/>
      <c r="AC141" s="20">
        <v>452</v>
      </c>
      <c r="AD141" s="5"/>
      <c r="AE141" s="20">
        <v>227</v>
      </c>
      <c r="AF141" s="5"/>
      <c r="AG141" s="20">
        <v>155</v>
      </c>
      <c r="AH141" s="5"/>
      <c r="AI141" s="35">
        <v>365</v>
      </c>
      <c r="AJ141" s="37"/>
      <c r="AK141" s="35">
        <v>14782</v>
      </c>
      <c r="AL141" s="37"/>
      <c r="AM141" s="20">
        <v>58675</v>
      </c>
      <c r="AN141" s="5"/>
      <c r="AO141" s="20">
        <v>919</v>
      </c>
      <c r="AP141" s="5"/>
      <c r="AQ141" s="359">
        <v>137049</v>
      </c>
      <c r="AR141" s="360"/>
      <c r="AS141" s="285">
        <v>172</v>
      </c>
      <c r="AT141" s="37"/>
      <c r="AU141" s="20">
        <v>33756</v>
      </c>
      <c r="AV141" s="5"/>
      <c r="AW141" s="20">
        <v>26730</v>
      </c>
      <c r="AX141" s="225">
        <v>17412</v>
      </c>
      <c r="AY141" s="284">
        <v>0</v>
      </c>
      <c r="AZ141" s="323"/>
      <c r="BA141" s="322">
        <v>2</v>
      </c>
      <c r="BB141" s="326"/>
      <c r="BC141" s="443">
        <v>256</v>
      </c>
      <c r="BD141" s="66"/>
      <c r="BE141" s="20">
        <v>5586.9859999999999</v>
      </c>
      <c r="BF141" s="66"/>
      <c r="BG141" s="18">
        <v>3348.5010000000002</v>
      </c>
      <c r="BH141" s="5"/>
      <c r="BI141" s="20">
        <v>5397</v>
      </c>
      <c r="BJ141" s="5"/>
      <c r="BK141" s="18">
        <v>778</v>
      </c>
      <c r="BL141" s="5"/>
      <c r="BM141" s="18">
        <v>2966</v>
      </c>
      <c r="BN141" s="5"/>
      <c r="BO141" s="20">
        <v>1653</v>
      </c>
      <c r="BP141" s="18"/>
      <c r="BQ141" s="18">
        <v>7143</v>
      </c>
      <c r="BR141" s="66"/>
      <c r="BS141" s="18">
        <v>57000</v>
      </c>
      <c r="BT141" s="5"/>
      <c r="BU141" s="285">
        <v>0</v>
      </c>
      <c r="BV141" s="323"/>
      <c r="BW141" s="23">
        <v>100.2</v>
      </c>
      <c r="BX141" s="66"/>
      <c r="BY141" s="20">
        <v>289115</v>
      </c>
      <c r="BZ141" s="5"/>
      <c r="CA141" s="109">
        <v>1.26</v>
      </c>
      <c r="CB141" s="66"/>
      <c r="CC141" s="20">
        <v>4895</v>
      </c>
      <c r="CD141" s="66"/>
      <c r="CE141" s="20">
        <v>8487</v>
      </c>
      <c r="CF141" s="66"/>
      <c r="CG141" s="23">
        <v>91</v>
      </c>
      <c r="CH141" s="66"/>
      <c r="CI141" s="23">
        <v>90.8</v>
      </c>
      <c r="CJ141" s="6"/>
      <c r="CK141" s="23">
        <v>102.4</v>
      </c>
      <c r="CL141" s="56"/>
      <c r="CM141" s="56">
        <v>102.2</v>
      </c>
      <c r="CN141" s="5"/>
      <c r="CO141" s="23">
        <v>100.5</v>
      </c>
      <c r="CP141" s="56"/>
      <c r="CQ141" s="56">
        <v>102.8</v>
      </c>
      <c r="CR141" s="5"/>
      <c r="CS141" s="56">
        <v>120.9</v>
      </c>
      <c r="CT141" s="6"/>
      <c r="CU141" s="287">
        <v>1.9</v>
      </c>
      <c r="CV141" s="52"/>
      <c r="CW141" s="50">
        <v>2</v>
      </c>
      <c r="CX141" s="51">
        <v>3</v>
      </c>
      <c r="CY141" s="187"/>
    </row>
    <row r="142" spans="1:103" ht="15" customHeight="1">
      <c r="A142" s="48">
        <v>2020</v>
      </c>
      <c r="B142" s="48"/>
      <c r="C142" s="50">
        <v>2</v>
      </c>
      <c r="D142" s="51">
        <v>4</v>
      </c>
      <c r="E142" s="49" t="str">
        <f t="shared" si="0"/>
        <v>24</v>
      </c>
      <c r="F142" s="65"/>
      <c r="G142" s="215">
        <v>0</v>
      </c>
      <c r="H142" s="66"/>
      <c r="I142" s="215">
        <v>14.3</v>
      </c>
      <c r="J142" s="66"/>
      <c r="K142" s="216">
        <v>80</v>
      </c>
      <c r="L142" s="58"/>
      <c r="M142" s="20">
        <v>1065444</v>
      </c>
      <c r="N142" s="58"/>
      <c r="O142" s="53">
        <v>470231</v>
      </c>
      <c r="P142" s="65"/>
      <c r="Q142" s="23">
        <v>88.6</v>
      </c>
      <c r="R142" s="66"/>
      <c r="S142" s="23">
        <v>89.9</v>
      </c>
      <c r="T142" s="65"/>
      <c r="U142" s="23">
        <v>89.7</v>
      </c>
      <c r="V142" s="66"/>
      <c r="W142" s="23">
        <v>88.7</v>
      </c>
      <c r="X142" s="65"/>
      <c r="Y142" s="23">
        <v>114.4</v>
      </c>
      <c r="Z142" s="66"/>
      <c r="AA142" s="56">
        <v>116.4</v>
      </c>
      <c r="AB142" s="6"/>
      <c r="AC142" s="20">
        <v>520</v>
      </c>
      <c r="AD142" s="5"/>
      <c r="AE142" s="20">
        <v>237</v>
      </c>
      <c r="AF142" s="5"/>
      <c r="AG142" s="20">
        <v>220</v>
      </c>
      <c r="AH142" s="5"/>
      <c r="AI142" s="35">
        <v>181</v>
      </c>
      <c r="AJ142" s="37"/>
      <c r="AK142" s="35">
        <v>16301</v>
      </c>
      <c r="AL142" s="37"/>
      <c r="AM142" s="20">
        <v>87762</v>
      </c>
      <c r="AN142" s="5"/>
      <c r="AO142" s="20">
        <v>1557</v>
      </c>
      <c r="AP142" s="5"/>
      <c r="AQ142" s="359">
        <v>27685</v>
      </c>
      <c r="AR142" s="360"/>
      <c r="AS142" s="285" t="s">
        <v>194</v>
      </c>
      <c r="AT142" s="281"/>
      <c r="AU142" s="20">
        <v>34242</v>
      </c>
      <c r="AV142" s="5"/>
      <c r="AW142" s="20">
        <v>26340</v>
      </c>
      <c r="AX142" s="225">
        <v>14104</v>
      </c>
      <c r="AY142" s="284">
        <v>0</v>
      </c>
      <c r="AZ142" s="323"/>
      <c r="BA142" s="322">
        <v>4</v>
      </c>
      <c r="BB142" s="326"/>
      <c r="BC142" s="443">
        <v>384</v>
      </c>
      <c r="BD142" s="66"/>
      <c r="BE142" s="20">
        <v>5341.232</v>
      </c>
      <c r="BF142" s="52"/>
      <c r="BG142" s="18">
        <v>2740.373</v>
      </c>
      <c r="BH142" s="5"/>
      <c r="BI142" s="20">
        <v>4702</v>
      </c>
      <c r="BJ142" s="5"/>
      <c r="BK142" s="18">
        <v>477</v>
      </c>
      <c r="BL142" s="5"/>
      <c r="BM142" s="18">
        <v>2779</v>
      </c>
      <c r="BN142" s="5"/>
      <c r="BO142" s="20">
        <v>1447</v>
      </c>
      <c r="BP142" s="18"/>
      <c r="BQ142" s="18">
        <v>6727</v>
      </c>
      <c r="BR142" s="66"/>
      <c r="BS142" s="18">
        <v>18441</v>
      </c>
      <c r="BT142" s="5"/>
      <c r="BU142" s="285">
        <v>0</v>
      </c>
      <c r="BV142" s="323"/>
      <c r="BW142" s="23">
        <v>100.1</v>
      </c>
      <c r="BX142" s="66"/>
      <c r="BY142" s="20">
        <v>235741</v>
      </c>
      <c r="BZ142" s="5"/>
      <c r="CA142" s="109">
        <v>1.2</v>
      </c>
      <c r="CB142" s="66"/>
      <c r="CC142" s="20">
        <v>6233</v>
      </c>
      <c r="CD142" s="66"/>
      <c r="CE142" s="20">
        <v>7718</v>
      </c>
      <c r="CF142" s="66"/>
      <c r="CG142" s="23">
        <v>88.5</v>
      </c>
      <c r="CH142" s="66"/>
      <c r="CI142" s="23">
        <v>88.4</v>
      </c>
      <c r="CJ142" s="6"/>
      <c r="CK142" s="23">
        <v>100.8</v>
      </c>
      <c r="CL142" s="56"/>
      <c r="CM142" s="56">
        <v>100.7</v>
      </c>
      <c r="CN142" s="5"/>
      <c r="CO142" s="23">
        <v>101</v>
      </c>
      <c r="CP142" s="56"/>
      <c r="CQ142" s="56">
        <v>102.4</v>
      </c>
      <c r="CR142" s="5"/>
      <c r="CS142" s="56">
        <v>89.8</v>
      </c>
      <c r="CT142" s="6"/>
      <c r="CU142" s="287">
        <v>0</v>
      </c>
      <c r="CV142" s="52"/>
      <c r="CW142" s="50">
        <v>2</v>
      </c>
      <c r="CX142" s="51">
        <v>4</v>
      </c>
      <c r="CY142" s="187"/>
    </row>
    <row r="143" spans="1:103" ht="15" customHeight="1">
      <c r="A143" s="48">
        <v>2020</v>
      </c>
      <c r="B143" s="48"/>
      <c r="C143" s="50">
        <v>2</v>
      </c>
      <c r="D143" s="51">
        <v>5</v>
      </c>
      <c r="E143" s="49" t="str">
        <f t="shared" si="0"/>
        <v>25</v>
      </c>
      <c r="F143" s="65"/>
      <c r="G143" s="215">
        <v>0</v>
      </c>
      <c r="H143" s="66"/>
      <c r="I143" s="215">
        <v>14.3</v>
      </c>
      <c r="J143" s="66"/>
      <c r="K143" s="216">
        <v>40</v>
      </c>
      <c r="L143" s="58"/>
      <c r="M143" s="20">
        <v>1065689</v>
      </c>
      <c r="N143" s="58"/>
      <c r="O143" s="53">
        <v>472562</v>
      </c>
      <c r="P143" s="65"/>
      <c r="Q143" s="23">
        <v>81.7</v>
      </c>
      <c r="R143" s="66"/>
      <c r="S143" s="23">
        <v>75.5</v>
      </c>
      <c r="T143" s="65"/>
      <c r="U143" s="23">
        <v>79.599999999999994</v>
      </c>
      <c r="V143" s="66"/>
      <c r="W143" s="23">
        <v>72</v>
      </c>
      <c r="X143" s="65"/>
      <c r="Y143" s="23">
        <v>118.2</v>
      </c>
      <c r="Z143" s="66"/>
      <c r="AA143" s="56">
        <v>119.1</v>
      </c>
      <c r="AB143" s="6"/>
      <c r="AC143" s="20">
        <v>474</v>
      </c>
      <c r="AD143" s="5"/>
      <c r="AE143" s="20">
        <v>221</v>
      </c>
      <c r="AF143" s="5"/>
      <c r="AG143" s="20">
        <v>204</v>
      </c>
      <c r="AH143" s="5"/>
      <c r="AI143" s="35">
        <v>259</v>
      </c>
      <c r="AJ143" s="37"/>
      <c r="AK143" s="35">
        <v>11427</v>
      </c>
      <c r="AL143" s="37"/>
      <c r="AM143" s="20">
        <v>66032</v>
      </c>
      <c r="AN143" s="5"/>
      <c r="AO143" s="20">
        <v>1132.4849999999999</v>
      </c>
      <c r="AP143" s="5"/>
      <c r="AQ143" s="359">
        <v>16243</v>
      </c>
      <c r="AR143" s="360"/>
      <c r="AS143" s="285">
        <v>0</v>
      </c>
      <c r="AT143" s="281"/>
      <c r="AU143" s="20">
        <v>34815</v>
      </c>
      <c r="AV143" s="5"/>
      <c r="AW143" s="20">
        <v>26666</v>
      </c>
      <c r="AX143" s="225">
        <v>9820</v>
      </c>
      <c r="AY143" s="284">
        <v>0</v>
      </c>
      <c r="AZ143" s="323"/>
      <c r="BA143" s="322">
        <v>2</v>
      </c>
      <c r="BB143" s="326"/>
      <c r="BC143" s="443">
        <v>120</v>
      </c>
      <c r="BD143" s="66"/>
      <c r="BE143" s="20">
        <v>4558.3940000000002</v>
      </c>
      <c r="BF143" s="66"/>
      <c r="BG143" s="18">
        <v>2638.5309999999999</v>
      </c>
      <c r="BH143" s="5"/>
      <c r="BI143" s="20">
        <v>5438</v>
      </c>
      <c r="BJ143" s="5"/>
      <c r="BK143" s="18">
        <v>792</v>
      </c>
      <c r="BL143" s="5"/>
      <c r="BM143" s="18">
        <v>2959</v>
      </c>
      <c r="BN143" s="5"/>
      <c r="BO143" s="20">
        <v>1687</v>
      </c>
      <c r="BP143" s="18"/>
      <c r="BQ143" s="18">
        <v>7017</v>
      </c>
      <c r="BR143" s="66"/>
      <c r="BS143" s="18">
        <v>11174</v>
      </c>
      <c r="BT143" s="5"/>
      <c r="BU143" s="285">
        <v>0</v>
      </c>
      <c r="BV143" s="323"/>
      <c r="BW143" s="23">
        <v>99.8</v>
      </c>
      <c r="BX143" s="66"/>
      <c r="BY143" s="20">
        <v>288753</v>
      </c>
      <c r="BZ143" s="5"/>
      <c r="CA143" s="109">
        <v>1.1299999999999999</v>
      </c>
      <c r="CB143" s="66"/>
      <c r="CC143" s="20">
        <v>4388</v>
      </c>
      <c r="CD143" s="66"/>
      <c r="CE143" s="20">
        <v>7321</v>
      </c>
      <c r="CF143" s="66"/>
      <c r="CG143" s="23">
        <v>85.5</v>
      </c>
      <c r="CH143" s="66"/>
      <c r="CI143" s="23">
        <v>85.7</v>
      </c>
      <c r="CJ143" s="6"/>
      <c r="CK143" s="23">
        <v>99.1</v>
      </c>
      <c r="CL143" s="56"/>
      <c r="CM143" s="56">
        <v>99.3</v>
      </c>
      <c r="CN143" s="5"/>
      <c r="CO143" s="23">
        <v>100.2</v>
      </c>
      <c r="CP143" s="56"/>
      <c r="CQ143" s="56">
        <v>94</v>
      </c>
      <c r="CR143" s="5"/>
      <c r="CS143" s="56">
        <v>77.599999999999994</v>
      </c>
      <c r="CT143" s="6"/>
      <c r="CU143" s="287">
        <v>0</v>
      </c>
      <c r="CV143" s="52"/>
      <c r="CW143" s="50">
        <v>2</v>
      </c>
      <c r="CX143" s="51">
        <v>5</v>
      </c>
      <c r="CY143" s="187"/>
    </row>
    <row r="144" spans="1:103" ht="15" customHeight="1">
      <c r="A144" s="48">
        <v>2020</v>
      </c>
      <c r="B144" s="48"/>
      <c r="C144" s="50">
        <v>2</v>
      </c>
      <c r="D144" s="51">
        <v>6</v>
      </c>
      <c r="E144" s="49" t="str">
        <f t="shared" si="0"/>
        <v>26</v>
      </c>
      <c r="F144" s="65"/>
      <c r="G144" s="215">
        <v>20</v>
      </c>
      <c r="H144" s="66"/>
      <c r="I144" s="215">
        <v>14.3</v>
      </c>
      <c r="J144" s="66"/>
      <c r="K144" s="216">
        <v>40</v>
      </c>
      <c r="L144" s="58"/>
      <c r="M144" s="20">
        <v>1065283</v>
      </c>
      <c r="N144" s="58"/>
      <c r="O144" s="18">
        <v>472578</v>
      </c>
      <c r="P144" s="65"/>
      <c r="Q144" s="23">
        <v>83.7</v>
      </c>
      <c r="R144" s="66"/>
      <c r="S144" s="23">
        <v>81.7</v>
      </c>
      <c r="T144" s="65"/>
      <c r="U144" s="23">
        <v>79.599999999999994</v>
      </c>
      <c r="V144" s="66"/>
      <c r="W144" s="23">
        <v>78.400000000000006</v>
      </c>
      <c r="X144" s="65"/>
      <c r="Y144" s="23">
        <v>119.3</v>
      </c>
      <c r="Z144" s="66"/>
      <c r="AA144" s="56">
        <v>118.3</v>
      </c>
      <c r="AB144" s="6"/>
      <c r="AC144" s="20">
        <v>387</v>
      </c>
      <c r="AD144" s="5"/>
      <c r="AE144" s="20">
        <v>198</v>
      </c>
      <c r="AF144" s="5"/>
      <c r="AG144" s="20">
        <v>149</v>
      </c>
      <c r="AH144" s="5"/>
      <c r="AI144" s="20">
        <v>376</v>
      </c>
      <c r="AJ144" s="5"/>
      <c r="AK144" s="20">
        <v>17526</v>
      </c>
      <c r="AL144" s="5"/>
      <c r="AM144" s="20">
        <v>57687</v>
      </c>
      <c r="AN144" s="5"/>
      <c r="AO144" s="20">
        <v>985</v>
      </c>
      <c r="AP144" s="5"/>
      <c r="AQ144" s="359">
        <v>48770</v>
      </c>
      <c r="AR144" s="360"/>
      <c r="AS144" s="285" t="s">
        <v>194</v>
      </c>
      <c r="AT144" s="281"/>
      <c r="AU144" s="20">
        <v>35918</v>
      </c>
      <c r="AV144" s="5"/>
      <c r="AW144" s="20">
        <v>26861</v>
      </c>
      <c r="AX144" s="225">
        <v>16531</v>
      </c>
      <c r="AY144" s="284">
        <v>0</v>
      </c>
      <c r="AZ144" s="323"/>
      <c r="BA144" s="322">
        <v>3</v>
      </c>
      <c r="BB144" s="326"/>
      <c r="BC144" s="443">
        <v>763</v>
      </c>
      <c r="BD144" s="66"/>
      <c r="BE144" s="20">
        <v>4516</v>
      </c>
      <c r="BF144" s="66"/>
      <c r="BG144" s="18">
        <v>1792</v>
      </c>
      <c r="BH144" s="5"/>
      <c r="BI144" s="20">
        <v>5759</v>
      </c>
      <c r="BJ144" s="5"/>
      <c r="BK144" s="18">
        <v>1080</v>
      </c>
      <c r="BL144" s="5"/>
      <c r="BM144" s="18">
        <v>2923</v>
      </c>
      <c r="BN144" s="5"/>
      <c r="BO144" s="20">
        <v>1757</v>
      </c>
      <c r="BP144" s="18"/>
      <c r="BQ144" s="18">
        <v>7233</v>
      </c>
      <c r="BR144" s="66"/>
      <c r="BS144" s="18">
        <v>24227</v>
      </c>
      <c r="BT144" s="5"/>
      <c r="BU144" s="285">
        <v>0</v>
      </c>
      <c r="BV144" s="323"/>
      <c r="BW144" s="23">
        <v>99.8</v>
      </c>
      <c r="BX144" s="66"/>
      <c r="BY144" s="20">
        <v>239016</v>
      </c>
      <c r="BZ144" s="5"/>
      <c r="CA144" s="109">
        <v>1.1299999999999999</v>
      </c>
      <c r="CB144" s="66"/>
      <c r="CC144" s="20">
        <v>4534</v>
      </c>
      <c r="CD144" s="66"/>
      <c r="CE144" s="20">
        <v>8564</v>
      </c>
      <c r="CF144" s="66"/>
      <c r="CG144" s="23">
        <v>126</v>
      </c>
      <c r="CH144" s="66"/>
      <c r="CI144" s="23">
        <v>126.3</v>
      </c>
      <c r="CJ144" s="6"/>
      <c r="CK144" s="23">
        <v>99.7</v>
      </c>
      <c r="CL144" s="56"/>
      <c r="CM144" s="56">
        <v>99.9</v>
      </c>
      <c r="CN144" s="5"/>
      <c r="CO144" s="23">
        <v>100.7</v>
      </c>
      <c r="CP144" s="56"/>
      <c r="CQ144" s="56">
        <v>102.8</v>
      </c>
      <c r="CR144" s="5"/>
      <c r="CS144" s="56">
        <v>79.3</v>
      </c>
      <c r="CT144" s="341"/>
      <c r="CU144" s="480">
        <v>1.9</v>
      </c>
      <c r="CV144" s="52"/>
      <c r="CW144" s="50">
        <v>2</v>
      </c>
      <c r="CX144" s="51">
        <v>6</v>
      </c>
      <c r="CY144" s="187"/>
    </row>
    <row r="145" spans="1:103" ht="15" customHeight="1">
      <c r="A145" s="48">
        <v>2020</v>
      </c>
      <c r="B145" s="48"/>
      <c r="C145" s="50">
        <v>2</v>
      </c>
      <c r="D145" s="51">
        <v>7</v>
      </c>
      <c r="E145" s="49" t="str">
        <f t="shared" si="0"/>
        <v>27</v>
      </c>
      <c r="F145" s="65"/>
      <c r="G145" s="468">
        <v>60</v>
      </c>
      <c r="H145" s="66"/>
      <c r="I145" s="215">
        <v>57.1</v>
      </c>
      <c r="J145" s="66"/>
      <c r="K145" s="216">
        <v>20</v>
      </c>
      <c r="L145" s="58"/>
      <c r="M145" s="20">
        <v>1064681</v>
      </c>
      <c r="N145" s="58"/>
      <c r="O145" s="18">
        <v>472655</v>
      </c>
      <c r="P145" s="65"/>
      <c r="Q145" s="23">
        <v>82.6</v>
      </c>
      <c r="R145" s="66"/>
      <c r="S145" s="23">
        <v>82.4</v>
      </c>
      <c r="T145" s="65"/>
      <c r="U145" s="23">
        <v>83.1</v>
      </c>
      <c r="V145" s="66"/>
      <c r="W145" s="23">
        <v>85.1</v>
      </c>
      <c r="X145" s="65"/>
      <c r="Y145" s="23">
        <v>114.3</v>
      </c>
      <c r="Z145" s="66"/>
      <c r="AA145" s="56">
        <v>112.9</v>
      </c>
      <c r="AB145" s="6"/>
      <c r="AC145" s="20">
        <v>508</v>
      </c>
      <c r="AD145" s="5"/>
      <c r="AE145" s="20">
        <v>243</v>
      </c>
      <c r="AF145" s="5"/>
      <c r="AG145" s="20">
        <v>183</v>
      </c>
      <c r="AH145" s="5"/>
      <c r="AI145" s="20">
        <v>461</v>
      </c>
      <c r="AJ145" s="5"/>
      <c r="AK145" s="20">
        <v>23264</v>
      </c>
      <c r="AL145" s="5"/>
      <c r="AM145" s="20">
        <v>79635</v>
      </c>
      <c r="AN145" s="5"/>
      <c r="AO145" s="20">
        <v>1538</v>
      </c>
      <c r="AP145" s="5"/>
      <c r="AQ145" s="359">
        <v>82594</v>
      </c>
      <c r="AR145" s="360"/>
      <c r="AS145" s="285">
        <v>0</v>
      </c>
      <c r="AT145" s="281"/>
      <c r="AU145" s="20">
        <v>36089</v>
      </c>
      <c r="AV145" s="5"/>
      <c r="AW145" s="20">
        <v>27049</v>
      </c>
      <c r="AX145" s="225">
        <v>13509</v>
      </c>
      <c r="AY145" s="284">
        <v>0.2</v>
      </c>
      <c r="AZ145" s="323"/>
      <c r="BA145" s="322">
        <v>2</v>
      </c>
      <c r="BB145" s="326"/>
      <c r="BC145" s="443">
        <v>117</v>
      </c>
      <c r="BD145" s="66"/>
      <c r="BE145" s="20">
        <v>5149</v>
      </c>
      <c r="BF145" s="66"/>
      <c r="BG145" s="18">
        <v>3025</v>
      </c>
      <c r="BH145" s="5"/>
      <c r="BI145" s="20">
        <v>6319</v>
      </c>
      <c r="BJ145" s="5"/>
      <c r="BK145" s="18">
        <v>954</v>
      </c>
      <c r="BL145" s="5"/>
      <c r="BM145" s="18">
        <v>3480</v>
      </c>
      <c r="BN145" s="5"/>
      <c r="BO145" s="20">
        <v>1885</v>
      </c>
      <c r="BP145" s="18"/>
      <c r="BQ145" s="18">
        <v>7672</v>
      </c>
      <c r="BR145" s="66"/>
      <c r="BS145" s="18">
        <v>50778</v>
      </c>
      <c r="BT145" s="5"/>
      <c r="BU145" s="285">
        <v>0</v>
      </c>
      <c r="BV145" s="323"/>
      <c r="BW145" s="23">
        <v>100.1</v>
      </c>
      <c r="BX145" s="66"/>
      <c r="BY145" s="20">
        <v>257466</v>
      </c>
      <c r="BZ145" s="5"/>
      <c r="CA145" s="109">
        <v>1.1200000000000001</v>
      </c>
      <c r="CB145" s="66"/>
      <c r="CC145" s="20">
        <v>4221</v>
      </c>
      <c r="CD145" s="66"/>
      <c r="CE145" s="20">
        <v>7919</v>
      </c>
      <c r="CF145" s="66"/>
      <c r="CG145" s="23">
        <v>117.7</v>
      </c>
      <c r="CH145" s="66"/>
      <c r="CI145" s="23">
        <v>117.6</v>
      </c>
      <c r="CJ145" s="6"/>
      <c r="CK145" s="23">
        <v>100.3</v>
      </c>
      <c r="CL145" s="56"/>
      <c r="CM145" s="56">
        <v>100.2</v>
      </c>
      <c r="CN145" s="5"/>
      <c r="CO145" s="23">
        <v>100</v>
      </c>
      <c r="CP145" s="56"/>
      <c r="CQ145" s="56">
        <v>102.6</v>
      </c>
      <c r="CR145" s="5"/>
      <c r="CS145" s="56">
        <v>83.3</v>
      </c>
      <c r="CT145" s="6"/>
      <c r="CU145" s="287">
        <v>0</v>
      </c>
      <c r="CV145" s="52"/>
      <c r="CW145" s="50">
        <v>2</v>
      </c>
      <c r="CX145" s="51">
        <v>7</v>
      </c>
      <c r="CY145" s="187"/>
    </row>
    <row r="146" spans="1:103" ht="15" customHeight="1">
      <c r="A146" s="48">
        <v>2020</v>
      </c>
      <c r="B146" s="48"/>
      <c r="C146" s="50">
        <v>2</v>
      </c>
      <c r="D146" s="51">
        <v>8</v>
      </c>
      <c r="E146" s="49" t="str">
        <f t="shared" si="0"/>
        <v>28</v>
      </c>
      <c r="F146" s="65"/>
      <c r="G146" s="468">
        <v>100</v>
      </c>
      <c r="H146" s="66"/>
      <c r="I146" s="215">
        <v>71.400000000000006</v>
      </c>
      <c r="J146" s="66"/>
      <c r="K146" s="216">
        <v>20</v>
      </c>
      <c r="L146" s="58"/>
      <c r="M146" s="20">
        <v>1064353</v>
      </c>
      <c r="N146" s="58"/>
      <c r="O146" s="18">
        <v>472875</v>
      </c>
      <c r="P146" s="65"/>
      <c r="Q146" s="23">
        <v>81.3</v>
      </c>
      <c r="R146" s="66"/>
      <c r="S146" s="23">
        <v>75.5</v>
      </c>
      <c r="T146" s="65"/>
      <c r="U146" s="23">
        <v>85.5</v>
      </c>
      <c r="V146" s="66"/>
      <c r="W146" s="23">
        <v>79.7</v>
      </c>
      <c r="X146" s="65"/>
      <c r="Y146" s="23">
        <v>109</v>
      </c>
      <c r="Z146" s="66"/>
      <c r="AA146" s="56">
        <v>109</v>
      </c>
      <c r="AB146" s="6"/>
      <c r="AC146" s="20">
        <v>439</v>
      </c>
      <c r="AD146" s="5"/>
      <c r="AE146" s="20">
        <v>230</v>
      </c>
      <c r="AF146" s="5"/>
      <c r="AG146" s="20">
        <v>153</v>
      </c>
      <c r="AH146" s="5"/>
      <c r="AI146" s="20">
        <v>359</v>
      </c>
      <c r="AJ146" s="5"/>
      <c r="AK146" s="20">
        <v>14297</v>
      </c>
      <c r="AL146" s="5"/>
      <c r="AM146" s="20">
        <v>75567</v>
      </c>
      <c r="AN146" s="5"/>
      <c r="AO146" s="20">
        <v>1705</v>
      </c>
      <c r="AP146" s="5"/>
      <c r="AQ146" s="359">
        <v>71455</v>
      </c>
      <c r="AR146" s="360"/>
      <c r="AS146" s="285">
        <v>0</v>
      </c>
      <c r="AT146" s="281"/>
      <c r="AU146" s="20">
        <v>36347</v>
      </c>
      <c r="AV146" s="5"/>
      <c r="AW146" s="20">
        <v>27121</v>
      </c>
      <c r="AX146" s="225">
        <v>13657</v>
      </c>
      <c r="AY146" s="284">
        <v>0</v>
      </c>
      <c r="AZ146" s="323"/>
      <c r="BA146" s="322">
        <v>2</v>
      </c>
      <c r="BB146" s="326"/>
      <c r="BC146" s="443">
        <v>42</v>
      </c>
      <c r="BD146" s="66"/>
      <c r="BE146" s="20">
        <v>5890</v>
      </c>
      <c r="BF146" s="66"/>
      <c r="BG146" s="18">
        <v>2896</v>
      </c>
      <c r="BH146" s="5"/>
      <c r="BI146" s="20">
        <v>5982</v>
      </c>
      <c r="BJ146" s="5"/>
      <c r="BK146" s="18">
        <v>739</v>
      </c>
      <c r="BL146" s="5"/>
      <c r="BM146" s="18">
        <v>3376</v>
      </c>
      <c r="BN146" s="5"/>
      <c r="BO146" s="20">
        <v>1867</v>
      </c>
      <c r="BP146" s="18"/>
      <c r="BQ146" s="18">
        <v>7847</v>
      </c>
      <c r="BR146" s="66"/>
      <c r="BS146" s="18">
        <v>63844</v>
      </c>
      <c r="BT146" s="5"/>
      <c r="BU146" s="285">
        <v>0</v>
      </c>
      <c r="BV146" s="323"/>
      <c r="BW146" s="23">
        <v>100.4</v>
      </c>
      <c r="BX146" s="66"/>
      <c r="BY146" s="20">
        <v>273325</v>
      </c>
      <c r="BZ146" s="5"/>
      <c r="CA146" s="109">
        <v>1.1399999999999999</v>
      </c>
      <c r="CB146" s="66"/>
      <c r="CC146" s="20">
        <v>3921</v>
      </c>
      <c r="CD146" s="66"/>
      <c r="CE146" s="20">
        <v>7952</v>
      </c>
      <c r="CF146" s="66"/>
      <c r="CG146" s="23">
        <v>87.4</v>
      </c>
      <c r="CH146" s="66"/>
      <c r="CI146" s="23">
        <v>87.1</v>
      </c>
      <c r="CJ146" s="6"/>
      <c r="CK146" s="23">
        <v>97.6</v>
      </c>
      <c r="CL146" s="56"/>
      <c r="CM146" s="56">
        <v>97.2</v>
      </c>
      <c r="CN146" s="5"/>
      <c r="CO146" s="23">
        <v>98.6</v>
      </c>
      <c r="CP146" s="56"/>
      <c r="CQ146" s="56">
        <v>94.7</v>
      </c>
      <c r="CR146" s="5"/>
      <c r="CS146" s="56">
        <v>90.7</v>
      </c>
      <c r="CT146" s="6"/>
      <c r="CU146" s="287">
        <v>0</v>
      </c>
      <c r="CV146" s="52"/>
      <c r="CW146" s="50">
        <v>2</v>
      </c>
      <c r="CX146" s="51">
        <v>8</v>
      </c>
      <c r="CY146" s="187"/>
    </row>
    <row r="147" spans="1:103" ht="15" customHeight="1">
      <c r="A147" s="48">
        <v>2020</v>
      </c>
      <c r="B147" s="48"/>
      <c r="C147" s="50">
        <v>2</v>
      </c>
      <c r="D147" s="51">
        <v>9</v>
      </c>
      <c r="E147" s="49" t="str">
        <f t="shared" si="0"/>
        <v>29</v>
      </c>
      <c r="F147" s="65"/>
      <c r="G147" s="468">
        <v>100</v>
      </c>
      <c r="H147" s="66"/>
      <c r="I147" s="215">
        <v>71.400000000000006</v>
      </c>
      <c r="J147" s="66"/>
      <c r="K147" s="216">
        <v>0</v>
      </c>
      <c r="L147" s="58"/>
      <c r="M147" s="20">
        <v>1063934</v>
      </c>
      <c r="N147" s="58"/>
      <c r="O147" s="18">
        <v>473043</v>
      </c>
      <c r="P147" s="65"/>
      <c r="Q147" s="23">
        <v>85.9</v>
      </c>
      <c r="R147" s="66"/>
      <c r="S147" s="23">
        <v>88.2</v>
      </c>
      <c r="T147" s="65"/>
      <c r="U147" s="23">
        <v>86.8</v>
      </c>
      <c r="V147" s="66"/>
      <c r="W147" s="23">
        <v>89.4</v>
      </c>
      <c r="X147" s="65"/>
      <c r="Y147" s="23">
        <v>111.7</v>
      </c>
      <c r="Z147" s="66"/>
      <c r="AA147" s="56">
        <v>110.1</v>
      </c>
      <c r="AB147" s="6"/>
      <c r="AC147" s="20">
        <v>573</v>
      </c>
      <c r="AD147" s="5"/>
      <c r="AE147" s="20">
        <v>280</v>
      </c>
      <c r="AF147" s="5"/>
      <c r="AG147" s="20">
        <v>217</v>
      </c>
      <c r="AH147" s="5"/>
      <c r="AI147" s="20">
        <v>437</v>
      </c>
      <c r="AJ147" s="5"/>
      <c r="AK147" s="20">
        <v>15297</v>
      </c>
      <c r="AL147" s="5"/>
      <c r="AM147" s="20">
        <v>114028</v>
      </c>
      <c r="AN147" s="5"/>
      <c r="AO147" s="20">
        <v>2018</v>
      </c>
      <c r="AP147" s="5"/>
      <c r="AQ147" s="359">
        <v>82199</v>
      </c>
      <c r="AR147" s="360"/>
      <c r="AS147" s="285">
        <v>0</v>
      </c>
      <c r="AT147" s="281"/>
      <c r="AU147" s="20">
        <v>36215</v>
      </c>
      <c r="AV147" s="5"/>
      <c r="AW147" s="20">
        <v>27193</v>
      </c>
      <c r="AX147" s="225">
        <v>12613</v>
      </c>
      <c r="AY147" s="284">
        <v>0</v>
      </c>
      <c r="AZ147" s="323"/>
      <c r="BA147" s="322">
        <v>1</v>
      </c>
      <c r="BB147" s="326"/>
      <c r="BC147" s="443">
        <v>70</v>
      </c>
      <c r="BD147" s="66"/>
      <c r="BE147" s="20">
        <v>5143</v>
      </c>
      <c r="BF147" s="66"/>
      <c r="BG147" s="18">
        <v>2152</v>
      </c>
      <c r="BH147" s="5"/>
      <c r="BI147" s="20">
        <v>5345</v>
      </c>
      <c r="BJ147" s="5"/>
      <c r="BK147" s="18">
        <v>763</v>
      </c>
      <c r="BL147" s="5"/>
      <c r="BM147" s="18">
        <v>2945</v>
      </c>
      <c r="BN147" s="5"/>
      <c r="BO147" s="20">
        <v>1637</v>
      </c>
      <c r="BP147" s="18"/>
      <c r="BQ147" s="18">
        <v>7373</v>
      </c>
      <c r="BR147" s="66"/>
      <c r="BS147" s="18">
        <v>66747</v>
      </c>
      <c r="BT147" s="5"/>
      <c r="BU147" s="285">
        <v>0</v>
      </c>
      <c r="BV147" s="323"/>
      <c r="BW147" s="23">
        <v>99.9</v>
      </c>
      <c r="BX147" s="66"/>
      <c r="BY147" s="20">
        <v>224442</v>
      </c>
      <c r="BZ147" s="5"/>
      <c r="CA147" s="109">
        <v>1.1200000000000001</v>
      </c>
      <c r="CB147" s="66"/>
      <c r="CC147" s="20">
        <v>4087</v>
      </c>
      <c r="CD147" s="66"/>
      <c r="CE147" s="20">
        <v>8761</v>
      </c>
      <c r="CF147" s="66"/>
      <c r="CG147" s="23">
        <v>85.4</v>
      </c>
      <c r="CH147" s="66"/>
      <c r="CI147" s="23">
        <v>85.6</v>
      </c>
      <c r="CJ147" s="6"/>
      <c r="CK147" s="23">
        <v>99.4</v>
      </c>
      <c r="CL147" s="56"/>
      <c r="CM147" s="56">
        <v>99.6</v>
      </c>
      <c r="CN147" s="5"/>
      <c r="CO147" s="23">
        <v>99.1</v>
      </c>
      <c r="CP147" s="56"/>
      <c r="CQ147" s="56">
        <v>99.3</v>
      </c>
      <c r="CR147" s="5"/>
      <c r="CS147" s="56">
        <v>99.6</v>
      </c>
      <c r="CT147" s="6"/>
      <c r="CU147" s="287">
        <v>2.1</v>
      </c>
      <c r="CV147" s="52"/>
      <c r="CW147" s="50">
        <v>2</v>
      </c>
      <c r="CX147" s="51">
        <v>9</v>
      </c>
      <c r="CY147" s="187"/>
    </row>
    <row r="148" spans="1:103" ht="15" customHeight="1">
      <c r="A148" s="48">
        <v>2020</v>
      </c>
      <c r="B148" s="48"/>
      <c r="C148" s="50">
        <v>2</v>
      </c>
      <c r="D148" s="51">
        <v>10</v>
      </c>
      <c r="E148" s="49" t="str">
        <f t="shared" si="0"/>
        <v>210</v>
      </c>
      <c r="F148" s="65"/>
      <c r="G148" s="215">
        <v>100</v>
      </c>
      <c r="H148" s="66"/>
      <c r="I148" s="468">
        <v>85.7</v>
      </c>
      <c r="J148" s="66"/>
      <c r="K148" s="216">
        <v>40</v>
      </c>
      <c r="L148" s="58"/>
      <c r="M148" s="20">
        <v>1069576</v>
      </c>
      <c r="N148" s="58"/>
      <c r="O148" s="18">
        <v>470055</v>
      </c>
      <c r="P148" s="65"/>
      <c r="Q148" s="23">
        <v>89.6</v>
      </c>
      <c r="R148" s="66"/>
      <c r="S148" s="23">
        <v>97.1</v>
      </c>
      <c r="T148" s="65"/>
      <c r="U148" s="23">
        <v>92.2</v>
      </c>
      <c r="V148" s="66"/>
      <c r="W148" s="23">
        <v>97.9</v>
      </c>
      <c r="X148" s="65"/>
      <c r="Y148" s="23">
        <v>110.5</v>
      </c>
      <c r="Z148" s="66"/>
      <c r="AA148" s="56">
        <v>111</v>
      </c>
      <c r="AB148" s="6"/>
      <c r="AC148" s="20">
        <v>474</v>
      </c>
      <c r="AD148" s="5"/>
      <c r="AE148" s="20">
        <v>264</v>
      </c>
      <c r="AF148" s="5"/>
      <c r="AG148" s="20">
        <v>142</v>
      </c>
      <c r="AH148" s="5"/>
      <c r="AI148" s="20">
        <v>467</v>
      </c>
      <c r="AJ148" s="5"/>
      <c r="AK148" s="20">
        <v>16424</v>
      </c>
      <c r="AL148" s="5"/>
      <c r="AM148" s="20">
        <v>102728</v>
      </c>
      <c r="AN148" s="5"/>
      <c r="AO148" s="20">
        <v>1204</v>
      </c>
      <c r="AP148" s="5"/>
      <c r="AQ148" s="359">
        <v>108232</v>
      </c>
      <c r="AR148" s="360"/>
      <c r="AS148" s="285">
        <v>0</v>
      </c>
      <c r="AT148" s="281"/>
      <c r="AU148" s="20">
        <v>36331</v>
      </c>
      <c r="AV148" s="5"/>
      <c r="AW148" s="20">
        <v>27198</v>
      </c>
      <c r="AX148" s="225">
        <v>9278</v>
      </c>
      <c r="AY148" s="284">
        <v>58</v>
      </c>
      <c r="AZ148" s="323"/>
      <c r="BA148" s="322">
        <v>2</v>
      </c>
      <c r="BB148" s="326"/>
      <c r="BC148" s="443">
        <v>62</v>
      </c>
      <c r="BD148" s="66"/>
      <c r="BE148" s="20">
        <v>5840</v>
      </c>
      <c r="BF148" s="66"/>
      <c r="BG148" s="18">
        <v>3110</v>
      </c>
      <c r="BH148" s="5"/>
      <c r="BI148" s="20">
        <v>5939</v>
      </c>
      <c r="BJ148" s="5"/>
      <c r="BK148" s="18">
        <v>1132</v>
      </c>
      <c r="BL148" s="5"/>
      <c r="BM148" s="18">
        <v>3116</v>
      </c>
      <c r="BN148" s="5"/>
      <c r="BO148" s="20">
        <v>1692</v>
      </c>
      <c r="BP148" s="18"/>
      <c r="BQ148" s="18">
        <v>7467</v>
      </c>
      <c r="BR148" s="66"/>
      <c r="BS148" s="18">
        <v>86567</v>
      </c>
      <c r="BT148" s="5"/>
      <c r="BU148" s="285">
        <v>0</v>
      </c>
      <c r="BV148" s="323"/>
      <c r="BW148" s="23">
        <v>100.1</v>
      </c>
      <c r="BX148" s="66"/>
      <c r="BY148" s="20">
        <v>290798</v>
      </c>
      <c r="BZ148" s="5"/>
      <c r="CA148" s="109">
        <v>1.1499999999999999</v>
      </c>
      <c r="CB148" s="66"/>
      <c r="CC148" s="20">
        <v>4270</v>
      </c>
      <c r="CD148" s="66"/>
      <c r="CE148" s="20">
        <v>9459</v>
      </c>
      <c r="CF148" s="66"/>
      <c r="CG148" s="23">
        <v>85.2</v>
      </c>
      <c r="CH148" s="66"/>
      <c r="CI148" s="23">
        <v>85</v>
      </c>
      <c r="CJ148" s="6"/>
      <c r="CK148" s="23">
        <v>99.2</v>
      </c>
      <c r="CL148" s="56"/>
      <c r="CM148" s="56">
        <v>99</v>
      </c>
      <c r="CN148" s="5"/>
      <c r="CO148" s="23">
        <v>99.1</v>
      </c>
      <c r="CP148" s="56"/>
      <c r="CQ148" s="56">
        <v>102.6</v>
      </c>
      <c r="CR148" s="5"/>
      <c r="CS148" s="56">
        <v>110.3</v>
      </c>
      <c r="CT148" s="6"/>
      <c r="CU148" s="287">
        <v>0</v>
      </c>
      <c r="CV148" s="52"/>
      <c r="CW148" s="50">
        <v>2</v>
      </c>
      <c r="CX148" s="51">
        <v>10</v>
      </c>
      <c r="CY148" s="187"/>
    </row>
    <row r="149" spans="1:103" ht="15" customHeight="1">
      <c r="A149" s="48">
        <v>2020</v>
      </c>
      <c r="B149" s="48"/>
      <c r="C149" s="50">
        <v>2</v>
      </c>
      <c r="D149" s="51">
        <v>11</v>
      </c>
      <c r="E149" s="49" t="str">
        <f t="shared" si="0"/>
        <v>211</v>
      </c>
      <c r="F149" s="65"/>
      <c r="G149" s="215">
        <v>100</v>
      </c>
      <c r="H149" s="66"/>
      <c r="I149" s="468">
        <v>71.400000000000006</v>
      </c>
      <c r="J149" s="66"/>
      <c r="K149" s="216">
        <v>60</v>
      </c>
      <c r="L149" s="58"/>
      <c r="M149" s="20">
        <v>1069124</v>
      </c>
      <c r="N149" s="58"/>
      <c r="O149" s="18">
        <v>469972</v>
      </c>
      <c r="P149" s="65"/>
      <c r="Q149" s="23">
        <v>89.9</v>
      </c>
      <c r="R149" s="66"/>
      <c r="S149" s="23">
        <v>93.1</v>
      </c>
      <c r="T149" s="65"/>
      <c r="U149" s="23">
        <v>90.8</v>
      </c>
      <c r="V149" s="66"/>
      <c r="W149" s="23">
        <v>96.4</v>
      </c>
      <c r="X149" s="65"/>
      <c r="Y149" s="23">
        <v>110.5</v>
      </c>
      <c r="Z149" s="66"/>
      <c r="AA149" s="56">
        <v>109.2</v>
      </c>
      <c r="AB149" s="6"/>
      <c r="AC149" s="20">
        <v>526</v>
      </c>
      <c r="AD149" s="5"/>
      <c r="AE149" s="20">
        <v>261</v>
      </c>
      <c r="AF149" s="5"/>
      <c r="AG149" s="20">
        <v>210</v>
      </c>
      <c r="AH149" s="5"/>
      <c r="AI149" s="20">
        <v>324</v>
      </c>
      <c r="AJ149" s="5"/>
      <c r="AK149" s="20">
        <v>7411</v>
      </c>
      <c r="AL149" s="5"/>
      <c r="AM149" s="20">
        <v>77371</v>
      </c>
      <c r="AN149" s="5"/>
      <c r="AO149" s="20">
        <v>1239.079</v>
      </c>
      <c r="AP149" s="5"/>
      <c r="AQ149" s="359">
        <v>146117</v>
      </c>
      <c r="AR149" s="360"/>
      <c r="AS149" s="285">
        <v>0</v>
      </c>
      <c r="AT149" s="281"/>
      <c r="AU149" s="20">
        <v>36419</v>
      </c>
      <c r="AV149" s="5"/>
      <c r="AW149" s="20">
        <v>27167</v>
      </c>
      <c r="AX149" s="225">
        <v>13751</v>
      </c>
      <c r="AY149" s="284">
        <v>0</v>
      </c>
      <c r="AZ149" s="323"/>
      <c r="BA149" s="322">
        <v>3</v>
      </c>
      <c r="BB149" s="326"/>
      <c r="BC149" s="443">
        <v>896</v>
      </c>
      <c r="BD149" s="66"/>
      <c r="BE149" s="20">
        <v>6485.1629999999996</v>
      </c>
      <c r="BF149" s="66"/>
      <c r="BG149" s="18">
        <v>2649.989</v>
      </c>
      <c r="BH149" s="5"/>
      <c r="BI149" s="20">
        <v>5767</v>
      </c>
      <c r="BJ149" s="5"/>
      <c r="BK149" s="18">
        <v>1025</v>
      </c>
      <c r="BL149" s="5"/>
      <c r="BM149" s="18">
        <v>3058</v>
      </c>
      <c r="BN149" s="5"/>
      <c r="BO149" s="20">
        <v>1684</v>
      </c>
      <c r="BP149" s="18"/>
      <c r="BQ149" s="18">
        <v>7351</v>
      </c>
      <c r="BR149" s="66"/>
      <c r="BS149" s="18">
        <v>105797</v>
      </c>
      <c r="BT149" s="5"/>
      <c r="BU149" s="285">
        <v>0</v>
      </c>
      <c r="BV149" s="323"/>
      <c r="BW149" s="23" ph="1">
        <v>99.6</v>
      </c>
      <c r="BX149" s="66"/>
      <c r="BY149" s="20">
        <v>225050</v>
      </c>
      <c r="BZ149" s="5"/>
      <c r="CA149" s="109">
        <v>1.17</v>
      </c>
      <c r="CB149" s="66"/>
      <c r="CC149" s="20">
        <v>3587</v>
      </c>
      <c r="CD149" s="66"/>
      <c r="CE149" s="20">
        <v>8505</v>
      </c>
      <c r="CF149" s="66"/>
      <c r="CG149" s="23">
        <v>89.9</v>
      </c>
      <c r="CH149" s="66"/>
      <c r="CI149" s="23">
        <v>90.3</v>
      </c>
      <c r="CJ149" s="6"/>
      <c r="CK149" s="23">
        <v>99</v>
      </c>
      <c r="CL149" s="56"/>
      <c r="CM149" s="56">
        <v>99.4</v>
      </c>
      <c r="CN149" s="5"/>
      <c r="CO149" s="23">
        <v>99</v>
      </c>
      <c r="CP149" s="56"/>
      <c r="CQ149" s="56">
        <v>99.6</v>
      </c>
      <c r="CR149" s="5"/>
      <c r="CS149" s="56">
        <v>107.8</v>
      </c>
      <c r="CT149" s="6"/>
      <c r="CU149" s="287">
        <v>0</v>
      </c>
      <c r="CV149" s="52"/>
      <c r="CW149" s="50">
        <v>2</v>
      </c>
      <c r="CX149" s="51">
        <v>11</v>
      </c>
      <c r="CY149" s="187"/>
    </row>
    <row r="150" spans="1:103" ht="15" customHeight="1">
      <c r="A150" s="48">
        <v>2020</v>
      </c>
      <c r="B150" s="48"/>
      <c r="C150" s="50">
        <v>2</v>
      </c>
      <c r="D150" s="51">
        <v>12</v>
      </c>
      <c r="E150" s="49" t="str">
        <f t="shared" si="0"/>
        <v>212</v>
      </c>
      <c r="F150" s="65"/>
      <c r="G150" s="215">
        <v>80</v>
      </c>
      <c r="H150" s="66"/>
      <c r="I150" s="468">
        <v>85.7</v>
      </c>
      <c r="J150" s="66"/>
      <c r="K150" s="216">
        <v>40</v>
      </c>
      <c r="L150" s="58"/>
      <c r="M150" s="20">
        <v>1068790</v>
      </c>
      <c r="N150" s="58"/>
      <c r="O150" s="18">
        <v>470049</v>
      </c>
      <c r="P150" s="65"/>
      <c r="Q150" s="23">
        <v>90</v>
      </c>
      <c r="R150" s="66"/>
      <c r="S150" s="23">
        <v>95.1</v>
      </c>
      <c r="T150" s="65"/>
      <c r="U150" s="23">
        <v>90.4</v>
      </c>
      <c r="V150" s="66"/>
      <c r="W150" s="23">
        <v>100.3</v>
      </c>
      <c r="X150" s="65"/>
      <c r="Y150" s="23">
        <v>110.2</v>
      </c>
      <c r="Z150" s="66"/>
      <c r="AA150" s="56">
        <v>108.8</v>
      </c>
      <c r="AB150" s="6"/>
      <c r="AC150" s="20">
        <v>611</v>
      </c>
      <c r="AD150" s="5"/>
      <c r="AE150" s="20">
        <v>275</v>
      </c>
      <c r="AF150" s="5"/>
      <c r="AG150" s="20">
        <v>229</v>
      </c>
      <c r="AH150" s="5"/>
      <c r="AI150" s="20">
        <v>449</v>
      </c>
      <c r="AJ150" s="5"/>
      <c r="AK150" s="20">
        <v>14242</v>
      </c>
      <c r="AL150" s="5"/>
      <c r="AM150" s="20">
        <v>85890</v>
      </c>
      <c r="AN150" s="5"/>
      <c r="AO150" s="20">
        <v>1358.212</v>
      </c>
      <c r="AP150" s="5"/>
      <c r="AQ150" s="359">
        <v>109203</v>
      </c>
      <c r="AR150" s="360"/>
      <c r="AS150" s="285">
        <v>0</v>
      </c>
      <c r="AT150" s="281"/>
      <c r="AU150" s="20">
        <v>36962</v>
      </c>
      <c r="AV150" s="5"/>
      <c r="AW150" s="20">
        <v>27449</v>
      </c>
      <c r="AX150" s="225">
        <v>8819</v>
      </c>
      <c r="AY150" s="284">
        <v>0</v>
      </c>
      <c r="AZ150" s="323"/>
      <c r="BA150" s="322">
        <v>2</v>
      </c>
      <c r="BB150" s="326"/>
      <c r="BC150" s="443">
        <v>330</v>
      </c>
      <c r="BD150" s="66"/>
      <c r="BE150" s="20">
        <v>5732.4030000000002</v>
      </c>
      <c r="BF150" s="66"/>
      <c r="BG150" s="18">
        <v>3426.4839999999999</v>
      </c>
      <c r="BH150" s="5"/>
      <c r="BI150" s="20">
        <v>7944</v>
      </c>
      <c r="BJ150" s="5"/>
      <c r="BK150" s="18">
        <v>1190</v>
      </c>
      <c r="BL150" s="5"/>
      <c r="BM150" s="18">
        <v>4303</v>
      </c>
      <c r="BN150" s="5"/>
      <c r="BO150" s="20">
        <v>2450</v>
      </c>
      <c r="BP150" s="18"/>
      <c r="BQ150" s="18">
        <v>7970</v>
      </c>
      <c r="BR150" s="66"/>
      <c r="BS150" s="18">
        <v>82383</v>
      </c>
      <c r="BT150" s="5"/>
      <c r="BU150" s="285">
        <v>0</v>
      </c>
      <c r="BV150" s="323"/>
      <c r="BW150" s="23">
        <v>99.2</v>
      </c>
      <c r="BX150" s="66"/>
      <c r="BY150" s="20">
        <v>296349</v>
      </c>
      <c r="BZ150" s="5"/>
      <c r="CA150" s="109">
        <v>1.18</v>
      </c>
      <c r="CB150" s="66"/>
      <c r="CC150" s="20">
        <v>3066</v>
      </c>
      <c r="CD150" s="66"/>
      <c r="CE150" s="20">
        <v>8334</v>
      </c>
      <c r="CF150" s="66"/>
      <c r="CG150" s="23">
        <v>168.5</v>
      </c>
      <c r="CH150" s="66"/>
      <c r="CI150" s="23">
        <v>169.9</v>
      </c>
      <c r="CJ150" s="6"/>
      <c r="CK150" s="23">
        <v>101.5</v>
      </c>
      <c r="CL150" s="56"/>
      <c r="CM150" s="56">
        <v>102.3</v>
      </c>
      <c r="CN150" s="5"/>
      <c r="CO150" s="23">
        <v>98.5</v>
      </c>
      <c r="CP150" s="56"/>
      <c r="CQ150" s="56">
        <v>101.8</v>
      </c>
      <c r="CR150" s="5"/>
      <c r="CS150" s="56">
        <v>114.3</v>
      </c>
      <c r="CT150" s="6"/>
      <c r="CU150" s="287">
        <v>1.8</v>
      </c>
      <c r="CV150" s="52"/>
      <c r="CW150" s="50">
        <v>2</v>
      </c>
      <c r="CX150" s="51">
        <v>12</v>
      </c>
      <c r="CY150" s="187"/>
    </row>
    <row r="151" spans="1:103" ht="19.5" customHeight="1">
      <c r="A151" s="52">
        <v>2021</v>
      </c>
      <c r="B151" s="48"/>
      <c r="C151" s="50">
        <v>3</v>
      </c>
      <c r="D151" s="51">
        <v>1</v>
      </c>
      <c r="E151" s="49" t="str">
        <f t="shared" si="0"/>
        <v>31</v>
      </c>
      <c r="F151" s="65"/>
      <c r="G151" s="215">
        <v>60</v>
      </c>
      <c r="H151" s="66"/>
      <c r="I151" s="215">
        <v>71.400000000000006</v>
      </c>
      <c r="J151" s="66"/>
      <c r="K151" s="216">
        <v>20</v>
      </c>
      <c r="L151" s="58"/>
      <c r="M151" s="20">
        <v>1068432</v>
      </c>
      <c r="N151" s="58"/>
      <c r="O151" s="18">
        <v>469963</v>
      </c>
      <c r="P151" s="65"/>
      <c r="Q151" s="23">
        <v>89.4</v>
      </c>
      <c r="R151" s="66"/>
      <c r="S151" s="23">
        <v>82.1</v>
      </c>
      <c r="T151" s="65"/>
      <c r="U151" s="23">
        <v>93.1</v>
      </c>
      <c r="V151" s="66"/>
      <c r="W151" s="23">
        <v>84.5</v>
      </c>
      <c r="X151" s="65"/>
      <c r="Y151" s="23">
        <v>105.3</v>
      </c>
      <c r="Z151" s="66"/>
      <c r="AA151" s="56">
        <v>105.5</v>
      </c>
      <c r="AB151" s="6"/>
      <c r="AC151" s="20">
        <v>423</v>
      </c>
      <c r="AD151" s="5"/>
      <c r="AE151" s="20">
        <v>229</v>
      </c>
      <c r="AF151" s="5"/>
      <c r="AG151" s="20">
        <v>100</v>
      </c>
      <c r="AH151" s="5"/>
      <c r="AI151" s="20">
        <v>264</v>
      </c>
      <c r="AJ151" s="5"/>
      <c r="AK151" s="20">
        <v>8220</v>
      </c>
      <c r="AL151" s="5"/>
      <c r="AM151" s="20">
        <v>85876</v>
      </c>
      <c r="AN151" s="5"/>
      <c r="AO151" s="20">
        <v>1640.597</v>
      </c>
      <c r="AP151" s="5"/>
      <c r="AQ151" s="359">
        <v>57236</v>
      </c>
      <c r="AR151" s="360"/>
      <c r="AS151" s="285">
        <v>0</v>
      </c>
      <c r="AT151" s="281"/>
      <c r="AU151" s="20">
        <v>37047</v>
      </c>
      <c r="AV151" s="5"/>
      <c r="AW151" s="20">
        <v>27411</v>
      </c>
      <c r="AX151" s="225">
        <v>12369</v>
      </c>
      <c r="AY151" s="284">
        <v>0</v>
      </c>
      <c r="AZ151" s="323"/>
      <c r="BA151" s="322">
        <v>3</v>
      </c>
      <c r="BB151" s="326"/>
      <c r="BC151" s="443">
        <v>361</v>
      </c>
      <c r="BD151" s="66"/>
      <c r="BE151" s="20">
        <v>5277.86</v>
      </c>
      <c r="BF151" s="66"/>
      <c r="BG151" s="18">
        <v>3175.7429999999999</v>
      </c>
      <c r="BH151" s="5"/>
      <c r="BI151" s="20">
        <v>5319</v>
      </c>
      <c r="BJ151" s="5"/>
      <c r="BK151" s="18">
        <v>721</v>
      </c>
      <c r="BL151" s="5"/>
      <c r="BM151" s="18">
        <v>2969</v>
      </c>
      <c r="BN151" s="5"/>
      <c r="BO151" s="20">
        <v>1629</v>
      </c>
      <c r="BP151" s="18"/>
      <c r="BQ151" s="18">
        <v>7233</v>
      </c>
      <c r="BR151" s="66"/>
      <c r="BS151" s="18">
        <v>31183</v>
      </c>
      <c r="BT151" s="5"/>
      <c r="BU151" s="285">
        <v>0</v>
      </c>
      <c r="BV151" s="323"/>
      <c r="BW151" s="23">
        <v>99.9</v>
      </c>
      <c r="BX151" s="66"/>
      <c r="BY151" s="20">
        <v>276086</v>
      </c>
      <c r="BZ151" s="5"/>
      <c r="CA151" s="109">
        <v>1.22</v>
      </c>
      <c r="CB151" s="66"/>
      <c r="CC151" s="20">
        <v>4602</v>
      </c>
      <c r="CD151" s="66"/>
      <c r="CE151" s="20">
        <v>10052</v>
      </c>
      <c r="CF151" s="66"/>
      <c r="CG151" s="23">
        <v>87.3</v>
      </c>
      <c r="CH151" s="66"/>
      <c r="CI151" s="23">
        <v>87.3</v>
      </c>
      <c r="CJ151" s="6"/>
      <c r="CK151" s="23">
        <v>99.6</v>
      </c>
      <c r="CL151" s="56"/>
      <c r="CM151" s="56">
        <v>99.6</v>
      </c>
      <c r="CN151" s="5"/>
      <c r="CO151" s="23">
        <v>97.1</v>
      </c>
      <c r="CP151" s="56"/>
      <c r="CQ151" s="56">
        <v>94.5</v>
      </c>
      <c r="CR151" s="5"/>
      <c r="CS151" s="56">
        <v>115.2</v>
      </c>
      <c r="CT151" s="6"/>
      <c r="CU151" s="287">
        <v>0</v>
      </c>
      <c r="CV151" s="52"/>
      <c r="CW151" s="50">
        <v>3</v>
      </c>
      <c r="CX151" s="51">
        <v>1</v>
      </c>
      <c r="CY151" s="187"/>
    </row>
    <row r="152" spans="1:103" ht="15" customHeight="1">
      <c r="A152" s="52">
        <v>2021</v>
      </c>
      <c r="B152" s="48"/>
      <c r="C152" s="50">
        <v>3</v>
      </c>
      <c r="D152" s="51">
        <v>2</v>
      </c>
      <c r="E152" s="49" t="str">
        <f t="shared" si="0"/>
        <v>32</v>
      </c>
      <c r="F152" s="65"/>
      <c r="G152" s="215">
        <v>40</v>
      </c>
      <c r="H152" s="66"/>
      <c r="I152" s="215">
        <v>100</v>
      </c>
      <c r="J152" s="66"/>
      <c r="K152" s="216">
        <v>40</v>
      </c>
      <c r="L152" s="58"/>
      <c r="M152" s="20">
        <v>1067792</v>
      </c>
      <c r="N152" s="58"/>
      <c r="O152" s="18">
        <v>469860</v>
      </c>
      <c r="P152" s="65"/>
      <c r="Q152" s="23">
        <v>90.3</v>
      </c>
      <c r="R152" s="66"/>
      <c r="S152" s="23">
        <v>85</v>
      </c>
      <c r="T152" s="65"/>
      <c r="U152" s="23">
        <v>91.6</v>
      </c>
      <c r="V152" s="66"/>
      <c r="W152" s="23">
        <v>85.9</v>
      </c>
      <c r="X152" s="65"/>
      <c r="Y152" s="23">
        <v>105.8</v>
      </c>
      <c r="Z152" s="66"/>
      <c r="AA152" s="56">
        <v>105.8</v>
      </c>
      <c r="AB152" s="6"/>
      <c r="AC152" s="20">
        <v>419</v>
      </c>
      <c r="AD152" s="5"/>
      <c r="AE152" s="20">
        <v>226</v>
      </c>
      <c r="AF152" s="5"/>
      <c r="AG152" s="20">
        <v>124</v>
      </c>
      <c r="AH152" s="5"/>
      <c r="AI152" s="20">
        <v>238</v>
      </c>
      <c r="AJ152" s="5"/>
      <c r="AK152" s="20">
        <v>5677</v>
      </c>
      <c r="AL152" s="5"/>
      <c r="AM152" s="20">
        <v>63997</v>
      </c>
      <c r="AN152" s="5"/>
      <c r="AO152" s="20">
        <v>1105.4490000000001</v>
      </c>
      <c r="AP152" s="5"/>
      <c r="AQ152" s="359">
        <v>52095</v>
      </c>
      <c r="AR152" s="360"/>
      <c r="AS152" s="285">
        <v>0</v>
      </c>
      <c r="AT152" s="281"/>
      <c r="AU152" s="20">
        <v>37471</v>
      </c>
      <c r="AV152" s="5"/>
      <c r="AW152" s="20">
        <v>27426</v>
      </c>
      <c r="AX152" s="225">
        <v>10701</v>
      </c>
      <c r="AY152" s="284">
        <v>0</v>
      </c>
      <c r="AZ152" s="323"/>
      <c r="BA152" s="322">
        <v>2</v>
      </c>
      <c r="BB152" s="326"/>
      <c r="BC152" s="443">
        <v>252</v>
      </c>
      <c r="BD152" s="66"/>
      <c r="BE152" s="20">
        <v>5734.3339999999998</v>
      </c>
      <c r="BF152" s="66"/>
      <c r="BG152" s="18">
        <v>3146.27</v>
      </c>
      <c r="BH152" s="5"/>
      <c r="BI152" s="20">
        <v>4986</v>
      </c>
      <c r="BJ152" s="5"/>
      <c r="BK152" s="18">
        <v>672</v>
      </c>
      <c r="BL152" s="5"/>
      <c r="BM152" s="18">
        <v>2855</v>
      </c>
      <c r="BN152" s="5"/>
      <c r="BO152" s="20">
        <v>1458</v>
      </c>
      <c r="BP152" s="18"/>
      <c r="BQ152" s="18">
        <v>6605</v>
      </c>
      <c r="BR152" s="66"/>
      <c r="BS152" s="18">
        <v>46715</v>
      </c>
      <c r="BT152" s="5"/>
      <c r="BU152" s="285">
        <v>0</v>
      </c>
      <c r="BV152" s="323"/>
      <c r="BW152" s="23">
        <v>99.7</v>
      </c>
      <c r="BX152" s="66"/>
      <c r="BY152" s="20">
        <v>220254</v>
      </c>
      <c r="BZ152" s="5"/>
      <c r="CA152" s="109">
        <v>1.25</v>
      </c>
      <c r="CB152" s="66"/>
      <c r="CC152" s="20">
        <v>4386</v>
      </c>
      <c r="CD152" s="66"/>
      <c r="CE152" s="20">
        <v>9301</v>
      </c>
      <c r="CF152" s="66"/>
      <c r="CG152" s="23">
        <v>86.9</v>
      </c>
      <c r="CH152" s="66"/>
      <c r="CI152" s="23">
        <v>87.2</v>
      </c>
      <c r="CJ152" s="6"/>
      <c r="CK152" s="23">
        <v>100.9</v>
      </c>
      <c r="CL152" s="56"/>
      <c r="CM152" s="56">
        <v>101.2</v>
      </c>
      <c r="CN152" s="5"/>
      <c r="CO152" s="23">
        <v>98.8</v>
      </c>
      <c r="CP152" s="56"/>
      <c r="CQ152" s="56">
        <v>95.9</v>
      </c>
      <c r="CR152" s="5"/>
      <c r="CS152" s="56">
        <v>119.2</v>
      </c>
      <c r="CT152" s="6"/>
      <c r="CU152" s="287">
        <v>0</v>
      </c>
      <c r="CV152" s="52"/>
      <c r="CW152" s="50">
        <v>3</v>
      </c>
      <c r="CX152" s="51">
        <v>2</v>
      </c>
      <c r="CY152" s="187"/>
    </row>
    <row r="153" spans="1:103" ht="15" customHeight="1">
      <c r="A153" s="52">
        <v>2021</v>
      </c>
      <c r="B153" s="48"/>
      <c r="C153" s="50">
        <v>3</v>
      </c>
      <c r="D153" s="51">
        <v>3</v>
      </c>
      <c r="E153" s="49" t="str">
        <f t="shared" si="0"/>
        <v>33</v>
      </c>
      <c r="F153" s="65"/>
      <c r="G153" s="215">
        <v>20</v>
      </c>
      <c r="H153" s="66"/>
      <c r="I153" s="215">
        <v>85.7</v>
      </c>
      <c r="J153" s="66"/>
      <c r="K153" s="216">
        <v>40</v>
      </c>
      <c r="L153" s="58"/>
      <c r="M153" s="20">
        <v>1067284</v>
      </c>
      <c r="N153" s="58"/>
      <c r="O153" s="18">
        <v>469894</v>
      </c>
      <c r="P153" s="65"/>
      <c r="Q153" s="23">
        <v>92.6</v>
      </c>
      <c r="R153" s="66"/>
      <c r="S153" s="23">
        <v>100.7</v>
      </c>
      <c r="T153" s="65"/>
      <c r="U153" s="23">
        <v>94.3</v>
      </c>
      <c r="V153" s="66"/>
      <c r="W153" s="23">
        <v>101.3</v>
      </c>
      <c r="X153" s="65"/>
      <c r="Y153" s="23">
        <v>106.2</v>
      </c>
      <c r="Z153" s="66"/>
      <c r="AA153" s="56">
        <v>105.8</v>
      </c>
      <c r="AB153" s="6"/>
      <c r="AC153" s="20">
        <v>463</v>
      </c>
      <c r="AD153" s="5"/>
      <c r="AE153" s="20">
        <v>220</v>
      </c>
      <c r="AF153" s="5"/>
      <c r="AG153" s="20">
        <v>130</v>
      </c>
      <c r="AH153" s="5"/>
      <c r="AI153" s="20">
        <v>358</v>
      </c>
      <c r="AJ153" s="5"/>
      <c r="AK153" s="20">
        <v>16113</v>
      </c>
      <c r="AL153" s="5"/>
      <c r="AM153" s="20">
        <v>81648</v>
      </c>
      <c r="AN153" s="5"/>
      <c r="AO153" s="20">
        <v>1573.5650000000001</v>
      </c>
      <c r="AP153" s="5"/>
      <c r="AQ153" s="359">
        <v>108609</v>
      </c>
      <c r="AR153" s="360"/>
      <c r="AS153" s="285">
        <v>0</v>
      </c>
      <c r="AT153" s="281"/>
      <c r="AU153" s="20">
        <v>37871</v>
      </c>
      <c r="AV153" s="5"/>
      <c r="AW153" s="20">
        <v>27410</v>
      </c>
      <c r="AX153" s="225">
        <v>16287</v>
      </c>
      <c r="AY153" s="284">
        <v>0</v>
      </c>
      <c r="AZ153" s="323"/>
      <c r="BA153" s="322">
        <v>4</v>
      </c>
      <c r="BB153" s="326"/>
      <c r="BC153" s="443">
        <v>306</v>
      </c>
      <c r="BD153" s="66"/>
      <c r="BE153" s="20">
        <v>5695.4520000000002</v>
      </c>
      <c r="BF153" s="66"/>
      <c r="BG153" s="18">
        <v>3897.4090000000001</v>
      </c>
      <c r="BH153" s="5"/>
      <c r="BI153" s="20">
        <v>5553</v>
      </c>
      <c r="BJ153" s="5"/>
      <c r="BK153" s="18">
        <v>945</v>
      </c>
      <c r="BL153" s="5"/>
      <c r="BM153" s="18">
        <v>2944</v>
      </c>
      <c r="BN153" s="5"/>
      <c r="BO153" s="20">
        <v>1665</v>
      </c>
      <c r="BP153" s="18"/>
      <c r="BQ153" s="18">
        <v>7468</v>
      </c>
      <c r="BR153" s="66"/>
      <c r="BS153" s="18">
        <v>66833</v>
      </c>
      <c r="BT153" s="5"/>
      <c r="BU153" s="285">
        <v>0</v>
      </c>
      <c r="BV153" s="323"/>
      <c r="BW153" s="23">
        <v>99.7</v>
      </c>
      <c r="BX153" s="66"/>
      <c r="BY153" s="20">
        <v>250874</v>
      </c>
      <c r="BZ153" s="5"/>
      <c r="CA153" s="109">
        <v>1.28</v>
      </c>
      <c r="CB153" s="66"/>
      <c r="CC153" s="20">
        <v>4977</v>
      </c>
      <c r="CD153" s="66"/>
      <c r="CE153" s="20">
        <v>9618</v>
      </c>
      <c r="CF153" s="66"/>
      <c r="CG153" s="23">
        <v>92.7</v>
      </c>
      <c r="CH153" s="66"/>
      <c r="CI153" s="23">
        <v>93</v>
      </c>
      <c r="CJ153" s="6"/>
      <c r="CK153" s="23">
        <v>102</v>
      </c>
      <c r="CL153" s="56"/>
      <c r="CM153" s="56">
        <v>102.3</v>
      </c>
      <c r="CN153" s="5"/>
      <c r="CO153" s="23">
        <v>95.6</v>
      </c>
      <c r="CP153" s="56"/>
      <c r="CQ153" s="56">
        <v>102.5</v>
      </c>
      <c r="CR153" s="5"/>
      <c r="CS153" s="56">
        <v>126.6</v>
      </c>
      <c r="CT153" s="6"/>
      <c r="CU153" s="287">
        <v>2.1</v>
      </c>
      <c r="CV153" s="52"/>
      <c r="CW153" s="50">
        <v>3</v>
      </c>
      <c r="CX153" s="51">
        <v>3</v>
      </c>
      <c r="CY153" s="187"/>
    </row>
    <row r="154" spans="1:103" ht="15" customHeight="1">
      <c r="A154" s="52">
        <v>2021</v>
      </c>
      <c r="B154" s="48"/>
      <c r="C154" s="50">
        <v>3</v>
      </c>
      <c r="D154" s="51">
        <v>4</v>
      </c>
      <c r="E154" s="49" t="str">
        <f t="shared" si="0"/>
        <v>34</v>
      </c>
      <c r="F154" s="65"/>
      <c r="G154" s="215">
        <v>80</v>
      </c>
      <c r="H154" s="66"/>
      <c r="I154" s="468">
        <v>85.7</v>
      </c>
      <c r="J154" s="66"/>
      <c r="K154" s="216">
        <v>40</v>
      </c>
      <c r="L154" s="58"/>
      <c r="M154" s="20">
        <v>1063767</v>
      </c>
      <c r="N154" s="58"/>
      <c r="O154" s="18">
        <v>469744</v>
      </c>
      <c r="P154" s="65"/>
      <c r="Q154" s="23">
        <v>93.4</v>
      </c>
      <c r="R154" s="66"/>
      <c r="S154" s="23">
        <v>95.6</v>
      </c>
      <c r="T154" s="65"/>
      <c r="U154" s="23">
        <v>92.6</v>
      </c>
      <c r="V154" s="66"/>
      <c r="W154" s="23">
        <v>92.2</v>
      </c>
      <c r="X154" s="65"/>
      <c r="Y154" s="23">
        <v>106.4</v>
      </c>
      <c r="Z154" s="66"/>
      <c r="AA154" s="56">
        <v>108.2</v>
      </c>
      <c r="AB154" s="6"/>
      <c r="AC154" s="20">
        <v>596</v>
      </c>
      <c r="AD154" s="5"/>
      <c r="AE154" s="20">
        <v>260</v>
      </c>
      <c r="AF154" s="5"/>
      <c r="AG154" s="20">
        <v>102</v>
      </c>
      <c r="AH154" s="5"/>
      <c r="AI154" s="20">
        <v>181</v>
      </c>
      <c r="AJ154" s="5"/>
      <c r="AK154" s="20">
        <v>13281</v>
      </c>
      <c r="AL154" s="5"/>
      <c r="AM154" s="20">
        <v>88572</v>
      </c>
      <c r="AN154" s="5"/>
      <c r="AO154" s="20">
        <v>1426.8630000000001</v>
      </c>
      <c r="AP154" s="5"/>
      <c r="AQ154" s="359">
        <v>90858</v>
      </c>
      <c r="AR154" s="360"/>
      <c r="AS154" s="285">
        <v>0</v>
      </c>
      <c r="AT154" s="281"/>
      <c r="AU154" s="20">
        <v>38188</v>
      </c>
      <c r="AV154" s="5"/>
      <c r="AW154" s="20">
        <v>27318</v>
      </c>
      <c r="AX154" s="225">
        <v>12408</v>
      </c>
      <c r="AY154" s="284">
        <v>0</v>
      </c>
      <c r="AZ154" s="323"/>
      <c r="BA154" s="322">
        <v>1</v>
      </c>
      <c r="BB154" s="326"/>
      <c r="BC154" s="443">
        <v>66</v>
      </c>
      <c r="BD154" s="66"/>
      <c r="BE154" s="20">
        <v>5950.491</v>
      </c>
      <c r="BF154" s="66"/>
      <c r="BG154" s="18">
        <v>3628.49</v>
      </c>
      <c r="BH154" s="5"/>
      <c r="BI154" s="20">
        <v>5231</v>
      </c>
      <c r="BJ154" s="5"/>
      <c r="BK154" s="18">
        <v>852</v>
      </c>
      <c r="BL154" s="5"/>
      <c r="BM154" s="18">
        <v>2789</v>
      </c>
      <c r="BN154" s="5"/>
      <c r="BO154" s="20">
        <v>1590</v>
      </c>
      <c r="BP154" s="18"/>
      <c r="BQ154" s="18">
        <v>7243</v>
      </c>
      <c r="BR154" s="66"/>
      <c r="BS154" s="18">
        <v>56020</v>
      </c>
      <c r="BT154" s="5"/>
      <c r="BU154" s="285">
        <v>0</v>
      </c>
      <c r="BV154" s="323"/>
      <c r="BW154" s="23">
        <v>98.6</v>
      </c>
      <c r="BX154" s="66"/>
      <c r="BY154" s="20">
        <v>287642</v>
      </c>
      <c r="BZ154" s="5"/>
      <c r="CA154" s="109">
        <v>1.3</v>
      </c>
      <c r="CB154" s="66"/>
      <c r="CC154" s="20">
        <v>6235</v>
      </c>
      <c r="CD154" s="66"/>
      <c r="CE154" s="20">
        <v>9371</v>
      </c>
      <c r="CF154" s="66"/>
      <c r="CG154" s="23">
        <v>88.8</v>
      </c>
      <c r="CH154" s="66"/>
      <c r="CI154" s="23">
        <v>90.1</v>
      </c>
      <c r="CJ154" s="6"/>
      <c r="CK154" s="23">
        <v>102.4</v>
      </c>
      <c r="CL154" s="56"/>
      <c r="CM154" s="56">
        <v>103.9</v>
      </c>
      <c r="CN154" s="5"/>
      <c r="CO154" s="23">
        <v>98.9</v>
      </c>
      <c r="CP154" s="56"/>
      <c r="CQ154" s="56">
        <v>103.3</v>
      </c>
      <c r="CR154" s="5"/>
      <c r="CS154" s="56">
        <v>126.6</v>
      </c>
      <c r="CT154" s="6"/>
      <c r="CU154" s="287">
        <v>0</v>
      </c>
      <c r="CV154" s="52"/>
      <c r="CW154" s="50">
        <v>3</v>
      </c>
      <c r="CX154" s="51">
        <v>4</v>
      </c>
      <c r="CY154" s="187"/>
    </row>
    <row r="155" spans="1:103" ht="15" customHeight="1">
      <c r="A155" s="52">
        <v>2021</v>
      </c>
      <c r="B155" s="48"/>
      <c r="C155" s="50">
        <v>3</v>
      </c>
      <c r="D155" s="51">
        <v>5</v>
      </c>
      <c r="E155" s="49" t="str">
        <f t="shared" si="0"/>
        <v>35</v>
      </c>
      <c r="F155" s="65"/>
      <c r="G155" s="215">
        <v>60</v>
      </c>
      <c r="H155" s="66"/>
      <c r="I155" s="215">
        <v>57.1</v>
      </c>
      <c r="J155" s="66"/>
      <c r="K155" s="216">
        <v>90</v>
      </c>
      <c r="L155" s="58"/>
      <c r="M155" s="20">
        <v>1063339</v>
      </c>
      <c r="N155" s="58"/>
      <c r="O155" s="18">
        <v>471706</v>
      </c>
      <c r="P155" s="65"/>
      <c r="Q155" s="23">
        <v>91.2</v>
      </c>
      <c r="R155" s="66"/>
      <c r="S155" s="23">
        <v>84.1</v>
      </c>
      <c r="T155" s="65"/>
      <c r="U155" s="23">
        <v>90.4</v>
      </c>
      <c r="V155" s="66"/>
      <c r="W155" s="23">
        <v>81.099999999999994</v>
      </c>
      <c r="X155" s="65"/>
      <c r="Y155" s="23">
        <v>106.9</v>
      </c>
      <c r="Z155" s="66"/>
      <c r="AA155" s="56">
        <v>108</v>
      </c>
      <c r="AB155" s="6"/>
      <c r="AC155" s="20">
        <v>672</v>
      </c>
      <c r="AD155" s="5"/>
      <c r="AE155" s="20">
        <v>215</v>
      </c>
      <c r="AF155" s="5"/>
      <c r="AG155" s="20">
        <v>252</v>
      </c>
      <c r="AH155" s="5"/>
      <c r="AI155" s="20">
        <v>252</v>
      </c>
      <c r="AJ155" s="5"/>
      <c r="AK155" s="20">
        <v>12057</v>
      </c>
      <c r="AL155" s="5"/>
      <c r="AM155" s="20">
        <v>106557</v>
      </c>
      <c r="AN155" s="5"/>
      <c r="AO155" s="20">
        <v>1624.962</v>
      </c>
      <c r="AP155" s="5"/>
      <c r="AQ155" s="359">
        <v>60705</v>
      </c>
      <c r="AR155" s="360"/>
      <c r="AS155" s="285">
        <v>0</v>
      </c>
      <c r="AT155" s="281"/>
      <c r="AU155" s="20">
        <v>38228</v>
      </c>
      <c r="AV155" s="5"/>
      <c r="AW155" s="20">
        <v>27370</v>
      </c>
      <c r="AX155" s="225">
        <v>12487</v>
      </c>
      <c r="AY155" s="284">
        <v>3.5000000000000003E-2</v>
      </c>
      <c r="AZ155" s="323"/>
      <c r="BA155" s="322">
        <v>4</v>
      </c>
      <c r="BB155" s="326"/>
      <c r="BC155" s="443">
        <v>527</v>
      </c>
      <c r="BD155" s="66"/>
      <c r="BE155" s="20">
        <v>5957.09</v>
      </c>
      <c r="BF155" s="66"/>
      <c r="BG155" s="18">
        <v>2244.0569999999998</v>
      </c>
      <c r="BH155" s="5"/>
      <c r="BI155" s="20">
        <v>5458</v>
      </c>
      <c r="BJ155" s="5"/>
      <c r="BK155" s="18">
        <v>813</v>
      </c>
      <c r="BL155" s="5"/>
      <c r="BM155" s="18">
        <v>3035</v>
      </c>
      <c r="BN155" s="5"/>
      <c r="BO155" s="20">
        <v>1610</v>
      </c>
      <c r="BP155" s="18"/>
      <c r="BQ155" s="18">
        <v>7346</v>
      </c>
      <c r="BR155" s="66"/>
      <c r="BS155" s="18">
        <v>39731</v>
      </c>
      <c r="BT155" s="5"/>
      <c r="BU155" s="285">
        <v>0</v>
      </c>
      <c r="BV155" s="323"/>
      <c r="BW155" s="23">
        <v>99.1</v>
      </c>
      <c r="BX155" s="66"/>
      <c r="BY155" s="20">
        <v>237027</v>
      </c>
      <c r="BZ155" s="5"/>
      <c r="CA155" s="109">
        <v>1.31</v>
      </c>
      <c r="CB155" s="66"/>
      <c r="CC155" s="20">
        <v>4328</v>
      </c>
      <c r="CD155" s="66"/>
      <c r="CE155" s="20">
        <v>8576</v>
      </c>
      <c r="CF155" s="66"/>
      <c r="CG155" s="23">
        <v>87.7</v>
      </c>
      <c r="CH155" s="66"/>
      <c r="CI155" s="23">
        <v>88.5</v>
      </c>
      <c r="CJ155" s="6"/>
      <c r="CK155" s="23">
        <v>101</v>
      </c>
      <c r="CL155" s="56"/>
      <c r="CM155" s="56">
        <v>101.9</v>
      </c>
      <c r="CN155" s="5"/>
      <c r="CO155" s="23">
        <v>96.1</v>
      </c>
      <c r="CP155" s="56"/>
      <c r="CQ155" s="56">
        <v>95.1</v>
      </c>
      <c r="CR155" s="5"/>
      <c r="CS155" s="56">
        <v>116</v>
      </c>
      <c r="CT155" s="6"/>
      <c r="CU155" s="287">
        <v>0</v>
      </c>
      <c r="CV155" s="52"/>
      <c r="CW155" s="50">
        <v>3</v>
      </c>
      <c r="CX155" s="51">
        <v>5</v>
      </c>
      <c r="CY155" s="187"/>
    </row>
    <row r="156" spans="1:103" ht="15" customHeight="1">
      <c r="A156" s="52">
        <v>2021</v>
      </c>
      <c r="B156" s="48"/>
      <c r="C156" s="50">
        <v>3</v>
      </c>
      <c r="D156" s="51">
        <v>6</v>
      </c>
      <c r="E156" s="49" t="str">
        <f t="shared" si="0"/>
        <v>36</v>
      </c>
      <c r="F156" s="65"/>
      <c r="G156" s="215">
        <v>40</v>
      </c>
      <c r="H156" s="66"/>
      <c r="I156" s="468">
        <v>71.400000000000006</v>
      </c>
      <c r="J156" s="66"/>
      <c r="K156" s="216">
        <v>60</v>
      </c>
      <c r="L156" s="58"/>
      <c r="M156" s="20">
        <v>1062924</v>
      </c>
      <c r="N156" s="58"/>
      <c r="O156" s="18">
        <v>471847</v>
      </c>
      <c r="P156" s="65"/>
      <c r="Q156" s="23">
        <v>91.7</v>
      </c>
      <c r="R156" s="66"/>
      <c r="S156" s="23">
        <v>89.6</v>
      </c>
      <c r="T156" s="65"/>
      <c r="U156" s="23">
        <v>91</v>
      </c>
      <c r="V156" s="66"/>
      <c r="W156" s="23">
        <v>89.5</v>
      </c>
      <c r="X156" s="65"/>
      <c r="Y156" s="23">
        <v>107.4</v>
      </c>
      <c r="Z156" s="66"/>
      <c r="AA156" s="56">
        <v>106.2</v>
      </c>
      <c r="AB156" s="6"/>
      <c r="AC156" s="20">
        <v>531</v>
      </c>
      <c r="AD156" s="5"/>
      <c r="AE156" s="20">
        <v>253</v>
      </c>
      <c r="AF156" s="5"/>
      <c r="AG156" s="20">
        <v>208</v>
      </c>
      <c r="AH156" s="5"/>
      <c r="AI156" s="20">
        <v>369</v>
      </c>
      <c r="AJ156" s="5"/>
      <c r="AK156" s="20">
        <v>15022</v>
      </c>
      <c r="AL156" s="5"/>
      <c r="AM156" s="20">
        <v>67850</v>
      </c>
      <c r="AN156" s="5"/>
      <c r="AO156" s="20">
        <v>1171</v>
      </c>
      <c r="AP156" s="5"/>
      <c r="AQ156" s="359">
        <v>63515</v>
      </c>
      <c r="AR156" s="360"/>
      <c r="AS156" s="285">
        <v>0</v>
      </c>
      <c r="AT156" s="281"/>
      <c r="AU156" s="20">
        <v>38579</v>
      </c>
      <c r="AV156" s="5"/>
      <c r="AW156" s="20">
        <v>27372</v>
      </c>
      <c r="AX156" s="225">
        <v>12500</v>
      </c>
      <c r="AY156" s="284">
        <v>0</v>
      </c>
      <c r="AZ156" s="323"/>
      <c r="BA156" s="322">
        <v>1</v>
      </c>
      <c r="BB156" s="326"/>
      <c r="BC156" s="443">
        <v>27</v>
      </c>
      <c r="BD156" s="66"/>
      <c r="BE156" s="20">
        <v>5711</v>
      </c>
      <c r="BF156" s="66"/>
      <c r="BG156" s="18">
        <v>3738</v>
      </c>
      <c r="BH156" s="5"/>
      <c r="BI156" s="20">
        <v>5297</v>
      </c>
      <c r="BJ156" s="5"/>
      <c r="BK156" s="18">
        <v>911</v>
      </c>
      <c r="BL156" s="5"/>
      <c r="BM156" s="18">
        <v>2858</v>
      </c>
      <c r="BN156" s="5"/>
      <c r="BO156" s="20">
        <v>1528</v>
      </c>
      <c r="BP156" s="18"/>
      <c r="BQ156" s="18">
        <v>7247</v>
      </c>
      <c r="BR156" s="66"/>
      <c r="BS156" s="18">
        <v>43232</v>
      </c>
      <c r="BT156" s="5"/>
      <c r="BU156" s="285">
        <v>0</v>
      </c>
      <c r="BV156" s="323"/>
      <c r="BW156" s="23">
        <v>99.3</v>
      </c>
      <c r="BX156" s="66"/>
      <c r="BY156" s="20">
        <v>278445</v>
      </c>
      <c r="BZ156" s="5"/>
      <c r="CA156" s="109">
        <v>1.31</v>
      </c>
      <c r="CB156" s="66"/>
      <c r="CC156" s="20">
        <v>4361</v>
      </c>
      <c r="CD156" s="66"/>
      <c r="CE156" s="20">
        <v>9420</v>
      </c>
      <c r="CF156" s="66"/>
      <c r="CG156" s="23">
        <v>141.30000000000001</v>
      </c>
      <c r="CH156" s="66"/>
      <c r="CI156" s="23">
        <v>142.30000000000001</v>
      </c>
      <c r="CJ156" s="6"/>
      <c r="CK156" s="23">
        <v>102.2</v>
      </c>
      <c r="CL156" s="56"/>
      <c r="CM156" s="56">
        <v>102.9</v>
      </c>
      <c r="CN156" s="5"/>
      <c r="CO156" s="23">
        <v>98.7</v>
      </c>
      <c r="CP156" s="56"/>
      <c r="CQ156" s="56">
        <v>103</v>
      </c>
      <c r="CR156" s="5"/>
      <c r="CS156" s="56">
        <v>118.5</v>
      </c>
      <c r="CT156" s="478"/>
      <c r="CU156" s="480">
        <v>2.5</v>
      </c>
      <c r="CV156" s="52"/>
      <c r="CW156" s="50">
        <v>3</v>
      </c>
      <c r="CX156" s="51">
        <v>6</v>
      </c>
      <c r="CY156" s="187"/>
    </row>
    <row r="157" spans="1:103" ht="15" customHeight="1">
      <c r="A157" s="52">
        <v>2021</v>
      </c>
      <c r="B157" s="48"/>
      <c r="C157" s="50">
        <v>3</v>
      </c>
      <c r="D157" s="51">
        <v>7</v>
      </c>
      <c r="E157" s="49" t="str">
        <f t="shared" si="0"/>
        <v>37</v>
      </c>
      <c r="F157" s="65"/>
      <c r="G157" s="215">
        <v>40</v>
      </c>
      <c r="H157" s="66"/>
      <c r="I157" s="215">
        <v>57.1</v>
      </c>
      <c r="J157" s="66"/>
      <c r="K157" s="216">
        <v>80</v>
      </c>
      <c r="L157" s="58"/>
      <c r="M157" s="20">
        <v>1062317</v>
      </c>
      <c r="N157" s="58"/>
      <c r="O157" s="18">
        <v>471612</v>
      </c>
      <c r="P157" s="65"/>
      <c r="Q157" s="23">
        <v>94.1</v>
      </c>
      <c r="R157" s="66"/>
      <c r="S157" s="23">
        <v>93.2</v>
      </c>
      <c r="T157" s="65"/>
      <c r="U157" s="23">
        <v>91.1</v>
      </c>
      <c r="V157" s="66"/>
      <c r="W157" s="23">
        <v>92.7</v>
      </c>
      <c r="X157" s="65"/>
      <c r="Y157" s="23">
        <v>107.6</v>
      </c>
      <c r="Z157" s="66"/>
      <c r="AA157" s="56">
        <v>106.1</v>
      </c>
      <c r="AB157" s="6"/>
      <c r="AC157" s="20">
        <v>590</v>
      </c>
      <c r="AD157" s="5"/>
      <c r="AE157" s="20">
        <v>307</v>
      </c>
      <c r="AF157" s="5"/>
      <c r="AG157" s="20">
        <v>221</v>
      </c>
      <c r="AH157" s="5"/>
      <c r="AI157" s="20">
        <v>423</v>
      </c>
      <c r="AJ157" s="5"/>
      <c r="AK157" s="20">
        <v>19918</v>
      </c>
      <c r="AL157" s="5"/>
      <c r="AM157" s="20">
        <v>93539</v>
      </c>
      <c r="AN157" s="5"/>
      <c r="AO157" s="20">
        <v>1754</v>
      </c>
      <c r="AP157" s="5"/>
      <c r="AQ157" s="359">
        <v>108695</v>
      </c>
      <c r="AR157" s="360"/>
      <c r="AS157" s="285">
        <v>0</v>
      </c>
      <c r="AT157" s="281"/>
      <c r="AU157" s="20">
        <v>38399</v>
      </c>
      <c r="AV157" s="5"/>
      <c r="AW157" s="20">
        <v>27424</v>
      </c>
      <c r="AX157" s="225">
        <v>8399</v>
      </c>
      <c r="AY157" s="284">
        <v>2.5710000000000002</v>
      </c>
      <c r="AZ157" s="323"/>
      <c r="BA157" s="322">
        <v>4</v>
      </c>
      <c r="BB157" s="326"/>
      <c r="BC157" s="443">
        <v>560</v>
      </c>
      <c r="BD157" s="66"/>
      <c r="BE157" s="20">
        <v>5313</v>
      </c>
      <c r="BF157" s="66"/>
      <c r="BG157" s="18">
        <v>4612</v>
      </c>
      <c r="BH157" s="5"/>
      <c r="BI157" s="20">
        <v>6123</v>
      </c>
      <c r="BJ157" s="5"/>
      <c r="BK157" s="18">
        <v>946</v>
      </c>
      <c r="BL157" s="5"/>
      <c r="BM157" s="18">
        <v>3358</v>
      </c>
      <c r="BN157" s="5"/>
      <c r="BO157" s="20">
        <v>1819</v>
      </c>
      <c r="BP157" s="18"/>
      <c r="BQ157" s="18">
        <v>7859</v>
      </c>
      <c r="BR157" s="66"/>
      <c r="BS157" s="18">
        <v>90428</v>
      </c>
      <c r="BT157" s="5"/>
      <c r="BU157" s="285">
        <v>0</v>
      </c>
      <c r="BV157" s="323"/>
      <c r="BW157" s="23">
        <v>99.1</v>
      </c>
      <c r="BX157" s="66"/>
      <c r="BY157" s="20">
        <v>250829</v>
      </c>
      <c r="BZ157" s="5"/>
      <c r="CA157" s="109">
        <v>1.35</v>
      </c>
      <c r="CB157" s="66"/>
      <c r="CC157" s="20">
        <v>4223</v>
      </c>
      <c r="CD157" s="66"/>
      <c r="CE157" s="20">
        <v>9285</v>
      </c>
      <c r="CF157" s="66"/>
      <c r="CG157" s="23">
        <v>115.1</v>
      </c>
      <c r="CH157" s="66"/>
      <c r="CI157" s="23">
        <v>116.1</v>
      </c>
      <c r="CJ157" s="6"/>
      <c r="CK157" s="23">
        <v>103.5</v>
      </c>
      <c r="CL157" s="56"/>
      <c r="CM157" s="56">
        <v>104.4</v>
      </c>
      <c r="CN157" s="5"/>
      <c r="CO157" s="23">
        <v>98.6</v>
      </c>
      <c r="CP157" s="56"/>
      <c r="CQ157" s="56">
        <v>103.2</v>
      </c>
      <c r="CR157" s="5"/>
      <c r="CS157" s="56">
        <v>130.69999999999999</v>
      </c>
      <c r="CT157" s="6"/>
      <c r="CU157" s="287">
        <v>0</v>
      </c>
      <c r="CV157" s="52"/>
      <c r="CW157" s="50">
        <v>3</v>
      </c>
      <c r="CX157" s="51">
        <v>7</v>
      </c>
      <c r="CY157" s="187"/>
    </row>
    <row r="158" spans="1:103" ht="15" customHeight="1">
      <c r="A158" s="52">
        <v>2021</v>
      </c>
      <c r="B158" s="48"/>
      <c r="C158" s="50">
        <v>3</v>
      </c>
      <c r="D158" s="51">
        <v>8</v>
      </c>
      <c r="E158" s="49" t="str">
        <f t="shared" si="0"/>
        <v>38</v>
      </c>
      <c r="F158" s="65"/>
      <c r="G158" s="215">
        <v>80</v>
      </c>
      <c r="H158" s="66"/>
      <c r="I158" s="468">
        <v>42.9</v>
      </c>
      <c r="J158" s="66"/>
      <c r="K158" s="216">
        <v>80</v>
      </c>
      <c r="L158" s="58"/>
      <c r="M158" s="20">
        <v>1061864</v>
      </c>
      <c r="N158" s="58"/>
      <c r="O158" s="18">
        <v>471625</v>
      </c>
      <c r="P158" s="65"/>
      <c r="Q158" s="23">
        <v>91.6</v>
      </c>
      <c r="R158" s="66"/>
      <c r="S158" s="23">
        <v>85.5</v>
      </c>
      <c r="T158" s="65"/>
      <c r="U158" s="23">
        <v>90</v>
      </c>
      <c r="V158" s="66"/>
      <c r="W158" s="23">
        <v>84.4</v>
      </c>
      <c r="X158" s="65"/>
      <c r="Y158" s="23">
        <v>108.3</v>
      </c>
      <c r="Z158" s="66"/>
      <c r="AA158" s="56">
        <v>107.4</v>
      </c>
      <c r="AB158" s="6"/>
      <c r="AC158" s="20">
        <v>755</v>
      </c>
      <c r="AD158" s="5"/>
      <c r="AE158" s="20">
        <v>238</v>
      </c>
      <c r="AF158" s="5"/>
      <c r="AG158" s="20">
        <v>434</v>
      </c>
      <c r="AH158" s="5"/>
      <c r="AI158" s="20">
        <v>420</v>
      </c>
      <c r="AJ158" s="5"/>
      <c r="AK158" s="20">
        <v>19174</v>
      </c>
      <c r="AL158" s="5"/>
      <c r="AM158" s="20">
        <v>86766</v>
      </c>
      <c r="AN158" s="5"/>
      <c r="AO158" s="20">
        <v>1596</v>
      </c>
      <c r="AP158" s="5"/>
      <c r="AQ158" s="359">
        <v>110586</v>
      </c>
      <c r="AR158" s="360"/>
      <c r="AS158" s="285">
        <v>0</v>
      </c>
      <c r="AT158" s="281"/>
      <c r="AU158" s="20">
        <v>38465</v>
      </c>
      <c r="AV158" s="5"/>
      <c r="AW158" s="20">
        <v>27412</v>
      </c>
      <c r="AX158" s="225">
        <v>15181</v>
      </c>
      <c r="AY158" s="284">
        <v>0</v>
      </c>
      <c r="AZ158" s="323"/>
      <c r="BA158" s="322">
        <v>2</v>
      </c>
      <c r="BB158" s="326"/>
      <c r="BC158" s="443">
        <v>107</v>
      </c>
      <c r="BD158" s="66"/>
      <c r="BE158" s="20">
        <v>4955</v>
      </c>
      <c r="BF158" s="66"/>
      <c r="BG158" s="18">
        <v>5116</v>
      </c>
      <c r="BH158" s="5"/>
      <c r="BI158" s="20">
        <v>5472</v>
      </c>
      <c r="BJ158" s="5"/>
      <c r="BK158" s="18">
        <v>606</v>
      </c>
      <c r="BL158" s="5"/>
      <c r="BM158" s="18">
        <v>3177</v>
      </c>
      <c r="BN158" s="5"/>
      <c r="BO158" s="20">
        <v>1690</v>
      </c>
      <c r="BP158" s="18"/>
      <c r="BQ158" s="18">
        <v>7670</v>
      </c>
      <c r="BR158" s="66"/>
      <c r="BS158" s="18">
        <v>71465</v>
      </c>
      <c r="BT158" s="5"/>
      <c r="BU158" s="285">
        <v>0</v>
      </c>
      <c r="BV158" s="323"/>
      <c r="BW158" s="23">
        <v>99.2</v>
      </c>
      <c r="BX158" s="66"/>
      <c r="BY158" s="20">
        <v>242033</v>
      </c>
      <c r="BZ158" s="5"/>
      <c r="CA158" s="109">
        <v>1.34</v>
      </c>
      <c r="CB158" s="66"/>
      <c r="CC158" s="20">
        <v>4291</v>
      </c>
      <c r="CD158" s="66"/>
      <c r="CE158" s="20">
        <v>9419</v>
      </c>
      <c r="CF158" s="66"/>
      <c r="CG158" s="23">
        <v>92</v>
      </c>
      <c r="CH158" s="66"/>
      <c r="CI158" s="23">
        <v>92.7</v>
      </c>
      <c r="CJ158" s="6"/>
      <c r="CK158" s="23">
        <v>102.3</v>
      </c>
      <c r="CL158" s="56"/>
      <c r="CM158" s="56">
        <v>103.1</v>
      </c>
      <c r="CN158" s="5"/>
      <c r="CO158" s="23">
        <v>98.6</v>
      </c>
      <c r="CP158" s="56"/>
      <c r="CQ158" s="56">
        <v>98.1</v>
      </c>
      <c r="CR158" s="5"/>
      <c r="CS158" s="56">
        <v>115.2</v>
      </c>
      <c r="CT158" s="6"/>
      <c r="CU158" s="287">
        <v>0</v>
      </c>
      <c r="CV158" s="52"/>
      <c r="CW158" s="50">
        <v>3</v>
      </c>
      <c r="CX158" s="51">
        <v>8</v>
      </c>
      <c r="CY158" s="187"/>
    </row>
    <row r="159" spans="1:103" ht="15" customHeight="1">
      <c r="A159" s="52">
        <v>2021</v>
      </c>
      <c r="B159" s="48"/>
      <c r="C159" s="50">
        <v>3</v>
      </c>
      <c r="D159" s="51">
        <v>9</v>
      </c>
      <c r="E159" s="49" t="str">
        <f t="shared" si="0"/>
        <v>39</v>
      </c>
      <c r="F159" s="65"/>
      <c r="G159" s="215">
        <v>20</v>
      </c>
      <c r="H159" s="66"/>
      <c r="I159" s="215">
        <v>57.1</v>
      </c>
      <c r="J159" s="66"/>
      <c r="K159" s="216">
        <v>80</v>
      </c>
      <c r="L159" s="58"/>
      <c r="M159" s="20">
        <v>1061550</v>
      </c>
      <c r="N159" s="58"/>
      <c r="O159" s="18">
        <v>471511</v>
      </c>
      <c r="P159" s="65"/>
      <c r="Q159" s="23">
        <v>91.9</v>
      </c>
      <c r="R159" s="66"/>
      <c r="S159" s="23">
        <v>94.6</v>
      </c>
      <c r="T159" s="65"/>
      <c r="U159" s="23">
        <v>85.6</v>
      </c>
      <c r="V159" s="66"/>
      <c r="W159" s="23">
        <v>87.4</v>
      </c>
      <c r="X159" s="65"/>
      <c r="Y159" s="23">
        <v>112.4</v>
      </c>
      <c r="Z159" s="66"/>
      <c r="AA159" s="56">
        <v>111.8</v>
      </c>
      <c r="AB159" s="6"/>
      <c r="AC159" s="20">
        <v>540</v>
      </c>
      <c r="AD159" s="5"/>
      <c r="AE159" s="20">
        <v>284</v>
      </c>
      <c r="AF159" s="5"/>
      <c r="AG159" s="20">
        <v>185</v>
      </c>
      <c r="AH159" s="5"/>
      <c r="AI159" s="20">
        <v>430</v>
      </c>
      <c r="AJ159" s="5"/>
      <c r="AK159" s="20">
        <v>15966</v>
      </c>
      <c r="AL159" s="5"/>
      <c r="AM159" s="20">
        <v>119105</v>
      </c>
      <c r="AN159" s="5"/>
      <c r="AO159" s="20">
        <v>1720</v>
      </c>
      <c r="AP159" s="5"/>
      <c r="AQ159" s="359">
        <v>72740</v>
      </c>
      <c r="AR159" s="360"/>
      <c r="AS159" s="285">
        <v>0</v>
      </c>
      <c r="AT159" s="281"/>
      <c r="AU159" s="20">
        <v>38128</v>
      </c>
      <c r="AV159" s="5"/>
      <c r="AW159" s="20">
        <v>27387</v>
      </c>
      <c r="AX159" s="225">
        <v>11769</v>
      </c>
      <c r="AY159" s="284">
        <v>0</v>
      </c>
      <c r="AZ159" s="323"/>
      <c r="BA159" s="285">
        <v>0</v>
      </c>
      <c r="BB159" s="323"/>
      <c r="BC159" s="285">
        <v>0</v>
      </c>
      <c r="BD159" s="66"/>
      <c r="BE159" s="20">
        <v>5732</v>
      </c>
      <c r="BF159" s="66"/>
      <c r="BG159" s="18">
        <v>4337</v>
      </c>
      <c r="BH159" s="5"/>
      <c r="BI159" s="20">
        <v>5014</v>
      </c>
      <c r="BJ159" s="5"/>
      <c r="BK159" s="18">
        <v>632</v>
      </c>
      <c r="BL159" s="5"/>
      <c r="BM159" s="18">
        <v>2887</v>
      </c>
      <c r="BN159" s="5"/>
      <c r="BO159" s="20">
        <v>1495</v>
      </c>
      <c r="BP159" s="18"/>
      <c r="BQ159" s="18">
        <v>7439</v>
      </c>
      <c r="BR159" s="66"/>
      <c r="BS159" s="18">
        <v>41184</v>
      </c>
      <c r="BT159" s="5"/>
      <c r="BU159" s="285">
        <v>0</v>
      </c>
      <c r="BV159" s="323"/>
      <c r="BW159" s="23">
        <v>100</v>
      </c>
      <c r="BX159" s="66"/>
      <c r="BY159" s="20">
        <v>235028</v>
      </c>
      <c r="BZ159" s="5"/>
      <c r="CA159" s="109">
        <v>1.36</v>
      </c>
      <c r="CB159" s="66"/>
      <c r="CC159" s="20">
        <v>4250</v>
      </c>
      <c r="CD159" s="66"/>
      <c r="CE159" s="20">
        <v>9959</v>
      </c>
      <c r="CF159" s="66"/>
      <c r="CG159" s="23">
        <v>88.2</v>
      </c>
      <c r="CH159" s="66"/>
      <c r="CI159" s="23">
        <v>88.1</v>
      </c>
      <c r="CJ159" s="6"/>
      <c r="CK159" s="23">
        <v>102.8</v>
      </c>
      <c r="CL159" s="56"/>
      <c r="CM159" s="56">
        <v>102.7</v>
      </c>
      <c r="CN159" s="5"/>
      <c r="CO159" s="23">
        <v>98.6</v>
      </c>
      <c r="CP159" s="56"/>
      <c r="CQ159" s="56">
        <v>100.5</v>
      </c>
      <c r="CR159" s="5"/>
      <c r="CS159" s="56">
        <v>116.8</v>
      </c>
      <c r="CT159" s="6"/>
      <c r="CU159" s="287">
        <v>2.7</v>
      </c>
      <c r="CV159" s="52"/>
      <c r="CW159" s="50">
        <v>3</v>
      </c>
      <c r="CX159" s="51">
        <v>9</v>
      </c>
      <c r="CY159" s="187"/>
    </row>
    <row r="160" spans="1:103" ht="15" customHeight="1">
      <c r="A160" s="52">
        <v>2021</v>
      </c>
      <c r="B160" s="48"/>
      <c r="C160" s="50">
        <v>3</v>
      </c>
      <c r="D160" s="51">
        <v>10</v>
      </c>
      <c r="E160" s="49" t="str">
        <f t="shared" si="0"/>
        <v>310</v>
      </c>
      <c r="F160" s="65"/>
      <c r="G160" s="468">
        <v>20</v>
      </c>
      <c r="H160" s="66"/>
      <c r="I160" s="215">
        <v>57.1</v>
      </c>
      <c r="J160" s="66"/>
      <c r="K160" s="216">
        <v>80</v>
      </c>
      <c r="L160" s="58"/>
      <c r="M160" s="20">
        <v>1061016</v>
      </c>
      <c r="N160" s="58"/>
      <c r="O160" s="18">
        <v>471351</v>
      </c>
      <c r="P160" s="65"/>
      <c r="Q160" s="23">
        <v>89.2</v>
      </c>
      <c r="R160" s="66"/>
      <c r="S160" s="23">
        <v>95.1</v>
      </c>
      <c r="T160" s="65"/>
      <c r="U160" s="23">
        <v>88.6</v>
      </c>
      <c r="V160" s="66"/>
      <c r="W160" s="23">
        <v>91.9</v>
      </c>
      <c r="X160" s="65"/>
      <c r="Y160" s="23">
        <v>111</v>
      </c>
      <c r="Z160" s="66"/>
      <c r="AA160" s="56">
        <v>112.4</v>
      </c>
      <c r="AB160" s="6"/>
      <c r="AC160" s="20">
        <v>525</v>
      </c>
      <c r="AD160" s="5"/>
      <c r="AE160" s="20">
        <v>288</v>
      </c>
      <c r="AF160" s="5"/>
      <c r="AG160" s="20">
        <v>161</v>
      </c>
      <c r="AH160" s="5"/>
      <c r="AI160" s="20">
        <v>459</v>
      </c>
      <c r="AJ160" s="5"/>
      <c r="AK160" s="20">
        <v>12848</v>
      </c>
      <c r="AL160" s="5"/>
      <c r="AM160" s="20">
        <v>111992</v>
      </c>
      <c r="AN160" s="5"/>
      <c r="AO160" s="20">
        <v>2339</v>
      </c>
      <c r="AP160" s="5"/>
      <c r="AQ160" s="359">
        <v>126616</v>
      </c>
      <c r="AR160" s="360"/>
      <c r="AS160" s="285">
        <v>0</v>
      </c>
      <c r="AT160" s="281"/>
      <c r="AU160" s="20">
        <v>38398</v>
      </c>
      <c r="AV160" s="5"/>
      <c r="AW160" s="20">
        <v>27348</v>
      </c>
      <c r="AX160" s="225">
        <v>7769</v>
      </c>
      <c r="AY160" s="284">
        <v>0</v>
      </c>
      <c r="AZ160" s="323"/>
      <c r="BA160" s="322">
        <v>1</v>
      </c>
      <c r="BB160" s="326"/>
      <c r="BC160" s="443">
        <v>26</v>
      </c>
      <c r="BD160" s="66"/>
      <c r="BE160" s="20">
        <v>4882</v>
      </c>
      <c r="BF160" s="66"/>
      <c r="BG160" s="18">
        <v>7072</v>
      </c>
      <c r="BH160" s="5"/>
      <c r="BI160" s="20">
        <v>5975</v>
      </c>
      <c r="BJ160" s="5"/>
      <c r="BK160" s="18">
        <v>1093</v>
      </c>
      <c r="BL160" s="5"/>
      <c r="BM160" s="18">
        <v>3209</v>
      </c>
      <c r="BN160" s="5"/>
      <c r="BO160" s="20">
        <v>1673</v>
      </c>
      <c r="BP160" s="18"/>
      <c r="BQ160" s="18">
        <v>7547</v>
      </c>
      <c r="BR160" s="66"/>
      <c r="BS160" s="18">
        <v>86563</v>
      </c>
      <c r="BT160" s="5"/>
      <c r="BU160" s="285">
        <v>0</v>
      </c>
      <c r="BV160" s="323"/>
      <c r="BW160" s="23">
        <v>99.8</v>
      </c>
      <c r="BX160" s="66"/>
      <c r="BY160" s="20">
        <v>260767</v>
      </c>
      <c r="BZ160" s="5"/>
      <c r="CA160" s="109">
        <v>1.36</v>
      </c>
      <c r="CB160" s="66"/>
      <c r="CC160" s="20">
        <v>4313</v>
      </c>
      <c r="CD160" s="66"/>
      <c r="CE160" s="20">
        <v>10294</v>
      </c>
      <c r="CF160" s="66"/>
      <c r="CG160" s="23">
        <v>89.1</v>
      </c>
      <c r="CH160" s="66"/>
      <c r="CI160" s="23">
        <v>89.3</v>
      </c>
      <c r="CJ160" s="6"/>
      <c r="CK160" s="23">
        <v>103.3</v>
      </c>
      <c r="CL160" s="56"/>
      <c r="CM160" s="56">
        <v>103.5</v>
      </c>
      <c r="CN160" s="5"/>
      <c r="CO160" s="23">
        <v>96.3</v>
      </c>
      <c r="CP160" s="56"/>
      <c r="CQ160" s="56">
        <v>103.7</v>
      </c>
      <c r="CR160" s="5"/>
      <c r="CS160" s="56">
        <v>124.1</v>
      </c>
      <c r="CT160" s="6"/>
      <c r="CU160" s="287">
        <v>0</v>
      </c>
      <c r="CV160" s="52"/>
      <c r="CW160" s="50">
        <v>3</v>
      </c>
      <c r="CX160" s="51">
        <v>10</v>
      </c>
      <c r="CY160" s="187"/>
    </row>
    <row r="161" spans="1:103" ht="15" customHeight="1">
      <c r="A161" s="52">
        <v>2021</v>
      </c>
      <c r="B161" s="48"/>
      <c r="C161" s="50">
        <v>3</v>
      </c>
      <c r="D161" s="51">
        <v>11</v>
      </c>
      <c r="E161" s="49" t="str">
        <f t="shared" si="0"/>
        <v>311</v>
      </c>
      <c r="F161" s="65"/>
      <c r="G161" s="215">
        <v>20</v>
      </c>
      <c r="H161" s="66"/>
      <c r="I161" s="469">
        <v>85.7</v>
      </c>
      <c r="J161" s="66"/>
      <c r="K161" s="216">
        <v>60</v>
      </c>
      <c r="L161" s="58"/>
      <c r="M161" s="20">
        <v>1060438</v>
      </c>
      <c r="N161" s="58"/>
      <c r="O161" s="18">
        <v>471139</v>
      </c>
      <c r="P161" s="65"/>
      <c r="Q161" s="23">
        <v>92.1</v>
      </c>
      <c r="R161" s="66"/>
      <c r="S161" s="23">
        <v>96.5</v>
      </c>
      <c r="T161" s="65"/>
      <c r="U161" s="23">
        <v>90.5</v>
      </c>
      <c r="V161" s="66"/>
      <c r="W161" s="23">
        <v>97</v>
      </c>
      <c r="X161" s="65"/>
      <c r="Y161" s="23">
        <v>112.6</v>
      </c>
      <c r="Z161" s="66"/>
      <c r="AA161" s="56">
        <v>113.1</v>
      </c>
      <c r="AB161" s="6"/>
      <c r="AC161" s="20">
        <v>696</v>
      </c>
      <c r="AD161" s="5"/>
      <c r="AE161" s="20">
        <v>287</v>
      </c>
      <c r="AF161" s="5"/>
      <c r="AG161" s="20">
        <v>131</v>
      </c>
      <c r="AH161" s="5"/>
      <c r="AI161" s="20">
        <v>334</v>
      </c>
      <c r="AJ161" s="5"/>
      <c r="AK161" s="20">
        <v>7784</v>
      </c>
      <c r="AL161" s="5"/>
      <c r="AM161" s="20">
        <v>99695</v>
      </c>
      <c r="AN161" s="5"/>
      <c r="AO161" s="20">
        <v>1806</v>
      </c>
      <c r="AP161" s="5"/>
      <c r="AQ161" s="359">
        <v>174310</v>
      </c>
      <c r="AR161" s="360"/>
      <c r="AS161" s="285">
        <v>0</v>
      </c>
      <c r="AT161" s="281"/>
      <c r="AU161" s="20">
        <v>38844</v>
      </c>
      <c r="AV161" s="5"/>
      <c r="AW161" s="20">
        <v>27330</v>
      </c>
      <c r="AX161" s="225">
        <v>13075</v>
      </c>
      <c r="AY161" s="284">
        <v>0.42099999999999999</v>
      </c>
      <c r="AZ161" s="323"/>
      <c r="BA161" s="322">
        <v>4</v>
      </c>
      <c r="BB161" s="326"/>
      <c r="BC161" s="443">
        <v>870</v>
      </c>
      <c r="BD161" s="66"/>
      <c r="BE161" s="20">
        <v>5176</v>
      </c>
      <c r="BF161" s="66"/>
      <c r="BG161" s="18">
        <v>4912</v>
      </c>
      <c r="BH161" s="5"/>
      <c r="BI161" s="20">
        <v>6065</v>
      </c>
      <c r="BJ161" s="5"/>
      <c r="BK161" s="18">
        <v>1102</v>
      </c>
      <c r="BL161" s="5"/>
      <c r="BM161" s="18">
        <v>3309</v>
      </c>
      <c r="BN161" s="5"/>
      <c r="BO161" s="20">
        <v>1654</v>
      </c>
      <c r="BP161" s="18"/>
      <c r="BQ161" s="18">
        <v>7333</v>
      </c>
      <c r="BR161" s="66"/>
      <c r="BS161" s="18">
        <v>107230</v>
      </c>
      <c r="BT161" s="5"/>
      <c r="BU161" s="285">
        <v>0</v>
      </c>
      <c r="BV161" s="323"/>
      <c r="BW161" s="23">
        <v>99.9</v>
      </c>
      <c r="BX161" s="66"/>
      <c r="BY161" s="20">
        <v>243838</v>
      </c>
      <c r="BZ161" s="5"/>
      <c r="CA161" s="109">
        <v>1.37</v>
      </c>
      <c r="CB161" s="66"/>
      <c r="CC161" s="20">
        <v>3874</v>
      </c>
      <c r="CD161" s="66"/>
      <c r="CE161" s="20">
        <v>9502</v>
      </c>
      <c r="CF161" s="66"/>
      <c r="CG161" s="23">
        <v>93.4</v>
      </c>
      <c r="CH161" s="66"/>
      <c r="CI161" s="23">
        <v>93.5</v>
      </c>
      <c r="CJ161" s="6"/>
      <c r="CK161" s="23">
        <v>103.6</v>
      </c>
      <c r="CL161" s="56"/>
      <c r="CM161" s="56">
        <v>103.7</v>
      </c>
      <c r="CN161" s="5"/>
      <c r="CO161" s="23">
        <v>96</v>
      </c>
      <c r="CP161" s="56"/>
      <c r="CQ161" s="56">
        <v>102.9</v>
      </c>
      <c r="CR161" s="5"/>
      <c r="CS161" s="56">
        <v>130.69999999999999</v>
      </c>
      <c r="CT161" s="6"/>
      <c r="CU161" s="287">
        <v>0</v>
      </c>
      <c r="CV161" s="52"/>
      <c r="CW161" s="50">
        <v>3</v>
      </c>
      <c r="CX161" s="51">
        <v>11</v>
      </c>
      <c r="CY161" s="187"/>
    </row>
    <row r="162" spans="1:103" ht="15" customHeight="1">
      <c r="A162" s="52">
        <v>2021</v>
      </c>
      <c r="B162" s="48"/>
      <c r="C162" s="50">
        <v>3</v>
      </c>
      <c r="D162" s="51">
        <v>12</v>
      </c>
      <c r="E162" s="49" t="str">
        <f t="shared" si="0"/>
        <v>312</v>
      </c>
      <c r="F162" s="65"/>
      <c r="G162" s="215">
        <v>100</v>
      </c>
      <c r="H162" s="66"/>
      <c r="I162" s="468">
        <v>100</v>
      </c>
      <c r="J162" s="66"/>
      <c r="K162" s="216">
        <v>40</v>
      </c>
      <c r="L162" s="58"/>
      <c r="M162" s="20">
        <v>1059968</v>
      </c>
      <c r="N162" s="58"/>
      <c r="O162" s="18">
        <v>471023</v>
      </c>
      <c r="P162" s="65"/>
      <c r="Q162" s="23">
        <v>92.3</v>
      </c>
      <c r="R162" s="66"/>
      <c r="S162" s="23">
        <v>97.8</v>
      </c>
      <c r="T162" s="65"/>
      <c r="U162" s="23">
        <v>90.7</v>
      </c>
      <c r="V162" s="66"/>
      <c r="W162" s="23">
        <v>101</v>
      </c>
      <c r="X162" s="65"/>
      <c r="Y162" s="23">
        <v>111.2</v>
      </c>
      <c r="Z162" s="66"/>
      <c r="AA162" s="56">
        <v>111</v>
      </c>
      <c r="AB162" s="6"/>
      <c r="AC162" s="20">
        <v>586</v>
      </c>
      <c r="AD162" s="5"/>
      <c r="AE162" s="20">
        <v>277</v>
      </c>
      <c r="AF162" s="5"/>
      <c r="AG162" s="20">
        <v>194</v>
      </c>
      <c r="AH162" s="5"/>
      <c r="AI162" s="20">
        <v>302</v>
      </c>
      <c r="AJ162" s="5"/>
      <c r="AK162" s="20">
        <v>6776</v>
      </c>
      <c r="AL162" s="5"/>
      <c r="AM162" s="20">
        <v>75620</v>
      </c>
      <c r="AN162" s="5"/>
      <c r="AO162" s="20">
        <v>1432</v>
      </c>
      <c r="AP162" s="5"/>
      <c r="AQ162" s="359">
        <v>190055</v>
      </c>
      <c r="AR162" s="360"/>
      <c r="AS162" s="285">
        <v>0</v>
      </c>
      <c r="AT162" s="281"/>
      <c r="AU162" s="20">
        <v>38815</v>
      </c>
      <c r="AV162" s="5"/>
      <c r="AW162" s="20">
        <v>27555</v>
      </c>
      <c r="AX162" s="225">
        <v>8973</v>
      </c>
      <c r="AY162" s="284">
        <v>0</v>
      </c>
      <c r="AZ162" s="323"/>
      <c r="BA162" s="322">
        <v>1</v>
      </c>
      <c r="BB162" s="326"/>
      <c r="BC162" s="443">
        <v>265</v>
      </c>
      <c r="BD162" s="66"/>
      <c r="BE162" s="20">
        <v>5934</v>
      </c>
      <c r="BF162" s="66"/>
      <c r="BG162" s="18">
        <v>5599</v>
      </c>
      <c r="BH162" s="5"/>
      <c r="BI162" s="20">
        <v>8002</v>
      </c>
      <c r="BJ162" s="5"/>
      <c r="BK162" s="18">
        <v>1225</v>
      </c>
      <c r="BL162" s="5"/>
      <c r="BM162" s="18">
        <v>4332</v>
      </c>
      <c r="BN162" s="5"/>
      <c r="BO162" s="20">
        <v>2445</v>
      </c>
      <c r="BP162" s="18"/>
      <c r="BQ162" s="18">
        <v>8236</v>
      </c>
      <c r="BR162" s="66"/>
      <c r="BS162" s="18">
        <v>122272</v>
      </c>
      <c r="BT162" s="5"/>
      <c r="BU162" s="285">
        <v>0</v>
      </c>
      <c r="BV162" s="323"/>
      <c r="BW162" s="23">
        <v>99.9</v>
      </c>
      <c r="BX162" s="66"/>
      <c r="BY162" s="20">
        <v>256008</v>
      </c>
      <c r="BZ162" s="5"/>
      <c r="CA162" s="109">
        <v>1.39</v>
      </c>
      <c r="CB162" s="66"/>
      <c r="CC162" s="20">
        <v>3214</v>
      </c>
      <c r="CD162" s="66"/>
      <c r="CE162" s="20">
        <v>9504</v>
      </c>
      <c r="CF162" s="66"/>
      <c r="CG162" s="23">
        <v>173.3</v>
      </c>
      <c r="CH162" s="66"/>
      <c r="CI162" s="23">
        <v>173.5</v>
      </c>
      <c r="CJ162" s="6"/>
      <c r="CK162" s="23">
        <v>103.1</v>
      </c>
      <c r="CL162" s="56"/>
      <c r="CM162" s="56">
        <v>103.2</v>
      </c>
      <c r="CN162" s="5"/>
      <c r="CO162" s="23">
        <v>95.6</v>
      </c>
      <c r="CP162" s="56"/>
      <c r="CQ162" s="56">
        <v>102.9</v>
      </c>
      <c r="CR162" s="5"/>
      <c r="CS162" s="56">
        <v>134.80000000000001</v>
      </c>
      <c r="CT162" s="6"/>
      <c r="CU162" s="287">
        <v>1.6</v>
      </c>
      <c r="CV162" s="52"/>
      <c r="CW162" s="50">
        <v>3</v>
      </c>
      <c r="CX162" s="51">
        <v>12</v>
      </c>
      <c r="CY162" s="187"/>
    </row>
    <row r="163" spans="1:103" ht="15" customHeight="1">
      <c r="A163" s="52">
        <v>2022</v>
      </c>
      <c r="B163" s="48"/>
      <c r="C163" s="50">
        <v>4</v>
      </c>
      <c r="D163" s="51">
        <v>1</v>
      </c>
      <c r="E163" s="49" t="str">
        <f t="shared" si="0"/>
        <v>41</v>
      </c>
      <c r="F163" s="65"/>
      <c r="G163" s="468">
        <v>80</v>
      </c>
      <c r="H163" s="66"/>
      <c r="I163" s="215">
        <v>57.1</v>
      </c>
      <c r="J163" s="66"/>
      <c r="K163" s="216">
        <v>60</v>
      </c>
      <c r="L163" s="58"/>
      <c r="M163" s="20">
        <v>1059438</v>
      </c>
      <c r="N163" s="58"/>
      <c r="O163" s="18">
        <v>470729</v>
      </c>
      <c r="P163" s="65"/>
      <c r="Q163" s="23">
        <v>92.2</v>
      </c>
      <c r="R163" s="66"/>
      <c r="S163" s="23">
        <v>86</v>
      </c>
      <c r="T163" s="65"/>
      <c r="U163" s="23">
        <v>90.5</v>
      </c>
      <c r="V163" s="66"/>
      <c r="W163" s="23">
        <v>83.6</v>
      </c>
      <c r="X163" s="65"/>
      <c r="Y163" s="23">
        <v>112.4</v>
      </c>
      <c r="Z163" s="66"/>
      <c r="AA163" s="56">
        <v>112.4</v>
      </c>
      <c r="AB163" s="6"/>
      <c r="AC163" s="20">
        <v>426</v>
      </c>
      <c r="AD163" s="5"/>
      <c r="AE163" s="20">
        <v>184</v>
      </c>
      <c r="AF163" s="5"/>
      <c r="AG163" s="20">
        <v>154</v>
      </c>
      <c r="AH163" s="5"/>
      <c r="AI163" s="20">
        <v>195</v>
      </c>
      <c r="AJ163" s="5"/>
      <c r="AK163" s="20">
        <v>10123</v>
      </c>
      <c r="AL163" s="5"/>
      <c r="AM163" s="20">
        <v>90128</v>
      </c>
      <c r="AN163" s="5"/>
      <c r="AO163" s="20">
        <v>2107</v>
      </c>
      <c r="AP163" s="5"/>
      <c r="AQ163" s="359">
        <v>144814</v>
      </c>
      <c r="AR163" s="360"/>
      <c r="AS163" s="285">
        <v>0</v>
      </c>
      <c r="AT163" s="281"/>
      <c r="AU163" s="20">
        <v>39345</v>
      </c>
      <c r="AV163" s="5"/>
      <c r="AW163" s="20">
        <v>27531</v>
      </c>
      <c r="AX163" s="225">
        <v>14081</v>
      </c>
      <c r="AY163" s="284">
        <v>0</v>
      </c>
      <c r="AZ163" s="323"/>
      <c r="BA163" s="322">
        <v>1</v>
      </c>
      <c r="BB163" s="326"/>
      <c r="BC163" s="443">
        <v>80</v>
      </c>
      <c r="BD163" s="66"/>
      <c r="BE163" s="20">
        <v>4655</v>
      </c>
      <c r="BF163" s="66"/>
      <c r="BG163" s="18">
        <v>5355</v>
      </c>
      <c r="BH163" s="5"/>
      <c r="BI163" s="20">
        <v>5678</v>
      </c>
      <c r="BJ163" s="5"/>
      <c r="BK163" s="18">
        <v>858</v>
      </c>
      <c r="BL163" s="5"/>
      <c r="BM163" s="18">
        <v>3069</v>
      </c>
      <c r="BN163" s="5"/>
      <c r="BO163" s="20">
        <v>1751</v>
      </c>
      <c r="BP163" s="18"/>
      <c r="BQ163" s="18">
        <v>7615</v>
      </c>
      <c r="BR163" s="66"/>
      <c r="BS163" s="18">
        <v>70482</v>
      </c>
      <c r="BT163" s="5"/>
      <c r="BU163" s="285">
        <v>0</v>
      </c>
      <c r="BV163" s="323"/>
      <c r="BW163" s="23">
        <v>100.2</v>
      </c>
      <c r="BX163" s="66"/>
      <c r="BY163" s="20">
        <v>244130</v>
      </c>
      <c r="BZ163" s="5"/>
      <c r="CA163" s="109">
        <v>1.4</v>
      </c>
      <c r="CB163" s="66"/>
      <c r="CC163" s="20">
        <v>4882</v>
      </c>
      <c r="CD163" s="66"/>
      <c r="CE163" s="20">
        <v>11260</v>
      </c>
      <c r="CF163" s="66"/>
      <c r="CG163" s="23">
        <v>89.4</v>
      </c>
      <c r="CH163" s="66"/>
      <c r="CI163" s="23">
        <v>89.2</v>
      </c>
      <c r="CJ163" s="6"/>
      <c r="CK163" s="23">
        <v>103.3</v>
      </c>
      <c r="CL163" s="56"/>
      <c r="CM163" s="56">
        <v>103.1</v>
      </c>
      <c r="CN163" s="5"/>
      <c r="CO163" s="23">
        <v>98.1</v>
      </c>
      <c r="CP163" s="56"/>
      <c r="CQ163" s="56">
        <v>97.7</v>
      </c>
      <c r="CR163" s="5"/>
      <c r="CS163" s="56">
        <v>131.1</v>
      </c>
      <c r="CT163" s="6"/>
      <c r="CU163" s="287">
        <v>0</v>
      </c>
      <c r="CV163" s="52"/>
      <c r="CW163" s="50">
        <v>4</v>
      </c>
      <c r="CX163" s="51">
        <v>1</v>
      </c>
      <c r="CY163" s="187"/>
    </row>
    <row r="164" spans="1:103" ht="15" customHeight="1">
      <c r="A164" s="52">
        <v>2022</v>
      </c>
      <c r="B164" s="48"/>
      <c r="C164" s="50">
        <v>4</v>
      </c>
      <c r="D164" s="51">
        <v>2</v>
      </c>
      <c r="E164" s="49" t="str">
        <f t="shared" si="0"/>
        <v>42</v>
      </c>
      <c r="F164" s="65"/>
      <c r="G164" s="215">
        <v>20</v>
      </c>
      <c r="H164" s="66"/>
      <c r="I164" s="215">
        <v>28.6</v>
      </c>
      <c r="J164" s="66"/>
      <c r="K164" s="216">
        <v>80</v>
      </c>
      <c r="L164" s="58"/>
      <c r="M164" s="20">
        <v>1058496</v>
      </c>
      <c r="N164" s="58"/>
      <c r="O164" s="18">
        <v>470295</v>
      </c>
      <c r="P164" s="65"/>
      <c r="Q164" s="23">
        <v>90.9</v>
      </c>
      <c r="R164" s="66"/>
      <c r="S164" s="23">
        <v>86.4</v>
      </c>
      <c r="T164" s="65"/>
      <c r="U164" s="23">
        <v>91.8</v>
      </c>
      <c r="V164" s="66"/>
      <c r="W164" s="23">
        <v>87.4</v>
      </c>
      <c r="X164" s="65"/>
      <c r="Y164" s="23">
        <v>113.2</v>
      </c>
      <c r="Z164" s="66"/>
      <c r="AA164" s="56">
        <v>113.6</v>
      </c>
      <c r="AB164" s="6"/>
      <c r="AC164" s="20">
        <v>550</v>
      </c>
      <c r="AD164" s="5"/>
      <c r="AE164" s="20">
        <v>227</v>
      </c>
      <c r="AF164" s="5"/>
      <c r="AG164" s="20">
        <v>141</v>
      </c>
      <c r="AH164" s="5"/>
      <c r="AI164" s="20">
        <v>198</v>
      </c>
      <c r="AJ164" s="5"/>
      <c r="AK164" s="20">
        <v>9338</v>
      </c>
      <c r="AL164" s="5"/>
      <c r="AM164" s="20">
        <v>73344</v>
      </c>
      <c r="AN164" s="5"/>
      <c r="AO164" s="20">
        <v>1469</v>
      </c>
      <c r="AP164" s="5"/>
      <c r="AQ164" s="359">
        <v>87608</v>
      </c>
      <c r="AR164" s="360"/>
      <c r="AS164" s="285">
        <v>0</v>
      </c>
      <c r="AT164" s="281"/>
      <c r="AU164" s="20">
        <v>39056</v>
      </c>
      <c r="AV164" s="5"/>
      <c r="AW164" s="20">
        <v>27598</v>
      </c>
      <c r="AX164" s="225">
        <v>10648</v>
      </c>
      <c r="AY164" s="284">
        <v>0</v>
      </c>
      <c r="AZ164" s="323"/>
      <c r="BA164" s="285">
        <v>0</v>
      </c>
      <c r="BB164" s="323"/>
      <c r="BC164" s="285">
        <v>0</v>
      </c>
      <c r="BD164" s="66"/>
      <c r="BE164" s="20">
        <v>5560</v>
      </c>
      <c r="BF164" s="66"/>
      <c r="BG164" s="18">
        <v>2888</v>
      </c>
      <c r="BH164" s="5"/>
      <c r="BI164" s="20">
        <v>5045</v>
      </c>
      <c r="BJ164" s="5"/>
      <c r="BK164" s="18">
        <v>611</v>
      </c>
      <c r="BL164" s="5"/>
      <c r="BM164" s="18">
        <v>2967</v>
      </c>
      <c r="BN164" s="5"/>
      <c r="BO164" s="20">
        <v>1467</v>
      </c>
      <c r="BP164" s="18"/>
      <c r="BQ164" s="18">
        <v>6760</v>
      </c>
      <c r="BR164" s="66"/>
      <c r="BS164" s="18">
        <v>57120</v>
      </c>
      <c r="BT164" s="5"/>
      <c r="BU164" s="285">
        <v>0</v>
      </c>
      <c r="BV164" s="323"/>
      <c r="BW164" s="23">
        <v>100.3</v>
      </c>
      <c r="BX164" s="66"/>
      <c r="BY164" s="20">
        <v>250784</v>
      </c>
      <c r="BZ164" s="5"/>
      <c r="CA164" s="109">
        <v>1.39</v>
      </c>
      <c r="CB164" s="66"/>
      <c r="CC164" s="20">
        <v>4376</v>
      </c>
      <c r="CD164" s="66"/>
      <c r="CE164" s="20">
        <v>9673</v>
      </c>
      <c r="CF164" s="66"/>
      <c r="CG164" s="23">
        <v>88.1</v>
      </c>
      <c r="CH164" s="66"/>
      <c r="CI164" s="23">
        <v>87.8</v>
      </c>
      <c r="CJ164" s="6"/>
      <c r="CK164" s="23">
        <v>102.7</v>
      </c>
      <c r="CL164" s="56"/>
      <c r="CM164" s="56">
        <v>102.4</v>
      </c>
      <c r="CN164" s="5"/>
      <c r="CO164" s="23">
        <v>97.9</v>
      </c>
      <c r="CP164" s="56"/>
      <c r="CQ164" s="56">
        <v>95.9</v>
      </c>
      <c r="CR164" s="5"/>
      <c r="CS164" s="56">
        <v>127.9</v>
      </c>
      <c r="CT164" s="6"/>
      <c r="CU164" s="287">
        <v>0</v>
      </c>
      <c r="CV164" s="52"/>
      <c r="CW164" s="50">
        <v>4</v>
      </c>
      <c r="CX164" s="51">
        <v>2</v>
      </c>
      <c r="CY164" s="187"/>
    </row>
    <row r="165" spans="1:103" ht="15" customHeight="1">
      <c r="A165" s="52">
        <v>2022</v>
      </c>
      <c r="B165" s="48"/>
      <c r="C165" s="50">
        <v>4</v>
      </c>
      <c r="D165" s="51">
        <v>3</v>
      </c>
      <c r="E165" s="49" t="str">
        <f t="shared" si="0"/>
        <v>43</v>
      </c>
      <c r="F165" s="65"/>
      <c r="G165" s="215">
        <v>40</v>
      </c>
      <c r="H165" s="66"/>
      <c r="I165" s="215">
        <v>42.9</v>
      </c>
      <c r="J165" s="66"/>
      <c r="K165" s="216">
        <v>80</v>
      </c>
      <c r="L165" s="58"/>
      <c r="M165" s="20">
        <v>1057609</v>
      </c>
      <c r="N165" s="58"/>
      <c r="O165" s="18">
        <v>470074</v>
      </c>
      <c r="P165" s="65"/>
      <c r="Q165" s="23">
        <v>91.1</v>
      </c>
      <c r="R165" s="66"/>
      <c r="S165" s="23">
        <v>99.2</v>
      </c>
      <c r="T165" s="65"/>
      <c r="U165" s="23">
        <v>91.3</v>
      </c>
      <c r="V165" s="66"/>
      <c r="W165" s="23">
        <v>98.8</v>
      </c>
      <c r="X165" s="65"/>
      <c r="Y165" s="23">
        <v>113.2</v>
      </c>
      <c r="Z165" s="66"/>
      <c r="AA165" s="56">
        <v>113.1</v>
      </c>
      <c r="AB165" s="6"/>
      <c r="AC165" s="20">
        <v>593</v>
      </c>
      <c r="AD165" s="5"/>
      <c r="AE165" s="20">
        <v>219</v>
      </c>
      <c r="AF165" s="5"/>
      <c r="AG165" s="20">
        <v>302</v>
      </c>
      <c r="AH165" s="5"/>
      <c r="AI165" s="20">
        <v>328</v>
      </c>
      <c r="AJ165" s="5"/>
      <c r="AK165" s="20">
        <v>14528</v>
      </c>
      <c r="AL165" s="5"/>
      <c r="AM165" s="20">
        <v>62601</v>
      </c>
      <c r="AN165" s="5"/>
      <c r="AO165" s="20">
        <v>1133</v>
      </c>
      <c r="AP165" s="5"/>
      <c r="AQ165" s="359">
        <v>159823</v>
      </c>
      <c r="AR165" s="360"/>
      <c r="AS165" s="285">
        <v>0</v>
      </c>
      <c r="AT165" s="281"/>
      <c r="AU165" s="20">
        <v>39702</v>
      </c>
      <c r="AV165" s="5"/>
      <c r="AW165" s="20">
        <v>27601</v>
      </c>
      <c r="AX165" s="225">
        <v>12008</v>
      </c>
      <c r="AY165" s="284">
        <v>0</v>
      </c>
      <c r="AZ165" s="323"/>
      <c r="BA165" s="322">
        <v>1</v>
      </c>
      <c r="BB165" s="326"/>
      <c r="BC165" s="443">
        <v>184</v>
      </c>
      <c r="BD165" s="66"/>
      <c r="BE165" s="20">
        <v>6191</v>
      </c>
      <c r="BF165" s="66"/>
      <c r="BG165" s="18">
        <v>7731</v>
      </c>
      <c r="BH165" s="5"/>
      <c r="BI165" s="20">
        <v>5712</v>
      </c>
      <c r="BJ165" s="5"/>
      <c r="BK165" s="18">
        <v>908</v>
      </c>
      <c r="BL165" s="5"/>
      <c r="BM165" s="18">
        <v>3124</v>
      </c>
      <c r="BN165" s="5"/>
      <c r="BO165" s="20">
        <v>1681</v>
      </c>
      <c r="BP165" s="18"/>
      <c r="BQ165" s="18">
        <v>7731</v>
      </c>
      <c r="BR165" s="66"/>
      <c r="BS165" s="18">
        <v>92126</v>
      </c>
      <c r="BT165" s="5"/>
      <c r="BU165" s="285">
        <v>0</v>
      </c>
      <c r="BV165" s="323"/>
      <c r="BW165" s="23">
        <v>100.7</v>
      </c>
      <c r="BX165" s="66"/>
      <c r="BY165" s="20">
        <v>298835</v>
      </c>
      <c r="BZ165" s="5"/>
      <c r="CA165" s="109">
        <v>1.41</v>
      </c>
      <c r="CB165" s="66"/>
      <c r="CC165" s="20">
        <v>4910</v>
      </c>
      <c r="CD165" s="66"/>
      <c r="CE165" s="20">
        <v>10701</v>
      </c>
      <c r="CF165" s="66"/>
      <c r="CG165" s="23">
        <v>92.8</v>
      </c>
      <c r="CH165" s="66"/>
      <c r="CI165" s="23">
        <v>92.2</v>
      </c>
      <c r="CJ165" s="56"/>
      <c r="CK165" s="23">
        <v>104</v>
      </c>
      <c r="CL165" s="56"/>
      <c r="CM165" s="56">
        <v>103.3</v>
      </c>
      <c r="CN165" s="5"/>
      <c r="CO165" s="23">
        <v>98.3</v>
      </c>
      <c r="CP165" s="56"/>
      <c r="CQ165" s="56">
        <v>103.1</v>
      </c>
      <c r="CR165" s="5"/>
      <c r="CS165" s="56">
        <v>132</v>
      </c>
      <c r="CT165" s="6"/>
      <c r="CU165" s="287">
        <v>2.4</v>
      </c>
      <c r="CV165" s="52"/>
      <c r="CW165" s="50">
        <v>4</v>
      </c>
      <c r="CX165" s="51">
        <v>3</v>
      </c>
      <c r="CY165" s="187"/>
    </row>
    <row r="166" spans="1:103" ht="15" customHeight="1">
      <c r="A166" s="52">
        <v>2022</v>
      </c>
      <c r="B166" s="48"/>
      <c r="C166" s="50">
        <v>4</v>
      </c>
      <c r="D166" s="51">
        <v>4</v>
      </c>
      <c r="E166" s="49" t="str">
        <f t="shared" si="0"/>
        <v>44</v>
      </c>
      <c r="F166" s="65"/>
      <c r="G166" s="468">
        <v>20</v>
      </c>
      <c r="H166" s="66"/>
      <c r="I166" s="215">
        <v>35.700000000000003</v>
      </c>
      <c r="J166" s="66"/>
      <c r="K166" s="216">
        <v>80</v>
      </c>
      <c r="L166" s="58"/>
      <c r="M166" s="20">
        <v>1054020</v>
      </c>
      <c r="N166" s="58"/>
      <c r="O166" s="18">
        <v>470018</v>
      </c>
      <c r="P166" s="65"/>
      <c r="Q166" s="23">
        <v>86.8</v>
      </c>
      <c r="R166" s="66"/>
      <c r="S166" s="23">
        <v>87</v>
      </c>
      <c r="T166" s="65"/>
      <c r="U166" s="23">
        <v>88.9</v>
      </c>
      <c r="V166" s="66"/>
      <c r="W166" s="23">
        <v>87.8</v>
      </c>
      <c r="X166" s="65"/>
      <c r="Y166" s="23">
        <v>110.7</v>
      </c>
      <c r="Z166" s="66"/>
      <c r="AA166" s="56">
        <v>111.6</v>
      </c>
      <c r="AB166" s="6"/>
      <c r="AC166" s="20">
        <v>430</v>
      </c>
      <c r="AD166" s="5"/>
      <c r="AE166" s="20">
        <v>225</v>
      </c>
      <c r="AF166" s="5"/>
      <c r="AG166" s="20">
        <v>158</v>
      </c>
      <c r="AH166" s="5"/>
      <c r="AI166" s="20">
        <v>132</v>
      </c>
      <c r="AJ166" s="5"/>
      <c r="AK166" s="20">
        <v>14446</v>
      </c>
      <c r="AL166" s="5"/>
      <c r="AM166" s="20">
        <v>63594</v>
      </c>
      <c r="AN166" s="5"/>
      <c r="AO166" s="20">
        <v>1196</v>
      </c>
      <c r="AP166" s="5"/>
      <c r="AQ166" s="359">
        <v>147469</v>
      </c>
      <c r="AR166" s="360"/>
      <c r="AS166" s="285">
        <v>0</v>
      </c>
      <c r="AT166" s="281"/>
      <c r="AU166" s="20">
        <v>40135</v>
      </c>
      <c r="AV166" s="5"/>
      <c r="AW166" s="20">
        <v>27510</v>
      </c>
      <c r="AX166" s="225">
        <v>8561</v>
      </c>
      <c r="AY166" s="284">
        <v>0</v>
      </c>
      <c r="AZ166" s="323"/>
      <c r="BA166" s="322">
        <v>2</v>
      </c>
      <c r="BB166" s="326"/>
      <c r="BC166" s="443">
        <v>39</v>
      </c>
      <c r="BD166" s="66"/>
      <c r="BE166" s="20">
        <v>6919</v>
      </c>
      <c r="BF166" s="66"/>
      <c r="BG166" s="18">
        <v>4570</v>
      </c>
      <c r="BH166" s="5"/>
      <c r="BI166" s="20">
        <v>5495</v>
      </c>
      <c r="BJ166" s="5"/>
      <c r="BK166" s="18">
        <v>890</v>
      </c>
      <c r="BL166" s="5"/>
      <c r="BM166" s="18">
        <v>2942</v>
      </c>
      <c r="BN166" s="5"/>
      <c r="BO166" s="20">
        <v>1664</v>
      </c>
      <c r="BP166" s="18"/>
      <c r="BQ166" s="18">
        <v>7509</v>
      </c>
      <c r="BR166" s="66"/>
      <c r="BS166" s="18">
        <v>88700</v>
      </c>
      <c r="BT166" s="5"/>
      <c r="BU166" s="285">
        <v>0</v>
      </c>
      <c r="BV166" s="323"/>
      <c r="BW166" s="23">
        <v>101</v>
      </c>
      <c r="BX166" s="66"/>
      <c r="BY166" s="20">
        <v>288845</v>
      </c>
      <c r="BZ166" s="5"/>
      <c r="CA166" s="109">
        <v>1.4</v>
      </c>
      <c r="CB166" s="66"/>
      <c r="CC166" s="20">
        <v>6168</v>
      </c>
      <c r="CD166" s="66"/>
      <c r="CE166" s="20">
        <v>10079</v>
      </c>
      <c r="CF166" s="66"/>
      <c r="CG166" s="23">
        <v>92.9</v>
      </c>
      <c r="CH166" s="66"/>
      <c r="CI166" s="23">
        <v>91.9</v>
      </c>
      <c r="CJ166" s="56"/>
      <c r="CK166" s="23">
        <v>104.5</v>
      </c>
      <c r="CL166" s="56"/>
      <c r="CM166" s="56">
        <v>103.4</v>
      </c>
      <c r="CN166" s="5"/>
      <c r="CO166" s="23">
        <v>99.6</v>
      </c>
      <c r="CP166" s="56"/>
      <c r="CQ166" s="56">
        <v>103.1</v>
      </c>
      <c r="CR166" s="5"/>
      <c r="CS166" s="56">
        <v>124.6</v>
      </c>
      <c r="CT166" s="6"/>
      <c r="CU166" s="287">
        <v>0</v>
      </c>
      <c r="CV166" s="52"/>
      <c r="CW166" s="50">
        <v>4</v>
      </c>
      <c r="CX166" s="51">
        <v>4</v>
      </c>
      <c r="CY166" s="187"/>
    </row>
    <row r="167" spans="1:103" ht="15" customHeight="1">
      <c r="A167" s="52">
        <v>2022</v>
      </c>
      <c r="B167" s="48"/>
      <c r="C167" s="50">
        <v>4</v>
      </c>
      <c r="D167" s="51">
        <v>5</v>
      </c>
      <c r="E167" s="49" t="str">
        <f t="shared" si="0"/>
        <v>45</v>
      </c>
      <c r="F167" s="65"/>
      <c r="G167" s="215">
        <v>60</v>
      </c>
      <c r="H167" s="66"/>
      <c r="I167" s="215">
        <v>57.1</v>
      </c>
      <c r="J167" s="66"/>
      <c r="K167" s="216">
        <v>40</v>
      </c>
      <c r="L167" s="58"/>
      <c r="M167" s="20">
        <v>1053741</v>
      </c>
      <c r="N167" s="58"/>
      <c r="O167" s="18">
        <v>472218</v>
      </c>
      <c r="P167" s="65"/>
      <c r="Q167" s="23">
        <v>86.3</v>
      </c>
      <c r="R167" s="66"/>
      <c r="S167" s="23">
        <v>79.7</v>
      </c>
      <c r="T167" s="65"/>
      <c r="U167" s="23">
        <v>85.2</v>
      </c>
      <c r="V167" s="66"/>
      <c r="W167" s="23">
        <v>76.900000000000006</v>
      </c>
      <c r="X167" s="65"/>
      <c r="Y167" s="23">
        <v>112.8</v>
      </c>
      <c r="Z167" s="66"/>
      <c r="AA167" s="56">
        <v>114.7</v>
      </c>
      <c r="AB167" s="6"/>
      <c r="AC167" s="20">
        <v>699</v>
      </c>
      <c r="AD167" s="5"/>
      <c r="AE167" s="20">
        <v>258</v>
      </c>
      <c r="AF167" s="5"/>
      <c r="AG167" s="20">
        <v>243</v>
      </c>
      <c r="AH167" s="5"/>
      <c r="AI167" s="20">
        <v>235</v>
      </c>
      <c r="AJ167" s="5"/>
      <c r="AK167" s="20">
        <v>11954</v>
      </c>
      <c r="AL167" s="5"/>
      <c r="AM167" s="20">
        <v>112894</v>
      </c>
      <c r="AN167" s="5"/>
      <c r="AO167" s="20">
        <v>1947</v>
      </c>
      <c r="AP167" s="5"/>
      <c r="AQ167" s="359">
        <v>172531</v>
      </c>
      <c r="AR167" s="360"/>
      <c r="AS167" s="285">
        <v>0</v>
      </c>
      <c r="AT167" s="281"/>
      <c r="AU167" s="20">
        <v>39999</v>
      </c>
      <c r="AV167" s="5"/>
      <c r="AW167" s="20">
        <v>27533</v>
      </c>
      <c r="AX167" s="225">
        <v>14419</v>
      </c>
      <c r="AY167" s="284">
        <v>0</v>
      </c>
      <c r="AZ167" s="323"/>
      <c r="BA167" s="322">
        <v>1</v>
      </c>
      <c r="BB167" s="326"/>
      <c r="BC167" s="443">
        <v>364</v>
      </c>
      <c r="BD167" s="66"/>
      <c r="BE167" s="20">
        <v>6334</v>
      </c>
      <c r="BF167" s="66"/>
      <c r="BG167" s="18">
        <v>4491</v>
      </c>
      <c r="BH167" s="5"/>
      <c r="BI167" s="20">
        <v>5940</v>
      </c>
      <c r="BJ167" s="5"/>
      <c r="BK167" s="18">
        <v>946</v>
      </c>
      <c r="BL167" s="5"/>
      <c r="BM167" s="18">
        <v>3293</v>
      </c>
      <c r="BN167" s="5"/>
      <c r="BO167" s="20">
        <v>1701</v>
      </c>
      <c r="BP167" s="18"/>
      <c r="BQ167" s="18">
        <v>7789</v>
      </c>
      <c r="BR167" s="66"/>
      <c r="BS167" s="18">
        <v>94641</v>
      </c>
      <c r="BT167" s="5"/>
      <c r="BU167" s="285">
        <v>0</v>
      </c>
      <c r="BV167" s="323"/>
      <c r="BW167" s="23">
        <v>101.5</v>
      </c>
      <c r="BX167" s="66"/>
      <c r="BY167" s="20">
        <v>248604</v>
      </c>
      <c r="BZ167" s="5"/>
      <c r="CA167" s="109">
        <v>1.4</v>
      </c>
      <c r="CB167" s="66"/>
      <c r="CC167" s="20">
        <v>4565</v>
      </c>
      <c r="CD167" s="66"/>
      <c r="CE167" s="20">
        <v>9048</v>
      </c>
      <c r="CF167" s="66"/>
      <c r="CG167" s="23">
        <v>89.3</v>
      </c>
      <c r="CH167" s="66"/>
      <c r="CI167" s="23">
        <v>87.9</v>
      </c>
      <c r="CJ167" s="6"/>
      <c r="CK167" s="23">
        <v>103.3</v>
      </c>
      <c r="CL167" s="56"/>
      <c r="CM167" s="56">
        <v>101.7</v>
      </c>
      <c r="CN167" s="5"/>
      <c r="CO167" s="23">
        <v>99.8</v>
      </c>
      <c r="CP167" s="56"/>
      <c r="CQ167" s="56">
        <v>97.6</v>
      </c>
      <c r="CR167" s="5"/>
      <c r="CS167" s="56">
        <v>109.8</v>
      </c>
      <c r="CT167" s="6"/>
      <c r="CU167" s="287">
        <v>0</v>
      </c>
      <c r="CV167" s="52"/>
      <c r="CW167" s="50">
        <v>4</v>
      </c>
      <c r="CX167" s="51">
        <v>5</v>
      </c>
      <c r="CY167" s="187"/>
    </row>
    <row r="168" spans="1:103" ht="15" customHeight="1">
      <c r="A168" s="52">
        <v>2022</v>
      </c>
      <c r="B168" s="48"/>
      <c r="C168" s="50">
        <v>4</v>
      </c>
      <c r="D168" s="51">
        <v>6</v>
      </c>
      <c r="E168" s="49" t="str">
        <f t="shared" si="0"/>
        <v>46</v>
      </c>
      <c r="F168" s="65"/>
      <c r="G168" s="215">
        <v>40</v>
      </c>
      <c r="H168" s="66"/>
      <c r="I168" s="215">
        <v>42.9</v>
      </c>
      <c r="J168" s="66"/>
      <c r="K168" s="216">
        <v>60</v>
      </c>
      <c r="L168" s="58"/>
      <c r="M168" s="20">
        <v>1053609</v>
      </c>
      <c r="N168" s="58"/>
      <c r="O168" s="18">
        <v>472903</v>
      </c>
      <c r="P168" s="65"/>
      <c r="Q168" s="23">
        <v>84.5</v>
      </c>
      <c r="R168" s="66"/>
      <c r="S168" s="23">
        <v>81.5</v>
      </c>
      <c r="T168" s="65"/>
      <c r="U168" s="23">
        <v>88.2</v>
      </c>
      <c r="V168" s="66"/>
      <c r="W168" s="23">
        <v>86.5</v>
      </c>
      <c r="X168" s="65"/>
      <c r="Y168" s="23">
        <v>114.3</v>
      </c>
      <c r="Z168" s="66"/>
      <c r="AA168" s="56">
        <v>114.4</v>
      </c>
      <c r="AB168" s="6"/>
      <c r="AC168" s="20">
        <v>522</v>
      </c>
      <c r="AD168" s="5"/>
      <c r="AE168" s="20">
        <v>234</v>
      </c>
      <c r="AF168" s="5"/>
      <c r="AG168" s="20">
        <v>183</v>
      </c>
      <c r="AH168" s="5"/>
      <c r="AI168" s="20">
        <v>327</v>
      </c>
      <c r="AJ168" s="5"/>
      <c r="AK168" s="20">
        <v>15930</v>
      </c>
      <c r="AL168" s="5"/>
      <c r="AM168" s="20">
        <v>67230</v>
      </c>
      <c r="AN168" s="5"/>
      <c r="AO168" s="20">
        <v>1209</v>
      </c>
      <c r="AP168" s="5"/>
      <c r="AQ168" s="359">
        <v>159308</v>
      </c>
      <c r="AR168" s="360"/>
      <c r="AS168" s="285">
        <v>0</v>
      </c>
      <c r="AT168" s="281"/>
      <c r="AU168" s="20">
        <v>40459</v>
      </c>
      <c r="AV168" s="5"/>
      <c r="AW168" s="20">
        <v>27561</v>
      </c>
      <c r="AX168" s="225">
        <v>11403</v>
      </c>
      <c r="AY168" s="284">
        <v>0</v>
      </c>
      <c r="AZ168" s="323"/>
      <c r="BA168" s="322">
        <v>3</v>
      </c>
      <c r="BB168" s="326"/>
      <c r="BC168" s="443">
        <v>1245</v>
      </c>
      <c r="BD168" s="66"/>
      <c r="BE168" s="20">
        <v>5349</v>
      </c>
      <c r="BF168" s="66"/>
      <c r="BG168" s="18">
        <v>7178</v>
      </c>
      <c r="BH168" s="5"/>
      <c r="BI168" s="20">
        <v>5594</v>
      </c>
      <c r="BJ168" s="5"/>
      <c r="BK168" s="18">
        <v>953</v>
      </c>
      <c r="BL168" s="5"/>
      <c r="BM168" s="18">
        <v>3009</v>
      </c>
      <c r="BN168" s="5"/>
      <c r="BO168" s="20">
        <v>1632</v>
      </c>
      <c r="BP168" s="18"/>
      <c r="BQ168" s="18">
        <v>7677</v>
      </c>
      <c r="BR168" s="66"/>
      <c r="BS168" s="18">
        <v>89554</v>
      </c>
      <c r="BT168" s="5"/>
      <c r="BU168" s="285">
        <v>0</v>
      </c>
      <c r="BV168" s="323"/>
      <c r="BW168" s="23">
        <v>101.4</v>
      </c>
      <c r="BX168" s="66"/>
      <c r="BY168" s="20">
        <v>233289</v>
      </c>
      <c r="BZ168" s="5"/>
      <c r="CA168" s="109">
        <v>1.42</v>
      </c>
      <c r="CB168" s="66"/>
      <c r="CC168" s="20">
        <v>4385</v>
      </c>
      <c r="CD168" s="66"/>
      <c r="CE168" s="20">
        <v>10779</v>
      </c>
      <c r="CF168" s="66"/>
      <c r="CG168" s="23">
        <v>149.1</v>
      </c>
      <c r="CH168" s="66"/>
      <c r="CI168" s="23">
        <v>146.80000000000001</v>
      </c>
      <c r="CJ168" s="56"/>
      <c r="CK168" s="23">
        <v>104.8</v>
      </c>
      <c r="CL168" s="56"/>
      <c r="CM168" s="56">
        <v>103.1</v>
      </c>
      <c r="CN168" s="5"/>
      <c r="CO168" s="23">
        <v>100.2</v>
      </c>
      <c r="CP168" s="56"/>
      <c r="CQ168" s="56">
        <v>105</v>
      </c>
      <c r="CR168" s="5"/>
      <c r="CS168" s="56">
        <v>116.4</v>
      </c>
      <c r="CT168" s="341"/>
      <c r="CU168" s="480">
        <v>2.5</v>
      </c>
      <c r="CV168" s="52"/>
      <c r="CW168" s="50">
        <v>4</v>
      </c>
      <c r="CX168" s="51">
        <v>6</v>
      </c>
      <c r="CY168" s="187"/>
    </row>
    <row r="169" spans="1:103" ht="15" customHeight="1">
      <c r="A169" s="52">
        <v>2022</v>
      </c>
      <c r="B169" s="48"/>
      <c r="C169" s="50">
        <v>4</v>
      </c>
      <c r="D169" s="51">
        <v>7</v>
      </c>
      <c r="E169" s="49" t="str">
        <f t="shared" si="0"/>
        <v>47</v>
      </c>
      <c r="F169" s="65"/>
      <c r="G169" s="215">
        <v>60</v>
      </c>
      <c r="H169" s="66"/>
      <c r="I169" s="215">
        <v>57.1</v>
      </c>
      <c r="J169" s="66"/>
      <c r="K169" s="216">
        <v>60</v>
      </c>
      <c r="L169" s="58"/>
      <c r="M169" s="20">
        <v>1053356</v>
      </c>
      <c r="N169" s="58"/>
      <c r="O169" s="18">
        <v>473191</v>
      </c>
      <c r="P169" s="65"/>
      <c r="Q169" s="23">
        <v>85.3</v>
      </c>
      <c r="R169" s="66"/>
      <c r="S169" s="23">
        <v>83.6</v>
      </c>
      <c r="T169" s="65"/>
      <c r="U169" s="23">
        <v>86.5</v>
      </c>
      <c r="V169" s="66"/>
      <c r="W169" s="23">
        <v>87.5</v>
      </c>
      <c r="X169" s="65"/>
      <c r="Y169" s="23">
        <v>111.8</v>
      </c>
      <c r="Z169" s="66"/>
      <c r="AA169" s="56">
        <v>110.1</v>
      </c>
      <c r="AB169" s="6"/>
      <c r="AC169" s="20">
        <v>496</v>
      </c>
      <c r="AD169" s="5"/>
      <c r="AE169" s="20">
        <v>213</v>
      </c>
      <c r="AF169" s="5"/>
      <c r="AG169" s="20">
        <v>213</v>
      </c>
      <c r="AH169" s="5"/>
      <c r="AI169" s="20">
        <v>396</v>
      </c>
      <c r="AJ169" s="5"/>
      <c r="AK169" s="20">
        <v>13063</v>
      </c>
      <c r="AL169" s="5"/>
      <c r="AM169" s="20">
        <v>78080</v>
      </c>
      <c r="AN169" s="5"/>
      <c r="AO169" s="20">
        <v>1436</v>
      </c>
      <c r="AP169" s="5"/>
      <c r="AQ169" s="359">
        <v>193200</v>
      </c>
      <c r="AR169" s="360"/>
      <c r="AS169" s="285">
        <v>0</v>
      </c>
      <c r="AT169" s="281"/>
      <c r="AU169" s="20">
        <v>40271</v>
      </c>
      <c r="AV169" s="5"/>
      <c r="AW169" s="20">
        <v>27622</v>
      </c>
      <c r="AX169" s="225">
        <v>8042</v>
      </c>
      <c r="AY169" s="284">
        <v>0</v>
      </c>
      <c r="AZ169" s="323"/>
      <c r="BA169" s="322">
        <v>0</v>
      </c>
      <c r="BB169" s="326"/>
      <c r="BC169" s="443">
        <v>0</v>
      </c>
      <c r="BD169" s="66"/>
      <c r="BE169" s="20">
        <v>4326</v>
      </c>
      <c r="BF169" s="66"/>
      <c r="BG169" s="18">
        <v>5405</v>
      </c>
      <c r="BH169" s="5"/>
      <c r="BI169" s="20">
        <v>6475</v>
      </c>
      <c r="BJ169" s="5"/>
      <c r="BK169" s="18">
        <v>941</v>
      </c>
      <c r="BL169" s="5"/>
      <c r="BM169" s="18">
        <v>3590</v>
      </c>
      <c r="BN169" s="5"/>
      <c r="BO169" s="20">
        <v>1943</v>
      </c>
      <c r="BP169" s="18"/>
      <c r="BQ169" s="18">
        <v>8310</v>
      </c>
      <c r="BR169" s="66"/>
      <c r="BS169" s="18">
        <v>102432</v>
      </c>
      <c r="BT169" s="5"/>
      <c r="BU169" s="285">
        <v>0</v>
      </c>
      <c r="BV169" s="323"/>
      <c r="BW169" s="23">
        <v>101.7</v>
      </c>
      <c r="BX169" s="66"/>
      <c r="BY169" s="20">
        <v>258529</v>
      </c>
      <c r="BZ169" s="5"/>
      <c r="CA169" s="109">
        <v>1.43</v>
      </c>
      <c r="CB169" s="66"/>
      <c r="CC169" s="20">
        <v>4178</v>
      </c>
      <c r="CD169" s="66"/>
      <c r="CE169" s="20">
        <v>9820</v>
      </c>
      <c r="CF169" s="66"/>
      <c r="CG169" s="23">
        <v>108.1</v>
      </c>
      <c r="CH169" s="66"/>
      <c r="CI169" s="23">
        <v>106.1</v>
      </c>
      <c r="CJ169" s="56"/>
      <c r="CK169" s="23">
        <v>101</v>
      </c>
      <c r="CL169" s="56"/>
      <c r="CM169" s="56">
        <v>99.1</v>
      </c>
      <c r="CN169" s="5"/>
      <c r="CO169" s="23">
        <v>100.7</v>
      </c>
      <c r="CP169" s="56"/>
      <c r="CQ169" s="56">
        <v>101.7</v>
      </c>
      <c r="CR169" s="5"/>
      <c r="CS169" s="56">
        <v>117.2</v>
      </c>
      <c r="CT169" s="6"/>
      <c r="CU169" s="287">
        <v>0</v>
      </c>
      <c r="CV169" s="52"/>
      <c r="CW169" s="50">
        <v>4</v>
      </c>
      <c r="CX169" s="51">
        <v>7</v>
      </c>
      <c r="CY169" s="187"/>
    </row>
    <row r="170" spans="1:103" ht="15" customHeight="1">
      <c r="A170" s="52">
        <v>2022</v>
      </c>
      <c r="B170" s="48"/>
      <c r="C170" s="50">
        <v>4</v>
      </c>
      <c r="D170" s="51">
        <v>8</v>
      </c>
      <c r="E170" s="49" t="str">
        <f t="shared" si="0"/>
        <v>48</v>
      </c>
      <c r="F170" s="65"/>
      <c r="G170" s="468">
        <v>80</v>
      </c>
      <c r="H170" s="66"/>
      <c r="I170" s="215">
        <v>57.1</v>
      </c>
      <c r="J170" s="66"/>
      <c r="K170" s="216">
        <v>60</v>
      </c>
      <c r="L170" s="58"/>
      <c r="M170" s="20">
        <v>1053071</v>
      </c>
      <c r="N170" s="58"/>
      <c r="O170" s="18">
        <v>473443</v>
      </c>
      <c r="P170" s="65"/>
      <c r="Q170" s="23">
        <v>90.5</v>
      </c>
      <c r="R170" s="66"/>
      <c r="S170" s="23">
        <v>85.3</v>
      </c>
      <c r="T170" s="65"/>
      <c r="U170" s="217">
        <v>88.1</v>
      </c>
      <c r="V170" s="66"/>
      <c r="W170" s="23">
        <v>84.3</v>
      </c>
      <c r="X170" s="65"/>
      <c r="Y170" s="23">
        <v>111.7</v>
      </c>
      <c r="Z170" s="66"/>
      <c r="AA170" s="56">
        <v>110.4</v>
      </c>
      <c r="AB170" s="6"/>
      <c r="AC170" s="20">
        <v>464</v>
      </c>
      <c r="AD170" s="5"/>
      <c r="AE170" s="20">
        <v>209</v>
      </c>
      <c r="AF170" s="5"/>
      <c r="AG170" s="20">
        <v>190</v>
      </c>
      <c r="AH170" s="5"/>
      <c r="AI170" s="20">
        <v>397</v>
      </c>
      <c r="AJ170" s="5"/>
      <c r="AK170" s="20">
        <v>15181</v>
      </c>
      <c r="AL170" s="5"/>
      <c r="AM170" s="20">
        <v>56329</v>
      </c>
      <c r="AN170" s="5"/>
      <c r="AO170" s="20">
        <v>1056</v>
      </c>
      <c r="AP170" s="5"/>
      <c r="AQ170" s="359">
        <v>231701</v>
      </c>
      <c r="AR170" s="360"/>
      <c r="AS170" s="285">
        <v>0</v>
      </c>
      <c r="AT170" s="281"/>
      <c r="AU170" s="20">
        <v>40222</v>
      </c>
      <c r="AV170" s="5"/>
      <c r="AW170" s="20">
        <v>27667</v>
      </c>
      <c r="AX170" s="284">
        <v>15124</v>
      </c>
      <c r="AY170" s="284">
        <v>0</v>
      </c>
      <c r="AZ170" s="323"/>
      <c r="BA170" s="322">
        <v>0</v>
      </c>
      <c r="BB170" s="326"/>
      <c r="BC170" s="443">
        <v>0</v>
      </c>
      <c r="BD170" s="66"/>
      <c r="BE170" s="20">
        <v>4743</v>
      </c>
      <c r="BF170" s="66"/>
      <c r="BG170" s="18">
        <v>12962</v>
      </c>
      <c r="BH170" s="5"/>
      <c r="BI170" s="20">
        <v>6017</v>
      </c>
      <c r="BJ170" s="5"/>
      <c r="BK170" s="18">
        <v>720</v>
      </c>
      <c r="BL170" s="5"/>
      <c r="BM170" s="18">
        <v>3425</v>
      </c>
      <c r="BN170" s="5"/>
      <c r="BO170" s="20">
        <v>1871</v>
      </c>
      <c r="BP170" s="18"/>
      <c r="BQ170" s="18">
        <v>8436</v>
      </c>
      <c r="BR170" s="66"/>
      <c r="BS170" s="18">
        <v>125598</v>
      </c>
      <c r="BT170" s="5"/>
      <c r="BU170" s="285">
        <v>0</v>
      </c>
      <c r="BV170" s="323"/>
      <c r="BW170" s="23">
        <v>102.1</v>
      </c>
      <c r="BX170" s="66"/>
      <c r="BY170" s="20">
        <v>275563</v>
      </c>
      <c r="BZ170" s="5"/>
      <c r="CA170" s="109">
        <v>1.45</v>
      </c>
      <c r="CB170" s="66"/>
      <c r="CC170" s="20">
        <v>4159</v>
      </c>
      <c r="CD170" s="66"/>
      <c r="CE170" s="20">
        <v>9702</v>
      </c>
      <c r="CF170" s="66"/>
      <c r="CG170" s="23">
        <v>93.9</v>
      </c>
      <c r="CH170" s="66"/>
      <c r="CI170" s="23">
        <v>91.8</v>
      </c>
      <c r="CJ170" s="6"/>
      <c r="CK170" s="23">
        <v>103.1</v>
      </c>
      <c r="CL170" s="56"/>
      <c r="CM170" s="56">
        <v>100.8</v>
      </c>
      <c r="CN170" s="5"/>
      <c r="CO170" s="23">
        <v>100</v>
      </c>
      <c r="CP170" s="56"/>
      <c r="CQ170" s="56">
        <v>99</v>
      </c>
      <c r="CR170" s="5"/>
      <c r="CS170" s="56">
        <v>110.7</v>
      </c>
      <c r="CT170" s="6"/>
      <c r="CU170" s="287">
        <v>0</v>
      </c>
      <c r="CV170" s="52"/>
      <c r="CW170" s="50">
        <v>4</v>
      </c>
      <c r="CX170" s="51">
        <v>8</v>
      </c>
      <c r="CY170" s="187"/>
    </row>
    <row r="171" spans="1:103" ht="15" customHeight="1">
      <c r="A171" s="52">
        <v>2022</v>
      </c>
      <c r="B171" s="48"/>
      <c r="C171" s="50">
        <v>4</v>
      </c>
      <c r="D171" s="51">
        <v>9</v>
      </c>
      <c r="E171" s="49" t="str">
        <f t="shared" si="0"/>
        <v>49</v>
      </c>
      <c r="F171" s="65"/>
      <c r="G171" s="468">
        <v>40</v>
      </c>
      <c r="H171" s="66"/>
      <c r="I171" s="215">
        <v>21.4</v>
      </c>
      <c r="J171" s="66"/>
      <c r="K171" s="216">
        <v>60</v>
      </c>
      <c r="L171" s="58"/>
      <c r="M171" s="20">
        <v>1052337</v>
      </c>
      <c r="N171" s="58"/>
      <c r="O171" s="18">
        <v>473328</v>
      </c>
      <c r="P171" s="65"/>
      <c r="Q171" s="23">
        <v>84.5</v>
      </c>
      <c r="R171" s="66"/>
      <c r="S171" s="23">
        <v>86.2</v>
      </c>
      <c r="T171" s="65"/>
      <c r="U171" s="45">
        <v>84.8</v>
      </c>
      <c r="V171" s="66"/>
      <c r="W171" s="23">
        <v>85.3</v>
      </c>
      <c r="X171" s="65"/>
      <c r="Y171" s="23">
        <v>110.7</v>
      </c>
      <c r="Z171" s="66"/>
      <c r="AA171" s="56">
        <v>109.1</v>
      </c>
      <c r="AB171" s="6"/>
      <c r="AC171" s="20">
        <v>562</v>
      </c>
      <c r="AD171" s="5"/>
      <c r="AE171" s="20">
        <v>264</v>
      </c>
      <c r="AF171" s="5"/>
      <c r="AG171" s="20">
        <v>201</v>
      </c>
      <c r="AH171" s="5"/>
      <c r="AI171" s="20">
        <v>419</v>
      </c>
      <c r="AJ171" s="5"/>
      <c r="AK171" s="20">
        <v>15592</v>
      </c>
      <c r="AL171" s="5"/>
      <c r="AM171" s="20">
        <v>110052</v>
      </c>
      <c r="AN171" s="5"/>
      <c r="AO171" s="20">
        <v>3985</v>
      </c>
      <c r="AP171" s="5"/>
      <c r="AQ171" s="359">
        <v>173988</v>
      </c>
      <c r="AR171" s="360"/>
      <c r="AS171" s="285">
        <v>0</v>
      </c>
      <c r="AT171" s="281"/>
      <c r="AU171" s="20">
        <v>40029</v>
      </c>
      <c r="AV171" s="5"/>
      <c r="AW171" s="20">
        <v>27764</v>
      </c>
      <c r="AX171" s="225">
        <v>10663</v>
      </c>
      <c r="AY171" s="284">
        <v>7</v>
      </c>
      <c r="AZ171" s="323"/>
      <c r="BA171" s="322">
        <v>2</v>
      </c>
      <c r="BB171" s="326"/>
      <c r="BC171" s="443">
        <v>545</v>
      </c>
      <c r="BD171" s="66"/>
      <c r="BE171" s="20">
        <v>4104</v>
      </c>
      <c r="BF171" s="66"/>
      <c r="BG171" s="18">
        <v>4338</v>
      </c>
      <c r="BH171" s="5"/>
      <c r="BI171" s="20">
        <v>5308</v>
      </c>
      <c r="BJ171" s="5"/>
      <c r="BK171" s="18">
        <v>682</v>
      </c>
      <c r="BL171" s="5"/>
      <c r="BM171" s="18">
        <v>3032</v>
      </c>
      <c r="BN171" s="5"/>
      <c r="BO171" s="20">
        <v>1594</v>
      </c>
      <c r="BP171" s="18"/>
      <c r="BQ171" s="18">
        <v>7788</v>
      </c>
      <c r="BR171" s="66"/>
      <c r="BS171" s="18">
        <v>91677</v>
      </c>
      <c r="BT171" s="5"/>
      <c r="BU171" s="285">
        <v>0</v>
      </c>
      <c r="BV171" s="323"/>
      <c r="BW171" s="23">
        <v>102.8</v>
      </c>
      <c r="BX171" s="66"/>
      <c r="BY171" s="20">
        <v>265670</v>
      </c>
      <c r="BZ171" s="5"/>
      <c r="CA171" s="109">
        <v>1.48</v>
      </c>
      <c r="CB171" s="66"/>
      <c r="CC171" s="20">
        <v>4117</v>
      </c>
      <c r="CD171" s="66"/>
      <c r="CE171" s="20">
        <v>11224</v>
      </c>
      <c r="CF171" s="66"/>
      <c r="CG171" s="23">
        <v>87.7</v>
      </c>
      <c r="CH171" s="66"/>
      <c r="CI171" s="23">
        <v>85.1</v>
      </c>
      <c r="CJ171" s="6"/>
      <c r="CK171" s="23">
        <v>102.3</v>
      </c>
      <c r="CL171" s="56"/>
      <c r="CM171" s="56">
        <v>99.2</v>
      </c>
      <c r="CN171" s="5"/>
      <c r="CO171" s="23">
        <v>99.8</v>
      </c>
      <c r="CP171" s="56"/>
      <c r="CQ171" s="56">
        <v>99.4</v>
      </c>
      <c r="CR171" s="5"/>
      <c r="CS171" s="56">
        <v>109.8</v>
      </c>
      <c r="CT171" s="6"/>
      <c r="CU171" s="287">
        <v>2.7</v>
      </c>
      <c r="CV171" s="52"/>
      <c r="CW171" s="50">
        <v>4</v>
      </c>
      <c r="CX171" s="51">
        <v>9</v>
      </c>
      <c r="CY171" s="187"/>
    </row>
    <row r="172" spans="1:103" ht="15" customHeight="1">
      <c r="A172" s="52">
        <v>2022</v>
      </c>
      <c r="B172" s="48"/>
      <c r="C172" s="50">
        <v>4</v>
      </c>
      <c r="D172" s="51">
        <v>10</v>
      </c>
      <c r="E172" s="49" t="str">
        <f t="shared" si="0"/>
        <v>410</v>
      </c>
      <c r="F172" s="65"/>
      <c r="G172" s="215">
        <v>60</v>
      </c>
      <c r="H172" s="66"/>
      <c r="I172" s="215">
        <v>71.400000000000006</v>
      </c>
      <c r="J172" s="66"/>
      <c r="K172" s="216">
        <v>60</v>
      </c>
      <c r="L172" s="58"/>
      <c r="M172" s="20">
        <v>1051518</v>
      </c>
      <c r="N172" s="58"/>
      <c r="O172" s="18">
        <v>473153</v>
      </c>
      <c r="P172" s="65"/>
      <c r="Q172" s="23">
        <v>86.4</v>
      </c>
      <c r="R172" s="66"/>
      <c r="S172" s="23">
        <v>92.6</v>
      </c>
      <c r="T172" s="65"/>
      <c r="U172" s="23">
        <v>84.5</v>
      </c>
      <c r="V172" s="66"/>
      <c r="W172" s="23">
        <v>85.8</v>
      </c>
      <c r="X172" s="65"/>
      <c r="Y172" s="23">
        <v>110.6</v>
      </c>
      <c r="Z172" s="66"/>
      <c r="AA172" s="56">
        <v>111.4</v>
      </c>
      <c r="AB172" s="6"/>
      <c r="AC172" s="20">
        <v>528</v>
      </c>
      <c r="AD172" s="5"/>
      <c r="AE172" s="20">
        <v>221</v>
      </c>
      <c r="AF172" s="5"/>
      <c r="AG172" s="20">
        <v>240</v>
      </c>
      <c r="AH172" s="5"/>
      <c r="AI172" s="20">
        <v>381</v>
      </c>
      <c r="AJ172" s="5"/>
      <c r="AK172" s="20">
        <v>11460</v>
      </c>
      <c r="AL172" s="5"/>
      <c r="AM172" s="20">
        <v>66152</v>
      </c>
      <c r="AN172" s="5"/>
      <c r="AO172" s="20">
        <v>1271</v>
      </c>
      <c r="AP172" s="5"/>
      <c r="AQ172" s="359">
        <v>232916</v>
      </c>
      <c r="AR172" s="360"/>
      <c r="AS172" s="285">
        <v>0</v>
      </c>
      <c r="AT172" s="281"/>
      <c r="AU172" s="20">
        <v>40160</v>
      </c>
      <c r="AV172" s="5"/>
      <c r="AW172" s="20">
        <v>27572</v>
      </c>
      <c r="AX172" s="225">
        <v>9706</v>
      </c>
      <c r="AY172" s="284">
        <v>0</v>
      </c>
      <c r="AZ172" s="323"/>
      <c r="BA172" s="322">
        <v>6</v>
      </c>
      <c r="BB172" s="326"/>
      <c r="BC172" s="443">
        <v>326</v>
      </c>
      <c r="BD172" s="66"/>
      <c r="BE172" s="20">
        <v>5893</v>
      </c>
      <c r="BF172" s="66"/>
      <c r="BG172" s="18">
        <v>7620</v>
      </c>
      <c r="BH172" s="5"/>
      <c r="BI172" s="20">
        <v>6292</v>
      </c>
      <c r="BJ172" s="5"/>
      <c r="BK172" s="18">
        <v>1148</v>
      </c>
      <c r="BL172" s="5"/>
      <c r="BM172" s="18">
        <v>3424</v>
      </c>
      <c r="BN172" s="5"/>
      <c r="BO172" s="20">
        <v>1720</v>
      </c>
      <c r="BP172" s="18"/>
      <c r="BQ172" s="18">
        <v>8253</v>
      </c>
      <c r="BR172" s="66"/>
      <c r="BS172" s="18">
        <v>92931</v>
      </c>
      <c r="BT172" s="5"/>
      <c r="BU172" s="285">
        <v>0</v>
      </c>
      <c r="BV172" s="323"/>
      <c r="BW172" s="23">
        <v>103.5</v>
      </c>
      <c r="BX172" s="66"/>
      <c r="BY172" s="20">
        <v>286879</v>
      </c>
      <c r="BZ172" s="5"/>
      <c r="CA172" s="109">
        <v>1.48</v>
      </c>
      <c r="CB172" s="66"/>
      <c r="CC172" s="20">
        <v>4173</v>
      </c>
      <c r="CD172" s="66"/>
      <c r="CE172" s="20">
        <v>10575</v>
      </c>
      <c r="CF172" s="66"/>
      <c r="CG172" s="23">
        <v>88.7</v>
      </c>
      <c r="CH172" s="66"/>
      <c r="CI172" s="23">
        <v>85.4</v>
      </c>
      <c r="CJ172" s="6"/>
      <c r="CK172" s="23">
        <v>103.3</v>
      </c>
      <c r="CL172" s="56"/>
      <c r="CM172" s="56">
        <v>99.4</v>
      </c>
      <c r="CN172" s="5"/>
      <c r="CO172" s="23">
        <v>99.9</v>
      </c>
      <c r="CP172" s="56"/>
      <c r="CQ172" s="56">
        <v>100.4</v>
      </c>
      <c r="CR172" s="5"/>
      <c r="CS172" s="56">
        <v>115.6</v>
      </c>
      <c r="CT172" s="6"/>
      <c r="CU172" s="287">
        <v>0</v>
      </c>
      <c r="CV172" s="52"/>
      <c r="CW172" s="50">
        <v>4</v>
      </c>
      <c r="CX172" s="51">
        <v>10</v>
      </c>
      <c r="CY172" s="187"/>
    </row>
    <row r="173" spans="1:103" ht="15" customHeight="1">
      <c r="A173" s="52">
        <v>2022</v>
      </c>
      <c r="B173" s="48"/>
      <c r="C173" s="50">
        <v>4</v>
      </c>
      <c r="D173" s="51">
        <v>11</v>
      </c>
      <c r="E173" s="49" t="str">
        <f t="shared" si="0"/>
        <v>411</v>
      </c>
      <c r="F173" s="65"/>
      <c r="G173" s="468">
        <v>0</v>
      </c>
      <c r="H173" s="66"/>
      <c r="I173" s="215">
        <v>21.4</v>
      </c>
      <c r="J173" s="66"/>
      <c r="K173" s="216">
        <v>80</v>
      </c>
      <c r="L173" s="58"/>
      <c r="M173" s="20">
        <v>1050838</v>
      </c>
      <c r="N173" s="58"/>
      <c r="O173" s="18">
        <v>473064</v>
      </c>
      <c r="P173" s="65"/>
      <c r="Q173" s="23">
        <v>85.9</v>
      </c>
      <c r="R173" s="66"/>
      <c r="S173" s="23">
        <v>91</v>
      </c>
      <c r="T173" s="65"/>
      <c r="U173" s="23">
        <v>83.8</v>
      </c>
      <c r="V173" s="66"/>
      <c r="W173" s="23">
        <v>89.7</v>
      </c>
      <c r="X173" s="65"/>
      <c r="Y173" s="23">
        <v>112.1</v>
      </c>
      <c r="Z173" s="66"/>
      <c r="AA173" s="56">
        <v>113.2</v>
      </c>
      <c r="AB173" s="6"/>
      <c r="AC173" s="20">
        <v>406</v>
      </c>
      <c r="AD173" s="5"/>
      <c r="AE173" s="20">
        <v>266</v>
      </c>
      <c r="AF173" s="5"/>
      <c r="AG173" s="20">
        <v>70</v>
      </c>
      <c r="AH173" s="5"/>
      <c r="AI173" s="20">
        <v>285</v>
      </c>
      <c r="AJ173" s="5"/>
      <c r="AK173" s="20">
        <v>6467</v>
      </c>
      <c r="AL173" s="5"/>
      <c r="AM173" s="20">
        <v>81966</v>
      </c>
      <c r="AN173" s="5"/>
      <c r="AO173" s="20">
        <v>2361</v>
      </c>
      <c r="AP173" s="5"/>
      <c r="AQ173" s="359">
        <v>244941</v>
      </c>
      <c r="AR173" s="360"/>
      <c r="AS173" s="285">
        <v>849</v>
      </c>
      <c r="AT173" s="66"/>
      <c r="AU173" s="20">
        <v>40475</v>
      </c>
      <c r="AV173" s="5"/>
      <c r="AW173" s="20">
        <v>27530</v>
      </c>
      <c r="AX173" s="225">
        <v>467</v>
      </c>
      <c r="AY173" s="284">
        <v>0</v>
      </c>
      <c r="AZ173" s="323"/>
      <c r="BA173" s="322">
        <v>5</v>
      </c>
      <c r="BB173" s="326"/>
      <c r="BC173" s="443">
        <v>917</v>
      </c>
      <c r="BD173" s="66"/>
      <c r="BE173" s="20">
        <v>5267</v>
      </c>
      <c r="BF173" s="66"/>
      <c r="BG173" s="18">
        <v>8696</v>
      </c>
      <c r="BH173" s="5"/>
      <c r="BI173" s="20">
        <v>6197</v>
      </c>
      <c r="BJ173" s="5"/>
      <c r="BK173" s="18">
        <v>1033</v>
      </c>
      <c r="BL173" s="5"/>
      <c r="BM173" s="18">
        <v>3500</v>
      </c>
      <c r="BN173" s="5"/>
      <c r="BO173" s="20">
        <v>1664</v>
      </c>
      <c r="BP173" s="18"/>
      <c r="BQ173" s="18">
        <v>7898</v>
      </c>
      <c r="BR173" s="66"/>
      <c r="BS173" s="18">
        <v>97646</v>
      </c>
      <c r="BT173" s="5"/>
      <c r="BU173" s="285">
        <v>0</v>
      </c>
      <c r="BV173" s="323"/>
      <c r="BW173" s="23">
        <v>103.6</v>
      </c>
      <c r="BX173" s="66"/>
      <c r="BY173" s="20">
        <v>280170</v>
      </c>
      <c r="BZ173" s="5"/>
      <c r="CA173" s="109">
        <v>1.45</v>
      </c>
      <c r="CB173" s="66"/>
      <c r="CC173" s="20">
        <v>3827</v>
      </c>
      <c r="CD173" s="66"/>
      <c r="CE173" s="20">
        <v>9281</v>
      </c>
      <c r="CF173" s="66"/>
      <c r="CG173" s="23">
        <v>91</v>
      </c>
      <c r="CH173" s="66"/>
      <c r="CI173" s="23">
        <v>87.5</v>
      </c>
      <c r="CJ173" s="6"/>
      <c r="CK173" s="23">
        <v>102.6</v>
      </c>
      <c r="CL173" s="56"/>
      <c r="CM173" s="56">
        <v>98.7</v>
      </c>
      <c r="CN173" s="5"/>
      <c r="CO173" s="23">
        <v>99.7</v>
      </c>
      <c r="CP173" s="56"/>
      <c r="CQ173" s="56">
        <v>100.9</v>
      </c>
      <c r="CR173" s="5"/>
      <c r="CS173" s="56">
        <v>114.8</v>
      </c>
      <c r="CT173" s="6"/>
      <c r="CU173" s="287">
        <v>0</v>
      </c>
      <c r="CV173" s="52"/>
      <c r="CW173" s="50">
        <v>4</v>
      </c>
      <c r="CX173" s="51">
        <v>11</v>
      </c>
      <c r="CY173" s="187"/>
    </row>
    <row r="174" spans="1:103" ht="15" customHeight="1">
      <c r="A174" s="52">
        <v>2022</v>
      </c>
      <c r="B174" s="48"/>
      <c r="C174" s="50">
        <v>4</v>
      </c>
      <c r="D174" s="51">
        <v>12</v>
      </c>
      <c r="E174" s="49" t="str">
        <f t="shared" si="0"/>
        <v>412</v>
      </c>
      <c r="F174" s="65"/>
      <c r="G174" s="215">
        <v>40</v>
      </c>
      <c r="H174" s="66"/>
      <c r="I174" s="468">
        <v>57.1</v>
      </c>
      <c r="J174" s="66"/>
      <c r="K174" s="216">
        <v>60</v>
      </c>
      <c r="L174" s="58"/>
      <c r="M174" s="20">
        <v>1050208</v>
      </c>
      <c r="N174" s="58"/>
      <c r="O174" s="18">
        <v>472857</v>
      </c>
      <c r="P174" s="65"/>
      <c r="Q174" s="23">
        <v>83.2</v>
      </c>
      <c r="R174" s="66"/>
      <c r="S174" s="23">
        <v>87</v>
      </c>
      <c r="T174" s="65"/>
      <c r="U174" s="23">
        <v>82.3</v>
      </c>
      <c r="V174" s="66"/>
      <c r="W174" s="23">
        <v>89.5</v>
      </c>
      <c r="X174" s="65"/>
      <c r="Y174" s="23">
        <v>111.7</v>
      </c>
      <c r="Z174" s="66"/>
      <c r="AA174" s="56">
        <v>111.4</v>
      </c>
      <c r="AB174" s="6"/>
      <c r="AC174" s="20">
        <v>403</v>
      </c>
      <c r="AD174" s="5"/>
      <c r="AE174" s="20">
        <v>214</v>
      </c>
      <c r="AF174" s="5"/>
      <c r="AG174" s="20">
        <v>106</v>
      </c>
      <c r="AH174" s="5"/>
      <c r="AI174" s="20">
        <v>280</v>
      </c>
      <c r="AJ174" s="5"/>
      <c r="AK174" s="20">
        <v>5563</v>
      </c>
      <c r="AL174" s="5"/>
      <c r="AM174" s="20">
        <v>56678</v>
      </c>
      <c r="AN174" s="5"/>
      <c r="AO174" s="20">
        <v>1044</v>
      </c>
      <c r="AP174" s="5"/>
      <c r="AQ174" s="359">
        <v>243189</v>
      </c>
      <c r="AR174" s="360"/>
      <c r="AS174" s="285">
        <v>0</v>
      </c>
      <c r="AT174" s="281"/>
      <c r="AU174" s="20">
        <v>40575</v>
      </c>
      <c r="AV174" s="5"/>
      <c r="AW174" s="20">
        <v>27729</v>
      </c>
      <c r="AX174" s="284" t="s">
        <v>174</v>
      </c>
      <c r="AY174" s="284" t="s">
        <v>174</v>
      </c>
      <c r="AZ174" s="323"/>
      <c r="BA174" s="322">
        <v>2</v>
      </c>
      <c r="BB174" s="326"/>
      <c r="BC174" s="443">
        <v>454</v>
      </c>
      <c r="BD174" s="66"/>
      <c r="BE174" s="20">
        <v>6754</v>
      </c>
      <c r="BF174" s="66"/>
      <c r="BG174" s="18">
        <v>9076</v>
      </c>
      <c r="BH174" s="5"/>
      <c r="BI174" s="20">
        <v>8346</v>
      </c>
      <c r="BJ174" s="5"/>
      <c r="BK174" s="18">
        <v>1241</v>
      </c>
      <c r="BL174" s="5"/>
      <c r="BM174" s="18">
        <v>4581</v>
      </c>
      <c r="BN174" s="5"/>
      <c r="BO174" s="20">
        <v>2523</v>
      </c>
      <c r="BP174" s="18"/>
      <c r="BQ174" s="18">
        <v>8726</v>
      </c>
      <c r="BR174" s="66"/>
      <c r="BS174" s="18">
        <v>102803</v>
      </c>
      <c r="BT174" s="5"/>
      <c r="BU174" s="285">
        <v>0</v>
      </c>
      <c r="BV174" s="323"/>
      <c r="BW174" s="23">
        <v>103.8</v>
      </c>
      <c r="BX174" s="66"/>
      <c r="BY174" s="20">
        <v>328062</v>
      </c>
      <c r="BZ174" s="5"/>
      <c r="CA174" s="109">
        <v>1.44</v>
      </c>
      <c r="CB174" s="66"/>
      <c r="CC174" s="20">
        <v>2971</v>
      </c>
      <c r="CD174" s="66"/>
      <c r="CE174" s="20">
        <v>9893</v>
      </c>
      <c r="CF174" s="66"/>
      <c r="CG174" s="23">
        <v>176.6</v>
      </c>
      <c r="CH174" s="66"/>
      <c r="CI174" s="23">
        <v>169.5</v>
      </c>
      <c r="CJ174" s="6"/>
      <c r="CK174" s="23">
        <v>103.2</v>
      </c>
      <c r="CL174" s="56"/>
      <c r="CM174" s="56">
        <v>99</v>
      </c>
      <c r="CN174" s="5"/>
      <c r="CO174" s="23">
        <v>99.8</v>
      </c>
      <c r="CP174" s="56"/>
      <c r="CQ174" s="56">
        <v>100.2</v>
      </c>
      <c r="CR174" s="5"/>
      <c r="CS174" s="56">
        <v>123</v>
      </c>
      <c r="CT174" s="6"/>
      <c r="CU174" s="287">
        <v>2.2000000000000002</v>
      </c>
      <c r="CV174" s="52"/>
      <c r="CW174" s="50">
        <v>4</v>
      </c>
      <c r="CX174" s="51">
        <v>12</v>
      </c>
      <c r="CY174" s="187"/>
    </row>
    <row r="175" spans="1:103" ht="15" customHeight="1">
      <c r="A175" s="52">
        <v>2023</v>
      </c>
      <c r="B175" s="48"/>
      <c r="C175" s="50">
        <v>5</v>
      </c>
      <c r="D175" s="51">
        <v>1</v>
      </c>
      <c r="E175" s="49" t="str">
        <f t="shared" si="0"/>
        <v>51</v>
      </c>
      <c r="F175" s="65"/>
      <c r="G175" s="468">
        <v>60</v>
      </c>
      <c r="H175" s="66"/>
      <c r="I175" s="468">
        <v>28.6</v>
      </c>
      <c r="J175" s="66"/>
      <c r="K175" s="216">
        <v>80</v>
      </c>
      <c r="L175" s="58"/>
      <c r="M175" s="20">
        <v>1049604</v>
      </c>
      <c r="N175" s="58"/>
      <c r="O175" s="18">
        <v>472616</v>
      </c>
      <c r="P175" s="341"/>
      <c r="Q175" s="255">
        <v>81.900000000000006</v>
      </c>
      <c r="R175" s="462"/>
      <c r="S175" s="23">
        <v>76.099999999999994</v>
      </c>
      <c r="T175" s="341"/>
      <c r="U175" s="255">
        <v>80.8</v>
      </c>
      <c r="V175" s="463"/>
      <c r="W175" s="461">
        <v>74</v>
      </c>
      <c r="X175" s="341"/>
      <c r="Y175" s="255">
        <v>114.7</v>
      </c>
      <c r="Z175" s="462"/>
      <c r="AA175" s="56">
        <v>114.4</v>
      </c>
      <c r="AB175" s="6"/>
      <c r="AC175" s="20">
        <v>368</v>
      </c>
      <c r="AD175" s="5"/>
      <c r="AE175" s="20">
        <v>166</v>
      </c>
      <c r="AF175" s="5"/>
      <c r="AG175" s="20">
        <v>133</v>
      </c>
      <c r="AH175" s="5"/>
      <c r="AI175" s="20">
        <v>174</v>
      </c>
      <c r="AJ175" s="5"/>
      <c r="AK175" s="20">
        <v>4684</v>
      </c>
      <c r="AL175" s="5"/>
      <c r="AM175" s="20">
        <v>58158</v>
      </c>
      <c r="AN175" s="5"/>
      <c r="AO175" s="20">
        <v>1123</v>
      </c>
      <c r="AP175" s="5"/>
      <c r="AQ175" s="359">
        <v>221024</v>
      </c>
      <c r="AR175" s="360"/>
      <c r="AS175" s="285">
        <v>2279</v>
      </c>
      <c r="AT175" s="66"/>
      <c r="AU175" s="20">
        <v>40561</v>
      </c>
      <c r="AV175" s="5"/>
      <c r="AW175" s="20">
        <v>27614</v>
      </c>
      <c r="AX175" s="284" t="s">
        <v>175</v>
      </c>
      <c r="AY175" s="284" t="s">
        <v>175</v>
      </c>
      <c r="AZ175" s="323"/>
      <c r="BA175" s="322">
        <v>2</v>
      </c>
      <c r="BB175" s="326"/>
      <c r="BC175" s="443">
        <v>89</v>
      </c>
      <c r="BD175" s="66"/>
      <c r="BE175" s="20">
        <v>5457</v>
      </c>
      <c r="BF175" s="66"/>
      <c r="BG175" s="18">
        <v>3795</v>
      </c>
      <c r="BH175" s="5"/>
      <c r="BI175" s="20">
        <v>6038</v>
      </c>
      <c r="BJ175" s="5"/>
      <c r="BK175" s="18">
        <v>938</v>
      </c>
      <c r="BL175" s="5"/>
      <c r="BM175" s="18">
        <v>3290</v>
      </c>
      <c r="BN175" s="5"/>
      <c r="BO175" s="20">
        <v>1809</v>
      </c>
      <c r="BP175" s="18"/>
      <c r="BQ175" s="18">
        <v>8071</v>
      </c>
      <c r="BR175" s="66"/>
      <c r="BS175" s="18">
        <v>84066</v>
      </c>
      <c r="BT175" s="5"/>
      <c r="BU175" s="285">
        <v>0</v>
      </c>
      <c r="BV175" s="323"/>
      <c r="BW175" s="23">
        <v>104.1</v>
      </c>
      <c r="BX175" s="66"/>
      <c r="BY175" s="20">
        <v>306282</v>
      </c>
      <c r="BZ175" s="5"/>
      <c r="CA175" s="109">
        <v>1.44</v>
      </c>
      <c r="CB175" s="66"/>
      <c r="CC175" s="20">
        <v>4718</v>
      </c>
      <c r="CD175" s="66"/>
      <c r="CE175" s="20">
        <v>11436</v>
      </c>
      <c r="CF175" s="66"/>
      <c r="CG175" s="23">
        <v>87.1</v>
      </c>
      <c r="CH175" s="66"/>
      <c r="CI175" s="23">
        <v>83.3</v>
      </c>
      <c r="CJ175" s="6"/>
      <c r="CK175" s="23">
        <v>101.1</v>
      </c>
      <c r="CL175" s="56"/>
      <c r="CM175" s="56">
        <v>96.7</v>
      </c>
      <c r="CN175" s="5"/>
      <c r="CO175" s="23">
        <v>100.1</v>
      </c>
      <c r="CP175" s="56"/>
      <c r="CQ175" s="56">
        <v>93.5</v>
      </c>
      <c r="CR175" s="5"/>
      <c r="CS175" s="56">
        <v>118</v>
      </c>
      <c r="CT175" s="6"/>
      <c r="CU175" s="287">
        <v>0</v>
      </c>
      <c r="CV175" s="52"/>
      <c r="CW175" s="50">
        <v>5</v>
      </c>
      <c r="CX175" s="51">
        <v>1</v>
      </c>
      <c r="CY175" s="187"/>
    </row>
    <row r="176" spans="1:103" ht="15" customHeight="1">
      <c r="A176" s="52">
        <v>2023</v>
      </c>
      <c r="B176" s="48"/>
      <c r="C176" s="50">
        <v>5</v>
      </c>
      <c r="D176" s="51">
        <v>2</v>
      </c>
      <c r="E176" s="49" t="str">
        <f t="shared" si="0"/>
        <v>52</v>
      </c>
      <c r="F176" s="65"/>
      <c r="G176" s="215">
        <v>80</v>
      </c>
      <c r="H176" s="66"/>
      <c r="I176" s="468">
        <v>35.700000000000003</v>
      </c>
      <c r="J176" s="66"/>
      <c r="K176" s="216">
        <v>40</v>
      </c>
      <c r="L176" s="58"/>
      <c r="M176" s="20">
        <v>1048272</v>
      </c>
      <c r="N176" s="58"/>
      <c r="O176" s="18">
        <v>472136</v>
      </c>
      <c r="P176" s="341"/>
      <c r="Q176" s="255">
        <v>82.1</v>
      </c>
      <c r="R176" s="463"/>
      <c r="S176" s="255">
        <v>78.099999999999994</v>
      </c>
      <c r="T176" s="341"/>
      <c r="U176" s="255">
        <v>82.1</v>
      </c>
      <c r="V176" s="463"/>
      <c r="W176" s="23">
        <v>78.900000000000006</v>
      </c>
      <c r="X176" s="341"/>
      <c r="Y176" s="255">
        <v>114.5</v>
      </c>
      <c r="Z176" s="463"/>
      <c r="AA176" s="56">
        <v>114.2</v>
      </c>
      <c r="AB176" s="6"/>
      <c r="AC176" s="20">
        <v>445</v>
      </c>
      <c r="AD176" s="5"/>
      <c r="AE176" s="20">
        <v>194</v>
      </c>
      <c r="AF176" s="5"/>
      <c r="AG176" s="20">
        <v>174</v>
      </c>
      <c r="AH176" s="5"/>
      <c r="AI176" s="20">
        <v>316</v>
      </c>
      <c r="AJ176" s="5"/>
      <c r="AK176" s="20">
        <v>7690</v>
      </c>
      <c r="AL176" s="5"/>
      <c r="AM176" s="20">
        <v>58266</v>
      </c>
      <c r="AN176" s="5"/>
      <c r="AO176" s="20">
        <v>1150</v>
      </c>
      <c r="AP176" s="5"/>
      <c r="AQ176" s="359">
        <v>236263</v>
      </c>
      <c r="AR176" s="360"/>
      <c r="AS176" s="285">
        <v>2286</v>
      </c>
      <c r="AT176" s="66"/>
      <c r="AU176" s="20">
        <v>40697</v>
      </c>
      <c r="AV176" s="5"/>
      <c r="AW176" s="20">
        <v>27702</v>
      </c>
      <c r="AX176" s="284" t="s">
        <v>185</v>
      </c>
      <c r="AY176" s="284" t="s">
        <v>185</v>
      </c>
      <c r="AZ176" s="323"/>
      <c r="BA176" s="322">
        <v>3</v>
      </c>
      <c r="BB176" s="326"/>
      <c r="BC176" s="443">
        <v>157</v>
      </c>
      <c r="BD176" s="66"/>
      <c r="BE176" s="20">
        <v>5017</v>
      </c>
      <c r="BF176" s="66"/>
      <c r="BG176" s="18">
        <v>6430</v>
      </c>
      <c r="BH176" s="5"/>
      <c r="BI176" s="20">
        <v>5307</v>
      </c>
      <c r="BJ176" s="5"/>
      <c r="BK176" s="18">
        <v>708</v>
      </c>
      <c r="BL176" s="5"/>
      <c r="BM176" s="18">
        <v>3092</v>
      </c>
      <c r="BN176" s="5"/>
      <c r="BO176" s="20">
        <v>1507</v>
      </c>
      <c r="BP176" s="18"/>
      <c r="BQ176" s="18">
        <v>7381</v>
      </c>
      <c r="BR176" s="66"/>
      <c r="BS176" s="18">
        <v>97494</v>
      </c>
      <c r="BT176" s="5"/>
      <c r="BU176" s="285">
        <v>0</v>
      </c>
      <c r="BV176" s="323"/>
      <c r="BW176" s="23">
        <v>103.2</v>
      </c>
      <c r="BX176" s="66"/>
      <c r="BY176" s="20">
        <v>240674</v>
      </c>
      <c r="BZ176" s="5"/>
      <c r="CA176" s="109">
        <v>1.45</v>
      </c>
      <c r="CB176" s="66"/>
      <c r="CC176" s="20">
        <v>4566</v>
      </c>
      <c r="CD176" s="66"/>
      <c r="CE176" s="20">
        <v>10352</v>
      </c>
      <c r="CF176" s="66"/>
      <c r="CG176" s="23">
        <v>86.5</v>
      </c>
      <c r="CH176" s="66"/>
      <c r="CI176" s="23">
        <v>83.6</v>
      </c>
      <c r="CJ176" s="6"/>
      <c r="CK176" s="23">
        <v>100.5</v>
      </c>
      <c r="CL176" s="56"/>
      <c r="CM176" s="56">
        <v>97.1</v>
      </c>
      <c r="CN176" s="5"/>
      <c r="CO176" s="23">
        <v>100</v>
      </c>
      <c r="CP176" s="56"/>
      <c r="CQ176" s="56">
        <v>96.1</v>
      </c>
      <c r="CR176" s="5"/>
      <c r="CS176" s="56">
        <v>107.4</v>
      </c>
      <c r="CT176" s="6"/>
      <c r="CU176" s="287">
        <v>0</v>
      </c>
      <c r="CV176" s="52"/>
      <c r="CW176" s="50">
        <v>5</v>
      </c>
      <c r="CX176" s="51">
        <v>2</v>
      </c>
      <c r="CY176" s="187"/>
    </row>
    <row r="177" spans="1:103" ht="15" customHeight="1">
      <c r="A177" s="52">
        <v>2023</v>
      </c>
      <c r="B177" s="48"/>
      <c r="C177" s="50">
        <v>5</v>
      </c>
      <c r="D177" s="51">
        <v>3</v>
      </c>
      <c r="E177" s="49" t="str">
        <f t="shared" si="0"/>
        <v>53</v>
      </c>
      <c r="F177" s="65"/>
      <c r="G177" s="215">
        <v>40</v>
      </c>
      <c r="H177" s="66"/>
      <c r="I177" s="468">
        <v>42.9</v>
      </c>
      <c r="J177" s="66"/>
      <c r="K177" s="216">
        <v>60</v>
      </c>
      <c r="L177" s="58"/>
      <c r="M177" s="20">
        <v>1047223</v>
      </c>
      <c r="N177" s="58"/>
      <c r="O177" s="18">
        <v>471644</v>
      </c>
      <c r="P177" s="341"/>
      <c r="Q177" s="255">
        <v>82.9</v>
      </c>
      <c r="R177" s="463"/>
      <c r="S177" s="255">
        <v>90.3</v>
      </c>
      <c r="T177" s="341"/>
      <c r="U177" s="255">
        <v>81.599999999999994</v>
      </c>
      <c r="V177" s="463"/>
      <c r="W177" s="23">
        <v>88.1</v>
      </c>
      <c r="X177" s="341"/>
      <c r="Y177" s="255">
        <v>116.7</v>
      </c>
      <c r="Z177" s="463"/>
      <c r="AA177" s="461">
        <v>116.9</v>
      </c>
      <c r="AB177" s="6"/>
      <c r="AC177" s="20">
        <v>646</v>
      </c>
      <c r="AD177" s="5"/>
      <c r="AE177" s="20">
        <v>193</v>
      </c>
      <c r="AF177" s="5"/>
      <c r="AG177" s="20">
        <v>301</v>
      </c>
      <c r="AH177" s="5"/>
      <c r="AI177" s="20">
        <v>669</v>
      </c>
      <c r="AJ177" s="5"/>
      <c r="AK177" s="20">
        <v>19100</v>
      </c>
      <c r="AL177" s="5"/>
      <c r="AM177" s="20">
        <v>86264</v>
      </c>
      <c r="AN177" s="5"/>
      <c r="AO177" s="20">
        <v>1804</v>
      </c>
      <c r="AP177" s="5"/>
      <c r="AQ177" s="359">
        <v>271213</v>
      </c>
      <c r="AR177" s="360"/>
      <c r="AS177" s="285">
        <v>1066</v>
      </c>
      <c r="AT177" s="66"/>
      <c r="AU177" s="20">
        <v>41325</v>
      </c>
      <c r="AV177" s="5"/>
      <c r="AW177" s="20">
        <v>27755</v>
      </c>
      <c r="AX177" s="284" t="s">
        <v>185</v>
      </c>
      <c r="AY177" s="284" t="s">
        <v>185</v>
      </c>
      <c r="AZ177" s="323"/>
      <c r="BA177" s="322">
        <v>2</v>
      </c>
      <c r="BB177" s="326"/>
      <c r="BC177" s="443">
        <v>69</v>
      </c>
      <c r="BD177" s="66"/>
      <c r="BE177" s="20">
        <v>4792</v>
      </c>
      <c r="BF177" s="66"/>
      <c r="BG177" s="18">
        <v>7418</v>
      </c>
      <c r="BH177" s="5"/>
      <c r="BI177" s="20">
        <v>5974</v>
      </c>
      <c r="BJ177" s="5"/>
      <c r="BK177" s="18">
        <v>956</v>
      </c>
      <c r="BL177" s="5"/>
      <c r="BM177" s="18">
        <v>3272</v>
      </c>
      <c r="BN177" s="5"/>
      <c r="BO177" s="20">
        <v>1746</v>
      </c>
      <c r="BP177" s="18"/>
      <c r="BQ177" s="18">
        <v>8281</v>
      </c>
      <c r="BR177" s="66"/>
      <c r="BS177" s="18">
        <v>113721</v>
      </c>
      <c r="BT177" s="5"/>
      <c r="BU177" s="285">
        <v>0</v>
      </c>
      <c r="BV177" s="323"/>
      <c r="BW177" s="23">
        <v>103.7</v>
      </c>
      <c r="BX177" s="66"/>
      <c r="BY177" s="20">
        <v>305352</v>
      </c>
      <c r="BZ177" s="5"/>
      <c r="CA177" s="109">
        <v>1.45</v>
      </c>
      <c r="CB177" s="66"/>
      <c r="CC177" s="20">
        <v>4915</v>
      </c>
      <c r="CD177" s="66"/>
      <c r="CE177" s="20">
        <v>10985</v>
      </c>
      <c r="CF177" s="66"/>
      <c r="CG177" s="23">
        <v>90.2</v>
      </c>
      <c r="CH177" s="66"/>
      <c r="CI177" s="23">
        <v>86.6</v>
      </c>
      <c r="CJ177" s="6"/>
      <c r="CK177" s="23">
        <v>100.5</v>
      </c>
      <c r="CL177" s="56"/>
      <c r="CM177" s="56">
        <v>96.5</v>
      </c>
      <c r="CN177" s="5"/>
      <c r="CO177" s="23">
        <v>100.4</v>
      </c>
      <c r="CP177" s="56"/>
      <c r="CQ177" s="56">
        <v>98.7</v>
      </c>
      <c r="CR177" s="66"/>
      <c r="CS177" s="56">
        <v>110.7</v>
      </c>
      <c r="CT177" s="6"/>
      <c r="CU177" s="287">
        <v>1.8</v>
      </c>
      <c r="CV177" s="52"/>
      <c r="CW177" s="50">
        <v>5</v>
      </c>
      <c r="CX177" s="51">
        <v>3</v>
      </c>
      <c r="CY177" s="187"/>
    </row>
    <row r="178" spans="1:103" ht="15" customHeight="1">
      <c r="A178" s="52">
        <v>2023</v>
      </c>
      <c r="B178" s="48"/>
      <c r="C178" s="50">
        <v>5</v>
      </c>
      <c r="D178" s="51">
        <v>4</v>
      </c>
      <c r="E178" s="49" t="str">
        <f t="shared" si="0"/>
        <v>54</v>
      </c>
      <c r="F178" s="65"/>
      <c r="G178" s="215">
        <v>60</v>
      </c>
      <c r="H178" s="66"/>
      <c r="I178" s="215">
        <v>64.3</v>
      </c>
      <c r="J178" s="66"/>
      <c r="K178" s="216">
        <v>40</v>
      </c>
      <c r="L178" s="58"/>
      <c r="M178" s="18">
        <v>1043672</v>
      </c>
      <c r="N178" s="65"/>
      <c r="O178" s="18">
        <v>471250</v>
      </c>
      <c r="P178" s="341"/>
      <c r="Q178" s="255">
        <v>86.6</v>
      </c>
      <c r="R178" s="463"/>
      <c r="S178" s="23">
        <v>86.9</v>
      </c>
      <c r="T178" s="341"/>
      <c r="U178" s="255">
        <v>82.2</v>
      </c>
      <c r="V178" s="463"/>
      <c r="W178" s="255">
        <v>81.099999999999994</v>
      </c>
      <c r="X178" s="341"/>
      <c r="Y178" s="255">
        <v>119</v>
      </c>
      <c r="Z178" s="463"/>
      <c r="AA178" s="461">
        <v>122</v>
      </c>
      <c r="AB178" s="6"/>
      <c r="AC178" s="20">
        <v>389</v>
      </c>
      <c r="AD178" s="5"/>
      <c r="AE178" s="20">
        <v>208</v>
      </c>
      <c r="AF178" s="5"/>
      <c r="AG178" s="20">
        <v>113</v>
      </c>
      <c r="AH178" s="5"/>
      <c r="AI178" s="20">
        <v>187</v>
      </c>
      <c r="AJ178" s="5"/>
      <c r="AK178" s="20">
        <v>12805</v>
      </c>
      <c r="AL178" s="5"/>
      <c r="AM178" s="20">
        <v>53758</v>
      </c>
      <c r="AN178" s="5"/>
      <c r="AO178" s="20">
        <v>1036</v>
      </c>
      <c r="AP178" s="5"/>
      <c r="AQ178" s="359">
        <v>217760</v>
      </c>
      <c r="AR178" s="360"/>
      <c r="AS178" s="285">
        <v>2240</v>
      </c>
      <c r="AT178" s="66"/>
      <c r="AU178" s="20">
        <v>41491</v>
      </c>
      <c r="AV178" s="5"/>
      <c r="AW178" s="20">
        <v>27569</v>
      </c>
      <c r="AX178" s="284" t="s">
        <v>185</v>
      </c>
      <c r="AY178" s="284" t="s">
        <v>185</v>
      </c>
      <c r="AZ178" s="323"/>
      <c r="BA178" s="322">
        <v>2</v>
      </c>
      <c r="BB178" s="326"/>
      <c r="BC178" s="443">
        <v>62</v>
      </c>
      <c r="BD178" s="66"/>
      <c r="BE178" s="20">
        <v>4729</v>
      </c>
      <c r="BF178" s="66"/>
      <c r="BG178" s="18">
        <v>6222</v>
      </c>
      <c r="BH178" s="5"/>
      <c r="BI178" s="20">
        <v>5762</v>
      </c>
      <c r="BJ178" s="5"/>
      <c r="BK178" s="18">
        <v>969</v>
      </c>
      <c r="BL178" s="5"/>
      <c r="BM178" s="18">
        <v>3115</v>
      </c>
      <c r="BN178" s="5"/>
      <c r="BO178" s="20">
        <v>1679</v>
      </c>
      <c r="BP178" s="18"/>
      <c r="BQ178" s="18">
        <v>7977</v>
      </c>
      <c r="BR178" s="66"/>
      <c r="BS178" s="18">
        <v>86997</v>
      </c>
      <c r="BT178" s="5"/>
      <c r="BU178" s="285">
        <v>0</v>
      </c>
      <c r="BV178" s="323"/>
      <c r="BW178" s="23">
        <v>104.6</v>
      </c>
      <c r="BX178" s="66"/>
      <c r="BY178" s="20">
        <v>238514</v>
      </c>
      <c r="BZ178" s="5"/>
      <c r="CA178" s="109">
        <v>1.44</v>
      </c>
      <c r="CB178" s="66"/>
      <c r="CC178" s="20">
        <v>6001</v>
      </c>
      <c r="CD178" s="66"/>
      <c r="CE178" s="20">
        <v>10366</v>
      </c>
      <c r="CF178" s="66"/>
      <c r="CG178" s="23">
        <v>90.3</v>
      </c>
      <c r="CH178" s="66"/>
      <c r="CI178" s="23">
        <v>85.9</v>
      </c>
      <c r="CJ178" s="6"/>
      <c r="CK178" s="23">
        <v>103.6</v>
      </c>
      <c r="CL178" s="56"/>
      <c r="CM178" s="56">
        <v>98.6</v>
      </c>
      <c r="CN178" s="5"/>
      <c r="CO178" s="23">
        <v>100.7</v>
      </c>
      <c r="CP178" s="56"/>
      <c r="CQ178" s="56">
        <v>101.7</v>
      </c>
      <c r="CR178" s="66"/>
      <c r="CS178" s="56">
        <v>116.4</v>
      </c>
      <c r="CT178" s="6"/>
      <c r="CU178" s="287">
        <v>0</v>
      </c>
      <c r="CV178" s="52"/>
      <c r="CW178" s="50">
        <v>5</v>
      </c>
      <c r="CX178" s="51">
        <v>4</v>
      </c>
      <c r="CY178" s="187"/>
    </row>
    <row r="179" spans="1:103" ht="15" customHeight="1">
      <c r="A179" s="52">
        <v>2023</v>
      </c>
      <c r="B179" s="48"/>
      <c r="C179" s="50">
        <v>5</v>
      </c>
      <c r="D179" s="51">
        <v>5</v>
      </c>
      <c r="E179" s="49" t="str">
        <f t="shared" si="0"/>
        <v>55</v>
      </c>
      <c r="F179" s="65"/>
      <c r="G179" s="215">
        <v>60</v>
      </c>
      <c r="H179" s="66"/>
      <c r="I179" s="215">
        <v>71.400000000000006</v>
      </c>
      <c r="J179" s="66"/>
      <c r="K179" s="470">
        <v>80</v>
      </c>
      <c r="L179" s="58"/>
      <c r="M179" s="18">
        <v>1043427</v>
      </c>
      <c r="N179" s="65"/>
      <c r="O179" s="18">
        <v>473215</v>
      </c>
      <c r="P179" s="341"/>
      <c r="Q179" s="255">
        <v>84.1</v>
      </c>
      <c r="R179" s="463"/>
      <c r="S179" s="255">
        <v>78.7</v>
      </c>
      <c r="T179" s="341"/>
      <c r="U179" s="255">
        <v>83.6</v>
      </c>
      <c r="V179" s="463"/>
      <c r="W179" s="255">
        <v>77.2</v>
      </c>
      <c r="X179" s="341"/>
      <c r="Y179" s="255">
        <v>119.4</v>
      </c>
      <c r="Z179" s="463"/>
      <c r="AA179" s="56">
        <v>121.9</v>
      </c>
      <c r="AB179" s="6"/>
      <c r="AC179" s="20">
        <v>648</v>
      </c>
      <c r="AD179" s="5"/>
      <c r="AE179" s="20">
        <v>219</v>
      </c>
      <c r="AF179" s="5"/>
      <c r="AG179" s="20">
        <v>247</v>
      </c>
      <c r="AH179" s="5"/>
      <c r="AI179" s="20">
        <v>303</v>
      </c>
      <c r="AJ179" s="5"/>
      <c r="AK179" s="20">
        <v>15832</v>
      </c>
      <c r="AL179" s="5"/>
      <c r="AM179" s="20">
        <v>119273</v>
      </c>
      <c r="AN179" s="5"/>
      <c r="AO179" s="20">
        <v>3363</v>
      </c>
      <c r="AP179" s="5"/>
      <c r="AQ179" s="359">
        <v>248144</v>
      </c>
      <c r="AR179" s="360"/>
      <c r="AS179" s="285">
        <v>272</v>
      </c>
      <c r="AT179" s="66"/>
      <c r="AU179" s="20">
        <v>41369</v>
      </c>
      <c r="AV179" s="5"/>
      <c r="AW179" s="20">
        <v>27531</v>
      </c>
      <c r="AX179" s="284" t="s">
        <v>67</v>
      </c>
      <c r="AY179" s="284" t="s">
        <v>67</v>
      </c>
      <c r="AZ179" s="323"/>
      <c r="BA179" s="322">
        <v>2</v>
      </c>
      <c r="BB179" s="326"/>
      <c r="BC179" s="443">
        <v>180</v>
      </c>
      <c r="BD179" s="66"/>
      <c r="BE179" s="20">
        <v>6549</v>
      </c>
      <c r="BF179" s="66"/>
      <c r="BG179" s="18">
        <v>3551</v>
      </c>
      <c r="BH179" s="5"/>
      <c r="BI179" s="20">
        <v>6137</v>
      </c>
      <c r="BJ179" s="5"/>
      <c r="BK179" s="18">
        <v>986</v>
      </c>
      <c r="BL179" s="5"/>
      <c r="BM179" s="18">
        <v>3411</v>
      </c>
      <c r="BN179" s="5"/>
      <c r="BO179" s="20">
        <v>1741</v>
      </c>
      <c r="BP179" s="18"/>
      <c r="BQ179" s="18">
        <v>8298</v>
      </c>
      <c r="BR179" s="66"/>
      <c r="BS179" s="18">
        <v>99479</v>
      </c>
      <c r="BT179" s="5"/>
      <c r="BU179" s="285">
        <v>0</v>
      </c>
      <c r="BV179" s="323"/>
      <c r="BW179" s="23">
        <v>104.7</v>
      </c>
      <c r="BX179" s="66"/>
      <c r="BY179" s="20">
        <v>243071</v>
      </c>
      <c r="BZ179" s="5"/>
      <c r="CA179" s="109">
        <v>1.43</v>
      </c>
      <c r="CB179" s="66"/>
      <c r="CC179" s="20">
        <v>4906</v>
      </c>
      <c r="CD179" s="66"/>
      <c r="CE179" s="20">
        <v>9381</v>
      </c>
      <c r="CF179" s="66"/>
      <c r="CG179" s="23">
        <v>88.7</v>
      </c>
      <c r="CH179" s="66"/>
      <c r="CI179" s="23">
        <v>84.5</v>
      </c>
      <c r="CJ179" s="6"/>
      <c r="CK179" s="23">
        <v>101.3</v>
      </c>
      <c r="CL179" s="56"/>
      <c r="CM179" s="56">
        <v>96.5</v>
      </c>
      <c r="CN179" s="5"/>
      <c r="CO179" s="23">
        <v>100.6</v>
      </c>
      <c r="CP179" s="56"/>
      <c r="CQ179" s="56">
        <v>97.6</v>
      </c>
      <c r="CR179" s="66"/>
      <c r="CS179" s="56">
        <v>102.5</v>
      </c>
      <c r="CT179" s="6"/>
      <c r="CU179" s="287">
        <v>0</v>
      </c>
      <c r="CV179" s="52"/>
      <c r="CW179" s="50">
        <v>5</v>
      </c>
      <c r="CX179" s="51">
        <v>5</v>
      </c>
      <c r="CY179" s="187"/>
    </row>
    <row r="180" spans="1:103" ht="15" customHeight="1">
      <c r="A180" s="52">
        <v>2023</v>
      </c>
      <c r="B180" s="48"/>
      <c r="C180" s="50">
        <v>5</v>
      </c>
      <c r="D180" s="51">
        <v>6</v>
      </c>
      <c r="E180" s="49" t="str">
        <f t="shared" si="0"/>
        <v>56</v>
      </c>
      <c r="F180" s="65"/>
      <c r="G180" s="255">
        <v>40</v>
      </c>
      <c r="H180" s="66"/>
      <c r="I180" s="23">
        <v>42.9</v>
      </c>
      <c r="J180" s="66"/>
      <c r="K180" s="23">
        <v>60</v>
      </c>
      <c r="L180" s="58"/>
      <c r="M180" s="18">
        <v>1042799</v>
      </c>
      <c r="N180" s="65"/>
      <c r="O180" s="18">
        <v>473252</v>
      </c>
      <c r="P180" s="341"/>
      <c r="Q180" s="255">
        <v>82.8</v>
      </c>
      <c r="R180" s="463"/>
      <c r="S180" s="23">
        <v>79.3</v>
      </c>
      <c r="T180" s="341"/>
      <c r="U180" s="255">
        <v>83.3</v>
      </c>
      <c r="V180" s="463"/>
      <c r="W180" s="23">
        <v>82.5</v>
      </c>
      <c r="X180" s="341"/>
      <c r="Y180" s="255">
        <v>119.5</v>
      </c>
      <c r="Z180" s="463"/>
      <c r="AA180" s="56">
        <v>119.1</v>
      </c>
      <c r="AB180" s="6"/>
      <c r="AC180" s="20">
        <v>404</v>
      </c>
      <c r="AD180" s="5"/>
      <c r="AE180" s="20">
        <v>156</v>
      </c>
      <c r="AF180" s="5"/>
      <c r="AG180" s="20">
        <v>178</v>
      </c>
      <c r="AH180" s="5"/>
      <c r="AI180" s="20">
        <v>391</v>
      </c>
      <c r="AJ180" s="5"/>
      <c r="AK180" s="20">
        <v>14289</v>
      </c>
      <c r="AL180" s="5"/>
      <c r="AM180" s="20">
        <v>47001</v>
      </c>
      <c r="AN180" s="5"/>
      <c r="AO180" s="20">
        <v>1012</v>
      </c>
      <c r="AP180" s="5"/>
      <c r="AQ180" s="359">
        <v>218013</v>
      </c>
      <c r="AR180" s="360"/>
      <c r="AS180" s="285" t="s">
        <v>191</v>
      </c>
      <c r="AT180" s="281"/>
      <c r="AU180" s="20">
        <v>41870</v>
      </c>
      <c r="AV180" s="5"/>
      <c r="AW180" s="20">
        <v>27577</v>
      </c>
      <c r="AX180" s="284" t="s">
        <v>67</v>
      </c>
      <c r="AY180" s="284" t="s">
        <v>67</v>
      </c>
      <c r="AZ180" s="323"/>
      <c r="BA180" s="322">
        <v>4</v>
      </c>
      <c r="BB180" s="326"/>
      <c r="BC180" s="443">
        <v>958</v>
      </c>
      <c r="BD180" s="66"/>
      <c r="BE180" s="20">
        <v>5927</v>
      </c>
      <c r="BF180" s="66"/>
      <c r="BG180" s="18">
        <v>4267</v>
      </c>
      <c r="BH180" s="5"/>
      <c r="BI180" s="20">
        <v>5657</v>
      </c>
      <c r="BJ180" s="5"/>
      <c r="BK180" s="18">
        <v>944</v>
      </c>
      <c r="BL180" s="5"/>
      <c r="BM180" s="18">
        <v>3076</v>
      </c>
      <c r="BN180" s="5"/>
      <c r="BO180" s="20">
        <v>1638</v>
      </c>
      <c r="BP180" s="18"/>
      <c r="BQ180" s="18">
        <v>7918</v>
      </c>
      <c r="BR180" s="66"/>
      <c r="BS180" s="18">
        <v>85253</v>
      </c>
      <c r="BT180" s="5"/>
      <c r="BU180" s="285">
        <v>0</v>
      </c>
      <c r="BV180" s="323"/>
      <c r="BW180" s="23">
        <v>104.7</v>
      </c>
      <c r="BX180" s="66"/>
      <c r="BY180" s="20">
        <v>231615</v>
      </c>
      <c r="BZ180" s="5"/>
      <c r="CA180" s="109">
        <v>1.41</v>
      </c>
      <c r="CB180" s="66"/>
      <c r="CC180" s="20">
        <v>4253</v>
      </c>
      <c r="CD180" s="66"/>
      <c r="CE180" s="20">
        <v>10702</v>
      </c>
      <c r="CF180" s="66"/>
      <c r="CG180" s="23">
        <v>138.6</v>
      </c>
      <c r="CH180" s="66"/>
      <c r="CI180" s="23">
        <v>132</v>
      </c>
      <c r="CJ180" s="6"/>
      <c r="CK180" s="23">
        <v>102.4</v>
      </c>
      <c r="CL180" s="56"/>
      <c r="CM180" s="56">
        <v>97.5</v>
      </c>
      <c r="CN180" s="5"/>
      <c r="CO180" s="23">
        <v>101.9</v>
      </c>
      <c r="CP180" s="56"/>
      <c r="CQ180" s="56">
        <v>102.2</v>
      </c>
      <c r="CR180" s="66"/>
      <c r="CS180" s="56">
        <v>98.4</v>
      </c>
      <c r="CT180" s="6"/>
      <c r="CU180" s="287">
        <v>3.1</v>
      </c>
      <c r="CV180" s="52"/>
      <c r="CW180" s="50">
        <v>5</v>
      </c>
      <c r="CX180" s="51">
        <v>6</v>
      </c>
      <c r="CY180" s="187"/>
    </row>
    <row r="181" spans="1:103" ht="15" customHeight="1">
      <c r="A181" s="52">
        <v>2023</v>
      </c>
      <c r="B181" s="48"/>
      <c r="C181" s="50">
        <v>5</v>
      </c>
      <c r="D181" s="51">
        <v>7</v>
      </c>
      <c r="E181" s="49" t="str">
        <f t="shared" si="0"/>
        <v>57</v>
      </c>
      <c r="F181" s="65"/>
      <c r="G181" s="23">
        <v>20</v>
      </c>
      <c r="H181" s="66"/>
      <c r="I181" s="23">
        <v>0</v>
      </c>
      <c r="J181" s="66"/>
      <c r="K181" s="23">
        <v>70</v>
      </c>
      <c r="L181" s="58"/>
      <c r="M181" s="18">
        <v>1042265</v>
      </c>
      <c r="N181" s="65"/>
      <c r="O181" s="18">
        <v>473215</v>
      </c>
      <c r="P181" s="341"/>
      <c r="Q181" s="255">
        <v>82.1</v>
      </c>
      <c r="R181" s="463"/>
      <c r="S181" s="255">
        <v>80.400000000000006</v>
      </c>
      <c r="T181" s="341"/>
      <c r="U181" s="23">
        <v>79.099999999999994</v>
      </c>
      <c r="V181" s="463"/>
      <c r="W181" s="255">
        <v>79.900000000000006</v>
      </c>
      <c r="X181" s="341"/>
      <c r="Y181" s="255">
        <v>120.8</v>
      </c>
      <c r="Z181" s="463"/>
      <c r="AA181" s="56">
        <v>119.6</v>
      </c>
      <c r="AB181" s="6"/>
      <c r="AC181" s="20">
        <v>578</v>
      </c>
      <c r="AD181" s="5"/>
      <c r="AE181" s="20">
        <v>209</v>
      </c>
      <c r="AF181" s="5"/>
      <c r="AG181" s="20">
        <v>295</v>
      </c>
      <c r="AH181" s="5"/>
      <c r="AI181" s="20">
        <v>382</v>
      </c>
      <c r="AJ181" s="5"/>
      <c r="AK181" s="20">
        <v>14512</v>
      </c>
      <c r="AL181" s="5"/>
      <c r="AM181" s="20">
        <v>76690</v>
      </c>
      <c r="AN181" s="5"/>
      <c r="AO181" s="20">
        <v>2168</v>
      </c>
      <c r="AP181" s="5"/>
      <c r="AQ181" s="245">
        <v>230655</v>
      </c>
      <c r="AR181" s="66"/>
      <c r="AS181" s="285">
        <v>0</v>
      </c>
      <c r="AT181" s="281"/>
      <c r="AU181" s="20">
        <v>41424</v>
      </c>
      <c r="AV181" s="5"/>
      <c r="AW181" s="20">
        <v>27703</v>
      </c>
      <c r="AX181" s="284" t="s">
        <v>67</v>
      </c>
      <c r="AY181" s="284" t="s">
        <v>67</v>
      </c>
      <c r="AZ181" s="323"/>
      <c r="BA181" s="322">
        <v>3</v>
      </c>
      <c r="BB181" s="326"/>
      <c r="BC181" s="443">
        <v>187</v>
      </c>
      <c r="BD181" s="66"/>
      <c r="BE181" s="20">
        <v>5616</v>
      </c>
      <c r="BF181" s="66"/>
      <c r="BG181" s="476">
        <v>5108.1390000000001</v>
      </c>
      <c r="BH181" s="5"/>
      <c r="BI181" s="20">
        <v>6674</v>
      </c>
      <c r="BJ181" s="5"/>
      <c r="BK181" s="18">
        <v>995</v>
      </c>
      <c r="BL181" s="5"/>
      <c r="BM181" s="18">
        <v>3673</v>
      </c>
      <c r="BN181" s="5"/>
      <c r="BO181" s="20">
        <v>2006</v>
      </c>
      <c r="BP181" s="18"/>
      <c r="BQ181" s="18">
        <v>8677</v>
      </c>
      <c r="BR181" s="66"/>
      <c r="BS181" s="18">
        <v>98568</v>
      </c>
      <c r="BT181" s="5"/>
      <c r="BU181" s="285">
        <v>0</v>
      </c>
      <c r="BV181" s="323"/>
      <c r="BW181" s="23">
        <v>105.3</v>
      </c>
      <c r="BX181" s="66"/>
      <c r="BY181" s="20">
        <v>274149</v>
      </c>
      <c r="BZ181" s="5"/>
      <c r="CA181" s="109">
        <v>1.42</v>
      </c>
      <c r="CB181" s="66"/>
      <c r="CC181" s="20">
        <v>4021</v>
      </c>
      <c r="CD181" s="66"/>
      <c r="CE181" s="20">
        <v>10135</v>
      </c>
      <c r="CF181" s="66"/>
      <c r="CG181" s="23">
        <v>112.3</v>
      </c>
      <c r="CH181" s="66"/>
      <c r="CI181" s="23">
        <v>106.3</v>
      </c>
      <c r="CJ181" s="6"/>
      <c r="CK181" s="23">
        <v>102.2</v>
      </c>
      <c r="CL181" s="56"/>
      <c r="CM181" s="56">
        <v>96.8</v>
      </c>
      <c r="CN181" s="5"/>
      <c r="CO181" s="23">
        <v>102.3</v>
      </c>
      <c r="CP181" s="56"/>
      <c r="CQ181" s="56">
        <v>99.6</v>
      </c>
      <c r="CR181" s="66"/>
      <c r="CS181" s="56">
        <v>109</v>
      </c>
      <c r="CT181" s="6"/>
      <c r="CU181" s="287">
        <v>0</v>
      </c>
      <c r="CV181" s="52"/>
      <c r="CW181" s="50">
        <v>5</v>
      </c>
      <c r="CX181" s="51">
        <v>7</v>
      </c>
      <c r="CY181" s="187"/>
    </row>
    <row r="182" spans="1:103" ht="15" customHeight="1">
      <c r="A182" s="52">
        <v>2023</v>
      </c>
      <c r="B182" s="48"/>
      <c r="C182" s="50">
        <v>5</v>
      </c>
      <c r="D182" s="51">
        <v>8</v>
      </c>
      <c r="E182" s="49" t="str">
        <f t="shared" si="0"/>
        <v>58</v>
      </c>
      <c r="F182" s="65"/>
      <c r="G182" s="23">
        <v>0</v>
      </c>
      <c r="H182" s="66"/>
      <c r="I182" s="23">
        <v>28.6</v>
      </c>
      <c r="J182" s="66"/>
      <c r="K182" s="23">
        <v>80</v>
      </c>
      <c r="L182" s="58"/>
      <c r="M182" s="18">
        <v>1041878</v>
      </c>
      <c r="N182" s="65"/>
      <c r="O182" s="18">
        <v>473442</v>
      </c>
      <c r="P182" s="341"/>
      <c r="Q182" s="255">
        <v>81.099999999999994</v>
      </c>
      <c r="R182" s="463"/>
      <c r="S182" s="23">
        <v>76.099999999999994</v>
      </c>
      <c r="T182" s="341"/>
      <c r="U182" s="255">
        <v>81.099999999999994</v>
      </c>
      <c r="V182" s="463"/>
      <c r="W182" s="23">
        <v>77.099999999999994</v>
      </c>
      <c r="X182" s="341"/>
      <c r="Y182" s="255">
        <v>120.4</v>
      </c>
      <c r="Z182" s="463"/>
      <c r="AA182" s="56">
        <v>119.4</v>
      </c>
      <c r="AB182" s="6"/>
      <c r="AC182" s="20">
        <v>430</v>
      </c>
      <c r="AD182" s="5"/>
      <c r="AE182" s="20">
        <v>210</v>
      </c>
      <c r="AF182" s="5"/>
      <c r="AG182" s="20">
        <v>131</v>
      </c>
      <c r="AH182" s="5"/>
      <c r="AI182" s="20">
        <v>386</v>
      </c>
      <c r="AJ182" s="5"/>
      <c r="AK182" s="20">
        <v>16318</v>
      </c>
      <c r="AL182" s="5"/>
      <c r="AM182" s="20">
        <v>54202</v>
      </c>
      <c r="AN182" s="5"/>
      <c r="AO182" s="20">
        <v>1083</v>
      </c>
      <c r="AP182" s="5"/>
      <c r="AQ182" s="245">
        <v>267874</v>
      </c>
      <c r="AR182" s="66"/>
      <c r="AS182" s="285" t="s">
        <v>191</v>
      </c>
      <c r="AT182" s="281"/>
      <c r="AU182" s="20">
        <v>41308</v>
      </c>
      <c r="AV182" s="5"/>
      <c r="AW182" s="20">
        <v>27742</v>
      </c>
      <c r="AX182" s="284" t="s">
        <v>67</v>
      </c>
      <c r="AY182" s="284" t="s">
        <v>67</v>
      </c>
      <c r="AZ182" s="323"/>
      <c r="BA182" s="322">
        <v>6</v>
      </c>
      <c r="BB182" s="326"/>
      <c r="BC182" s="443">
        <v>523</v>
      </c>
      <c r="BD182" s="66"/>
      <c r="BE182" s="20">
        <v>5679</v>
      </c>
      <c r="BF182" s="66"/>
      <c r="BG182" s="476">
        <v>5302.5730000000003</v>
      </c>
      <c r="BH182" s="5"/>
      <c r="BI182" s="20">
        <v>6192</v>
      </c>
      <c r="BJ182" s="5"/>
      <c r="BK182" s="18">
        <v>748</v>
      </c>
      <c r="BL182" s="5"/>
      <c r="BM182" s="18">
        <v>3556</v>
      </c>
      <c r="BN182" s="5"/>
      <c r="BO182" s="20">
        <v>1888</v>
      </c>
      <c r="BP182" s="18"/>
      <c r="BQ182" s="18">
        <v>8588</v>
      </c>
      <c r="BR182" s="66"/>
      <c r="BS182" s="18">
        <v>113204</v>
      </c>
      <c r="BT182" s="5"/>
      <c r="BU182" s="285">
        <v>0</v>
      </c>
      <c r="BV182" s="323"/>
      <c r="BW182" s="23">
        <v>105.9</v>
      </c>
      <c r="BX182" s="66"/>
      <c r="BY182" s="20">
        <v>237490</v>
      </c>
      <c r="BZ182" s="5"/>
      <c r="CA182" s="109">
        <v>1.4</v>
      </c>
      <c r="CB182" s="66"/>
      <c r="CC182" s="20">
        <v>4040</v>
      </c>
      <c r="CD182" s="66"/>
      <c r="CE182" s="20">
        <v>9165</v>
      </c>
      <c r="CF182" s="66"/>
      <c r="CG182" s="23">
        <v>93.2</v>
      </c>
      <c r="CH182" s="66"/>
      <c r="CI182" s="23">
        <v>87.7</v>
      </c>
      <c r="CJ182" s="6"/>
      <c r="CK182" s="23">
        <v>102.4</v>
      </c>
      <c r="CL182" s="56"/>
      <c r="CM182" s="56">
        <v>96.3</v>
      </c>
      <c r="CN182" s="5"/>
      <c r="CO182" s="23">
        <v>102.4</v>
      </c>
      <c r="CP182" s="56"/>
      <c r="CQ182" s="56">
        <v>94.5</v>
      </c>
      <c r="CR182" s="66"/>
      <c r="CS182" s="56">
        <v>104.9</v>
      </c>
      <c r="CT182" s="6"/>
      <c r="CU182" s="287">
        <v>0</v>
      </c>
      <c r="CV182" s="52"/>
      <c r="CW182" s="50">
        <v>5</v>
      </c>
      <c r="CX182" s="51">
        <v>8</v>
      </c>
      <c r="CY182" s="187"/>
    </row>
    <row r="183" spans="1:103" ht="15" customHeight="1">
      <c r="A183" s="52">
        <v>2023</v>
      </c>
      <c r="B183" s="48"/>
      <c r="C183" s="50">
        <v>5</v>
      </c>
      <c r="D183" s="51">
        <v>9</v>
      </c>
      <c r="E183" s="49" t="str">
        <f t="shared" si="0"/>
        <v>59</v>
      </c>
      <c r="F183" s="65"/>
      <c r="G183" s="23">
        <v>20</v>
      </c>
      <c r="H183" s="66"/>
      <c r="I183" s="255">
        <v>28.6</v>
      </c>
      <c r="J183" s="66"/>
      <c r="K183" s="23">
        <v>60</v>
      </c>
      <c r="L183" s="58"/>
      <c r="M183" s="18">
        <v>1041342</v>
      </c>
      <c r="N183" s="65"/>
      <c r="O183" s="18">
        <v>473408</v>
      </c>
      <c r="P183" s="341"/>
      <c r="Q183" s="255">
        <v>82.6</v>
      </c>
      <c r="R183" s="463"/>
      <c r="S183" s="23">
        <v>85.2</v>
      </c>
      <c r="T183" s="341"/>
      <c r="U183" s="23">
        <v>81.099999999999994</v>
      </c>
      <c r="V183" s="463"/>
      <c r="W183" s="23">
        <v>81.5</v>
      </c>
      <c r="X183" s="341"/>
      <c r="Y183" s="255">
        <v>121.3</v>
      </c>
      <c r="Z183" s="463"/>
      <c r="AA183" s="56">
        <v>119.9</v>
      </c>
      <c r="AB183" s="6"/>
      <c r="AC183" s="20">
        <v>485</v>
      </c>
      <c r="AD183" s="5"/>
      <c r="AE183" s="20">
        <v>212</v>
      </c>
      <c r="AF183" s="5"/>
      <c r="AG183" s="20">
        <v>142</v>
      </c>
      <c r="AH183" s="5"/>
      <c r="AI183" s="20">
        <v>490</v>
      </c>
      <c r="AJ183" s="5"/>
      <c r="AK183" s="20">
        <v>20001</v>
      </c>
      <c r="AL183" s="5"/>
      <c r="AM183" s="20">
        <v>109219</v>
      </c>
      <c r="AN183" s="5"/>
      <c r="AO183" s="20">
        <v>1886</v>
      </c>
      <c r="AP183" s="5"/>
      <c r="AQ183" s="245">
        <v>235546</v>
      </c>
      <c r="AR183" s="66"/>
      <c r="AS183" s="285">
        <v>532</v>
      </c>
      <c r="AT183" s="66"/>
      <c r="AU183" s="20">
        <v>41264</v>
      </c>
      <c r="AV183" s="5"/>
      <c r="AW183" s="20">
        <v>27753</v>
      </c>
      <c r="AX183" s="284" t="s">
        <v>67</v>
      </c>
      <c r="AY183" s="284" t="s">
        <v>67</v>
      </c>
      <c r="AZ183" s="323"/>
      <c r="BA183" s="322">
        <v>4</v>
      </c>
      <c r="BB183" s="326"/>
      <c r="BC183" s="443">
        <v>106</v>
      </c>
      <c r="BD183" s="66"/>
      <c r="BE183" s="20">
        <v>6723</v>
      </c>
      <c r="BF183" s="66"/>
      <c r="BG183" s="476">
        <v>5577.6319999999996</v>
      </c>
      <c r="BH183" s="5"/>
      <c r="BI183" s="20">
        <v>5503</v>
      </c>
      <c r="BJ183" s="5"/>
      <c r="BK183" s="18">
        <v>725</v>
      </c>
      <c r="BL183" s="5"/>
      <c r="BM183" s="18">
        <v>3144</v>
      </c>
      <c r="BN183" s="5"/>
      <c r="BO183" s="20">
        <v>1634</v>
      </c>
      <c r="BP183" s="18"/>
      <c r="BQ183" s="18">
        <v>8062</v>
      </c>
      <c r="BR183" s="66"/>
      <c r="BS183" s="18">
        <v>92919</v>
      </c>
      <c r="BT183" s="5"/>
      <c r="BU183" s="285">
        <v>0</v>
      </c>
      <c r="BV183" s="323"/>
      <c r="BW183" s="23">
        <v>106.2</v>
      </c>
      <c r="BX183" s="66"/>
      <c r="BY183" s="20">
        <v>244376</v>
      </c>
      <c r="BZ183" s="5"/>
      <c r="CA183" s="109">
        <v>1.35</v>
      </c>
      <c r="CB183" s="66"/>
      <c r="CC183" s="20">
        <v>4288</v>
      </c>
      <c r="CD183" s="66"/>
      <c r="CE183" s="20">
        <v>9865</v>
      </c>
      <c r="CF183" s="66"/>
      <c r="CG183" s="23">
        <v>87.6</v>
      </c>
      <c r="CH183" s="66"/>
      <c r="CI183" s="23">
        <v>82.2</v>
      </c>
      <c r="CJ183" s="6"/>
      <c r="CK183" s="23">
        <v>101.8</v>
      </c>
      <c r="CL183" s="56"/>
      <c r="CM183" s="56">
        <v>95.5</v>
      </c>
      <c r="CN183" s="5"/>
      <c r="CO183" s="23">
        <v>101.7</v>
      </c>
      <c r="CP183" s="56"/>
      <c r="CQ183" s="56">
        <v>98.5</v>
      </c>
      <c r="CR183" s="66"/>
      <c r="CS183" s="56">
        <v>105.7</v>
      </c>
      <c r="CT183" s="341"/>
      <c r="CU183" s="480">
        <v>3.6</v>
      </c>
      <c r="CV183" s="52"/>
      <c r="CW183" s="50">
        <v>5</v>
      </c>
      <c r="CX183" s="51">
        <v>9</v>
      </c>
      <c r="CY183" s="187"/>
    </row>
    <row r="184" spans="1:103" ht="15" customHeight="1">
      <c r="A184" s="52">
        <v>2023</v>
      </c>
      <c r="B184" s="48"/>
      <c r="C184" s="50">
        <v>5</v>
      </c>
      <c r="D184" s="51">
        <v>10</v>
      </c>
      <c r="E184" s="49" t="str">
        <f t="shared" si="0"/>
        <v>510</v>
      </c>
      <c r="F184" s="65"/>
      <c r="G184" s="23">
        <v>60</v>
      </c>
      <c r="H184" s="66"/>
      <c r="I184" s="23">
        <v>14.3</v>
      </c>
      <c r="J184" s="66"/>
      <c r="K184" s="23">
        <v>40</v>
      </c>
      <c r="L184" s="58"/>
      <c r="M184" s="18">
        <v>1040711</v>
      </c>
      <c r="N184" s="65"/>
      <c r="O184" s="18">
        <v>473366</v>
      </c>
      <c r="P184" s="341"/>
      <c r="Q184" s="255">
        <v>80.7</v>
      </c>
      <c r="R184" s="463"/>
      <c r="S184" s="255">
        <v>87.8</v>
      </c>
      <c r="T184" s="341"/>
      <c r="U184" s="23">
        <v>81.2</v>
      </c>
      <c r="V184" s="463"/>
      <c r="W184" s="23">
        <v>83.5</v>
      </c>
      <c r="X184" s="341"/>
      <c r="Y184" s="255">
        <v>120.2</v>
      </c>
      <c r="Z184" s="463"/>
      <c r="AA184" s="56">
        <v>120.7</v>
      </c>
      <c r="AB184" s="6"/>
      <c r="AC184" s="20">
        <v>509</v>
      </c>
      <c r="AD184" s="5"/>
      <c r="AE184" s="20">
        <v>200</v>
      </c>
      <c r="AF184" s="5"/>
      <c r="AG184" s="20">
        <v>233</v>
      </c>
      <c r="AH184" s="5"/>
      <c r="AI184" s="20">
        <v>437</v>
      </c>
      <c r="AJ184" s="5"/>
      <c r="AK184" s="20">
        <v>13913</v>
      </c>
      <c r="AL184" s="5"/>
      <c r="AM184" s="20">
        <v>69917</v>
      </c>
      <c r="AN184" s="5"/>
      <c r="AO184" s="20">
        <v>1326</v>
      </c>
      <c r="AP184" s="5"/>
      <c r="AQ184" s="245">
        <v>270752</v>
      </c>
      <c r="AR184" s="66"/>
      <c r="AS184" s="285">
        <v>3791</v>
      </c>
      <c r="AT184" s="66"/>
      <c r="AU184" s="20">
        <v>41139</v>
      </c>
      <c r="AV184" s="5"/>
      <c r="AW184" s="20">
        <v>27730</v>
      </c>
      <c r="AX184" s="284" t="s">
        <v>67</v>
      </c>
      <c r="AY184" s="284" t="s">
        <v>67</v>
      </c>
      <c r="AZ184" s="323"/>
      <c r="BA184" s="322">
        <v>2</v>
      </c>
      <c r="BB184" s="326"/>
      <c r="BC184" s="443">
        <v>54</v>
      </c>
      <c r="BD184" s="66"/>
      <c r="BE184" s="20">
        <v>6431</v>
      </c>
      <c r="BF184" s="463"/>
      <c r="BG184" s="476">
        <v>3171.2750000000001</v>
      </c>
      <c r="BH184" s="5"/>
      <c r="BI184" s="20">
        <v>6023</v>
      </c>
      <c r="BJ184" s="5"/>
      <c r="BK184" s="18">
        <v>1064</v>
      </c>
      <c r="BL184" s="5"/>
      <c r="BM184" s="18">
        <v>3301</v>
      </c>
      <c r="BN184" s="5"/>
      <c r="BO184" s="20">
        <v>1659</v>
      </c>
      <c r="BP184" s="18"/>
      <c r="BQ184" s="18">
        <v>8304</v>
      </c>
      <c r="BR184" s="66"/>
      <c r="BS184" s="18">
        <v>102785</v>
      </c>
      <c r="BT184" s="5"/>
      <c r="BU184" s="285">
        <v>0</v>
      </c>
      <c r="BV184" s="323"/>
      <c r="BW184" s="23">
        <v>107.2</v>
      </c>
      <c r="BX184" s="66"/>
      <c r="BY184" s="20">
        <v>254684</v>
      </c>
      <c r="BZ184" s="5"/>
      <c r="CA184" s="109">
        <v>1.35</v>
      </c>
      <c r="CB184" s="66"/>
      <c r="CC184" s="20">
        <v>4382</v>
      </c>
      <c r="CD184" s="66"/>
      <c r="CE184" s="20">
        <v>10687</v>
      </c>
      <c r="CF184" s="66"/>
      <c r="CG184" s="23">
        <v>87.1</v>
      </c>
      <c r="CH184" s="66"/>
      <c r="CI184" s="23">
        <v>80.8</v>
      </c>
      <c r="CJ184" s="6"/>
      <c r="CK184" s="23">
        <v>101.8</v>
      </c>
      <c r="CL184" s="56"/>
      <c r="CM184" s="56">
        <v>94.4</v>
      </c>
      <c r="CN184" s="5"/>
      <c r="CO184" s="23">
        <v>102.6</v>
      </c>
      <c r="CP184" s="56"/>
      <c r="CQ184" s="56">
        <v>99</v>
      </c>
      <c r="CR184" s="66"/>
      <c r="CS184" s="56">
        <v>106.6</v>
      </c>
      <c r="CT184" s="6"/>
      <c r="CU184" s="287">
        <v>0</v>
      </c>
      <c r="CV184" s="52"/>
      <c r="CW184" s="50">
        <v>5</v>
      </c>
      <c r="CX184" s="51">
        <v>10</v>
      </c>
      <c r="CY184" s="187"/>
    </row>
    <row r="185" spans="1:103" ht="15" customHeight="1">
      <c r="A185" s="52">
        <v>2023</v>
      </c>
      <c r="B185" s="48"/>
      <c r="C185" s="50">
        <v>5</v>
      </c>
      <c r="D185" s="51">
        <v>11</v>
      </c>
      <c r="E185" s="49" t="str">
        <f t="shared" si="0"/>
        <v>511</v>
      </c>
      <c r="F185" s="65"/>
      <c r="G185" s="23">
        <v>100</v>
      </c>
      <c r="H185" s="66"/>
      <c r="I185" s="255">
        <v>28.6</v>
      </c>
      <c r="J185" s="66"/>
      <c r="K185" s="23">
        <v>20</v>
      </c>
      <c r="L185" s="58"/>
      <c r="M185" s="18">
        <v>1040218</v>
      </c>
      <c r="N185" s="65"/>
      <c r="O185" s="18">
        <v>473489</v>
      </c>
      <c r="P185" s="341"/>
      <c r="Q185" s="255">
        <v>80.8</v>
      </c>
      <c r="R185" s="463"/>
      <c r="S185" s="23">
        <v>85.7</v>
      </c>
      <c r="T185" s="341"/>
      <c r="U185" s="255">
        <v>81.2</v>
      </c>
      <c r="V185" s="463"/>
      <c r="W185" s="23">
        <v>87</v>
      </c>
      <c r="X185" s="341"/>
      <c r="Y185" s="255">
        <v>118.9</v>
      </c>
      <c r="Z185" s="463"/>
      <c r="AA185" s="56">
        <v>119</v>
      </c>
      <c r="AB185" s="6"/>
      <c r="AC185" s="18">
        <v>441</v>
      </c>
      <c r="AD185" s="5"/>
      <c r="AE185" s="20">
        <v>175</v>
      </c>
      <c r="AF185" s="5"/>
      <c r="AG185" s="20">
        <v>191</v>
      </c>
      <c r="AH185" s="5"/>
      <c r="AI185" s="20">
        <v>339</v>
      </c>
      <c r="AJ185" s="5"/>
      <c r="AK185" s="20">
        <v>10780</v>
      </c>
      <c r="AL185" s="5"/>
      <c r="AM185" s="20">
        <v>69516</v>
      </c>
      <c r="AN185" s="5"/>
      <c r="AO185" s="20">
        <v>2518</v>
      </c>
      <c r="AP185" s="5"/>
      <c r="AQ185" s="245">
        <v>273901</v>
      </c>
      <c r="AR185" s="66"/>
      <c r="AS185" s="285">
        <v>3846</v>
      </c>
      <c r="AT185" s="66"/>
      <c r="AU185" s="20">
        <v>41023</v>
      </c>
      <c r="AV185" s="5"/>
      <c r="AW185" s="20">
        <v>27685</v>
      </c>
      <c r="AX185" s="284" t="s">
        <v>67</v>
      </c>
      <c r="AY185" s="284" t="s">
        <v>67</v>
      </c>
      <c r="AZ185" s="323"/>
      <c r="BA185" s="322">
        <v>1</v>
      </c>
      <c r="BB185" s="326"/>
      <c r="BC185" s="443">
        <v>487</v>
      </c>
      <c r="BD185" s="66"/>
      <c r="BE185" s="20">
        <v>6670</v>
      </c>
      <c r="BF185" s="463"/>
      <c r="BG185" s="476">
        <v>6148.7439999999997</v>
      </c>
      <c r="BH185" s="5"/>
      <c r="BI185" s="20">
        <v>6353</v>
      </c>
      <c r="BJ185" s="5"/>
      <c r="BK185" s="18">
        <v>1042</v>
      </c>
      <c r="BL185" s="5"/>
      <c r="BM185" s="18">
        <v>3608</v>
      </c>
      <c r="BN185" s="5"/>
      <c r="BO185" s="20">
        <v>1704</v>
      </c>
      <c r="BP185" s="18"/>
      <c r="BQ185" s="18">
        <v>7930</v>
      </c>
      <c r="BR185" s="66"/>
      <c r="BS185" s="18">
        <v>106809</v>
      </c>
      <c r="BT185" s="5"/>
      <c r="BU185" s="285">
        <v>0</v>
      </c>
      <c r="BV185" s="323"/>
      <c r="BW185" s="23">
        <v>107</v>
      </c>
      <c r="BX185" s="66"/>
      <c r="BY185" s="20">
        <v>239164</v>
      </c>
      <c r="BZ185" s="5"/>
      <c r="CA185" s="109">
        <v>1.37</v>
      </c>
      <c r="CB185" s="66"/>
      <c r="CC185" s="20">
        <v>3680</v>
      </c>
      <c r="CD185" s="66"/>
      <c r="CE185" s="20">
        <v>9487</v>
      </c>
      <c r="CF185" s="66"/>
      <c r="CG185" s="23">
        <v>92.4</v>
      </c>
      <c r="CH185" s="66"/>
      <c r="CI185" s="23">
        <v>85.9</v>
      </c>
      <c r="CJ185" s="6"/>
      <c r="CK185" s="23">
        <v>102.8</v>
      </c>
      <c r="CL185" s="56"/>
      <c r="CM185" s="56">
        <v>95.5</v>
      </c>
      <c r="CN185" s="5"/>
      <c r="CO185" s="23">
        <v>102.6</v>
      </c>
      <c r="CP185" s="56"/>
      <c r="CQ185" s="56">
        <v>99</v>
      </c>
      <c r="CR185" s="66"/>
      <c r="CS185" s="56">
        <v>112.3</v>
      </c>
      <c r="CT185" s="6"/>
      <c r="CU185" s="287">
        <v>0</v>
      </c>
      <c r="CV185" s="52"/>
      <c r="CW185" s="50">
        <v>5</v>
      </c>
      <c r="CX185" s="51">
        <v>11</v>
      </c>
      <c r="CY185" s="187"/>
    </row>
    <row r="186" spans="1:103" ht="15" customHeight="1">
      <c r="A186" s="52">
        <v>2023</v>
      </c>
      <c r="B186" s="48"/>
      <c r="C186" s="50">
        <v>5</v>
      </c>
      <c r="D186" s="51">
        <v>12</v>
      </c>
      <c r="E186" s="49" t="str">
        <f t="shared" si="0"/>
        <v>512</v>
      </c>
      <c r="F186" s="65"/>
      <c r="G186" s="255">
        <v>80</v>
      </c>
      <c r="H186" s="66"/>
      <c r="I186" s="23">
        <v>14.3</v>
      </c>
      <c r="J186" s="66"/>
      <c r="K186" s="255">
        <v>40</v>
      </c>
      <c r="L186" s="58"/>
      <c r="M186" s="18">
        <v>1039751</v>
      </c>
      <c r="N186" s="65"/>
      <c r="O186" s="18">
        <v>473611</v>
      </c>
      <c r="P186" s="341"/>
      <c r="Q186" s="23">
        <v>80.900000000000006</v>
      </c>
      <c r="R186" s="463"/>
      <c r="S186" s="255">
        <v>83.6</v>
      </c>
      <c r="T186" s="341"/>
      <c r="U186" s="23">
        <v>80.7</v>
      </c>
      <c r="V186" s="463"/>
      <c r="W186" s="23">
        <v>86.6</v>
      </c>
      <c r="X186" s="341"/>
      <c r="Y186" s="255">
        <v>119</v>
      </c>
      <c r="Z186" s="463"/>
      <c r="AA186" s="56">
        <v>117.2</v>
      </c>
      <c r="AB186" s="6"/>
      <c r="AC186" s="20">
        <v>586</v>
      </c>
      <c r="AD186" s="5"/>
      <c r="AE186" s="20">
        <v>180</v>
      </c>
      <c r="AF186" s="5"/>
      <c r="AG186" s="20">
        <v>339</v>
      </c>
      <c r="AH186" s="5"/>
      <c r="AI186" s="20">
        <v>286</v>
      </c>
      <c r="AJ186" s="5"/>
      <c r="AK186" s="20">
        <v>12680</v>
      </c>
      <c r="AL186" s="5"/>
      <c r="AM186" s="20">
        <v>87634</v>
      </c>
      <c r="AN186" s="5"/>
      <c r="AO186" s="20">
        <v>1710</v>
      </c>
      <c r="AP186" s="5"/>
      <c r="AQ186" s="245">
        <v>268054</v>
      </c>
      <c r="AR186" s="66"/>
      <c r="AS186" s="285">
        <v>4407</v>
      </c>
      <c r="AT186" s="66"/>
      <c r="AU186" s="20">
        <v>41185</v>
      </c>
      <c r="AV186" s="5"/>
      <c r="AW186" s="20">
        <v>27940</v>
      </c>
      <c r="AX186" s="284" t="s">
        <v>67</v>
      </c>
      <c r="AY186" s="284" t="s">
        <v>67</v>
      </c>
      <c r="AZ186" s="323"/>
      <c r="BA186" s="322">
        <v>1</v>
      </c>
      <c r="BB186" s="326"/>
      <c r="BC186" s="443">
        <v>14</v>
      </c>
      <c r="BD186" s="66"/>
      <c r="BE186" s="20">
        <v>5906</v>
      </c>
      <c r="BF186" s="463"/>
      <c r="BG186" s="476">
        <v>4033.2020000000002</v>
      </c>
      <c r="BH186" s="5"/>
      <c r="BI186" s="20">
        <v>8147</v>
      </c>
      <c r="BJ186" s="5"/>
      <c r="BK186" s="18">
        <v>1153</v>
      </c>
      <c r="BL186" s="5"/>
      <c r="BM186" s="18">
        <v>4516</v>
      </c>
      <c r="BN186" s="5"/>
      <c r="BO186" s="20">
        <v>2478</v>
      </c>
      <c r="BP186" s="18"/>
      <c r="BQ186" s="18">
        <v>8746</v>
      </c>
      <c r="BR186" s="66"/>
      <c r="BS186" s="18">
        <v>99004</v>
      </c>
      <c r="BT186" s="5"/>
      <c r="BU186" s="285">
        <v>0</v>
      </c>
      <c r="BV186" s="323"/>
      <c r="BW186" s="23">
        <v>107</v>
      </c>
      <c r="BX186" s="66"/>
      <c r="BY186" s="20">
        <v>280596</v>
      </c>
      <c r="BZ186" s="5"/>
      <c r="CA186" s="109">
        <v>1.36</v>
      </c>
      <c r="CB186" s="66"/>
      <c r="CC186" s="20">
        <v>3155</v>
      </c>
      <c r="CD186" s="66"/>
      <c r="CE186" s="20">
        <v>8988</v>
      </c>
      <c r="CF186" s="66"/>
      <c r="CG186" s="23">
        <v>176.7</v>
      </c>
      <c r="CH186" s="66"/>
      <c r="CI186" s="23">
        <v>164.2</v>
      </c>
      <c r="CJ186" s="6"/>
      <c r="CK186" s="23">
        <v>103.6</v>
      </c>
      <c r="CL186" s="56"/>
      <c r="CM186" s="56">
        <v>96.3</v>
      </c>
      <c r="CN186" s="5"/>
      <c r="CO186" s="23">
        <v>102.6</v>
      </c>
      <c r="CP186" s="56"/>
      <c r="CQ186" s="56">
        <v>98.3</v>
      </c>
      <c r="CR186" s="66"/>
      <c r="CS186" s="56">
        <v>110.7</v>
      </c>
      <c r="CT186" s="6"/>
      <c r="CU186" s="287">
        <v>2.5</v>
      </c>
      <c r="CV186" s="52"/>
      <c r="CW186" s="50">
        <v>5</v>
      </c>
      <c r="CX186" s="51">
        <v>12</v>
      </c>
      <c r="CY186" s="187"/>
    </row>
    <row r="187" spans="1:103" ht="15" customHeight="1">
      <c r="A187" s="52">
        <v>2024</v>
      </c>
      <c r="B187" s="48"/>
      <c r="C187" s="50">
        <v>6</v>
      </c>
      <c r="D187" s="51">
        <v>1</v>
      </c>
      <c r="E187" s="49" t="str">
        <f t="shared" si="0"/>
        <v>61</v>
      </c>
      <c r="F187" s="65"/>
      <c r="G187" s="255">
        <v>40</v>
      </c>
      <c r="H187" s="66"/>
      <c r="I187" s="255">
        <v>28.6</v>
      </c>
      <c r="J187" s="66"/>
      <c r="K187" s="23">
        <v>20</v>
      </c>
      <c r="L187" s="58"/>
      <c r="M187" s="18">
        <v>1039198</v>
      </c>
      <c r="N187" s="65"/>
      <c r="O187" s="18">
        <v>473494</v>
      </c>
      <c r="P187" s="341"/>
      <c r="Q187" s="255">
        <v>78.3</v>
      </c>
      <c r="R187" s="463"/>
      <c r="S187" s="23">
        <v>73.7</v>
      </c>
      <c r="T187" s="341"/>
      <c r="U187" s="255">
        <v>76.900000000000006</v>
      </c>
      <c r="V187" s="463"/>
      <c r="W187" s="23">
        <v>71.3</v>
      </c>
      <c r="X187" s="341"/>
      <c r="Y187" s="255">
        <v>117.9</v>
      </c>
      <c r="Z187" s="463"/>
      <c r="AA187" s="56">
        <v>117.5</v>
      </c>
      <c r="AB187" s="6"/>
      <c r="AC187" s="20">
        <v>447</v>
      </c>
      <c r="AD187" s="5"/>
      <c r="AE187" s="20">
        <v>171</v>
      </c>
      <c r="AF187" s="5"/>
      <c r="AG187" s="20">
        <v>154</v>
      </c>
      <c r="AH187" s="5"/>
      <c r="AI187" s="20">
        <v>214</v>
      </c>
      <c r="AJ187" s="5"/>
      <c r="AK187" s="20">
        <v>11242</v>
      </c>
      <c r="AL187" s="5"/>
      <c r="AM187" s="20">
        <v>90776</v>
      </c>
      <c r="AN187" s="5"/>
      <c r="AO187" s="20">
        <v>2863</v>
      </c>
      <c r="AP187" s="5"/>
      <c r="AQ187" s="245">
        <v>237344</v>
      </c>
      <c r="AR187" s="66"/>
      <c r="AS187" s="285">
        <v>4038</v>
      </c>
      <c r="AT187" s="66"/>
      <c r="AU187" s="20">
        <v>41170</v>
      </c>
      <c r="AV187" s="5"/>
      <c r="AW187" s="20">
        <v>27861</v>
      </c>
      <c r="AX187" s="284" t="s">
        <v>67</v>
      </c>
      <c r="AY187" s="284" t="s">
        <v>67</v>
      </c>
      <c r="AZ187" s="323"/>
      <c r="BA187" s="322">
        <v>4</v>
      </c>
      <c r="BB187" s="326"/>
      <c r="BC187" s="443">
        <v>457</v>
      </c>
      <c r="BD187" s="66"/>
      <c r="BE187" s="20">
        <v>6522</v>
      </c>
      <c r="BF187" s="463"/>
      <c r="BG187" s="476">
        <v>7383.1040000000003</v>
      </c>
      <c r="BH187" s="5"/>
      <c r="BI187" s="20">
        <v>6043</v>
      </c>
      <c r="BJ187" s="5"/>
      <c r="BK187" s="18">
        <v>926</v>
      </c>
      <c r="BL187" s="5"/>
      <c r="BM187" s="18">
        <v>3283</v>
      </c>
      <c r="BN187" s="5"/>
      <c r="BO187" s="20">
        <v>1834</v>
      </c>
      <c r="BP187" s="18"/>
      <c r="BQ187" s="18">
        <v>8122</v>
      </c>
      <c r="BR187" s="66"/>
      <c r="BS187" s="18">
        <v>90513</v>
      </c>
      <c r="BT187" s="5"/>
      <c r="BU187" s="285">
        <v>0</v>
      </c>
      <c r="BV187" s="323"/>
      <c r="BW187" s="23">
        <v>107.2</v>
      </c>
      <c r="BX187" s="66"/>
      <c r="BY187" s="20">
        <v>299588</v>
      </c>
      <c r="BZ187" s="5"/>
      <c r="CA187" s="109">
        <v>1.33</v>
      </c>
      <c r="CB187" s="66"/>
      <c r="CC187" s="20">
        <v>4899</v>
      </c>
      <c r="CD187" s="66"/>
      <c r="CE187" s="20">
        <v>10495</v>
      </c>
      <c r="CF187" s="66"/>
      <c r="CG187" s="23">
        <v>92.5</v>
      </c>
      <c r="CH187" s="66"/>
      <c r="CI187" s="23">
        <v>85.9</v>
      </c>
      <c r="CJ187" s="6"/>
      <c r="CK187" s="23">
        <v>104.6</v>
      </c>
      <c r="CL187" s="56"/>
      <c r="CM187" s="56">
        <v>97.1</v>
      </c>
      <c r="CN187" s="5"/>
      <c r="CO187" s="23">
        <v>102.5</v>
      </c>
      <c r="CP187" s="56"/>
      <c r="CQ187" s="56">
        <v>92.7</v>
      </c>
      <c r="CR187" s="66"/>
      <c r="CS187" s="56">
        <v>98.4</v>
      </c>
      <c r="CT187" s="6"/>
      <c r="CU187" s="287">
        <v>0</v>
      </c>
      <c r="CV187" s="52"/>
      <c r="CW187" s="50">
        <v>6</v>
      </c>
      <c r="CX187" s="51">
        <v>1</v>
      </c>
      <c r="CY187" s="187"/>
    </row>
    <row r="188" spans="1:103" ht="15" customHeight="1">
      <c r="A188" s="52">
        <v>2024</v>
      </c>
      <c r="B188" s="48"/>
      <c r="C188" s="50">
        <v>6</v>
      </c>
      <c r="D188" s="51">
        <v>2</v>
      </c>
      <c r="E188" s="49" t="str">
        <f t="shared" si="0"/>
        <v>62</v>
      </c>
      <c r="F188" s="253"/>
      <c r="G188" s="255">
        <v>40</v>
      </c>
      <c r="H188" s="66"/>
      <c r="I188" s="255">
        <v>14.3</v>
      </c>
      <c r="J188" s="66"/>
      <c r="K188" s="23">
        <v>60</v>
      </c>
      <c r="L188" s="58"/>
      <c r="M188" s="18">
        <v>1038149</v>
      </c>
      <c r="N188" s="65"/>
      <c r="O188" s="18">
        <v>473091</v>
      </c>
      <c r="P188" s="341"/>
      <c r="Q188" s="255">
        <v>82.1</v>
      </c>
      <c r="R188" s="463"/>
      <c r="S188" s="23">
        <v>80.3</v>
      </c>
      <c r="T188" s="341"/>
      <c r="U188" s="255">
        <v>78.2</v>
      </c>
      <c r="V188" s="463"/>
      <c r="W188" s="23">
        <v>77.2</v>
      </c>
      <c r="X188" s="341"/>
      <c r="Y188" s="255">
        <v>122.1</v>
      </c>
      <c r="Z188" s="463"/>
      <c r="AA188" s="56">
        <v>121.8</v>
      </c>
      <c r="AB188" s="6"/>
      <c r="AC188" s="20">
        <v>353</v>
      </c>
      <c r="AD188" s="5"/>
      <c r="AE188" s="20">
        <v>157</v>
      </c>
      <c r="AF188" s="5"/>
      <c r="AG188" s="20">
        <v>142</v>
      </c>
      <c r="AH188" s="5"/>
      <c r="AI188" s="20">
        <v>273</v>
      </c>
      <c r="AJ188" s="5"/>
      <c r="AK188" s="20">
        <v>14686</v>
      </c>
      <c r="AL188" s="5"/>
      <c r="AM188" s="20">
        <v>48292</v>
      </c>
      <c r="AN188" s="5"/>
      <c r="AO188" s="20">
        <v>1018</v>
      </c>
      <c r="AP188" s="5"/>
      <c r="AQ188" s="245">
        <v>254987</v>
      </c>
      <c r="AR188" s="66"/>
      <c r="AS188" s="285">
        <v>4078</v>
      </c>
      <c r="AT188" s="66"/>
      <c r="AU188" s="20">
        <v>40999</v>
      </c>
      <c r="AV188" s="5"/>
      <c r="AW188" s="20">
        <v>27878</v>
      </c>
      <c r="AX188" s="284" t="s">
        <v>67</v>
      </c>
      <c r="AY188" s="284" t="s">
        <v>67</v>
      </c>
      <c r="AZ188" s="323"/>
      <c r="BA188" s="322">
        <v>4</v>
      </c>
      <c r="BB188" s="326"/>
      <c r="BC188" s="443">
        <v>1158</v>
      </c>
      <c r="BD188" s="66"/>
      <c r="BE188" s="20">
        <v>5842</v>
      </c>
      <c r="BF188" s="463"/>
      <c r="BG188" s="18">
        <v>3424.4960000000001</v>
      </c>
      <c r="BH188" s="5"/>
      <c r="BI188" s="20">
        <v>5436</v>
      </c>
      <c r="BJ188" s="5"/>
      <c r="BK188" s="18">
        <v>690</v>
      </c>
      <c r="BL188" s="5"/>
      <c r="BM188" s="18">
        <v>3175</v>
      </c>
      <c r="BN188" s="5"/>
      <c r="BO188" s="20">
        <v>1572</v>
      </c>
      <c r="BP188" s="18"/>
      <c r="BQ188" s="18">
        <v>7640</v>
      </c>
      <c r="BR188" s="66"/>
      <c r="BS188" s="18">
        <v>103809</v>
      </c>
      <c r="BT188" s="5"/>
      <c r="BU188" s="285">
        <v>0</v>
      </c>
      <c r="BV188" s="323"/>
      <c r="BW188" s="23">
        <v>106.8</v>
      </c>
      <c r="BX188" s="248"/>
      <c r="BY188" s="229">
        <v>234908</v>
      </c>
      <c r="BZ188" s="261"/>
      <c r="CA188" s="109">
        <v>1.3</v>
      </c>
      <c r="CB188" s="66"/>
      <c r="CC188" s="20">
        <v>4626</v>
      </c>
      <c r="CD188" s="66"/>
      <c r="CE188" s="20">
        <v>10041</v>
      </c>
      <c r="CF188" s="66"/>
      <c r="CG188" s="23">
        <v>90.6</v>
      </c>
      <c r="CH188" s="66"/>
      <c r="CI188" s="23">
        <v>84.4</v>
      </c>
      <c r="CJ188" s="6"/>
      <c r="CK188" s="23">
        <v>104.9</v>
      </c>
      <c r="CL188" s="56"/>
      <c r="CM188" s="56">
        <v>97.8</v>
      </c>
      <c r="CN188" s="5"/>
      <c r="CO188" s="23">
        <v>102.4</v>
      </c>
      <c r="CP188" s="56"/>
      <c r="CQ188" s="56">
        <v>97.2</v>
      </c>
      <c r="CR188" s="66"/>
      <c r="CS188" s="56">
        <v>101.6</v>
      </c>
      <c r="CT188" s="6"/>
      <c r="CU188" s="287">
        <v>0</v>
      </c>
      <c r="CV188" s="52"/>
      <c r="CW188" s="50">
        <v>6</v>
      </c>
      <c r="CX188" s="51">
        <v>2</v>
      </c>
      <c r="CY188" s="187"/>
    </row>
    <row r="189" spans="1:103" ht="15" customHeight="1">
      <c r="A189" s="52">
        <v>2024</v>
      </c>
      <c r="B189" s="48"/>
      <c r="C189" s="50">
        <v>6</v>
      </c>
      <c r="D189" s="51">
        <v>3</v>
      </c>
      <c r="E189" s="49" t="str">
        <f t="shared" si="0"/>
        <v>63</v>
      </c>
      <c r="F189" s="65"/>
      <c r="G189" s="23">
        <v>20</v>
      </c>
      <c r="H189" s="66"/>
      <c r="I189" s="255">
        <v>14.3</v>
      </c>
      <c r="J189" s="66"/>
      <c r="K189" s="23">
        <v>60</v>
      </c>
      <c r="L189" s="58"/>
      <c r="M189" s="18">
        <v>1037355</v>
      </c>
      <c r="N189" s="65"/>
      <c r="O189" s="18">
        <v>472985</v>
      </c>
      <c r="P189" s="341"/>
      <c r="Q189" s="255">
        <v>76.099999999999994</v>
      </c>
      <c r="R189" s="464"/>
      <c r="S189" s="64">
        <v>80.8</v>
      </c>
      <c r="T189" s="465"/>
      <c r="U189" s="255">
        <v>77</v>
      </c>
      <c r="V189" s="464"/>
      <c r="W189" s="64">
        <v>81.2</v>
      </c>
      <c r="X189" s="341"/>
      <c r="Y189" s="255">
        <v>121.3</v>
      </c>
      <c r="Z189" s="463"/>
      <c r="AA189" s="56">
        <v>121.5</v>
      </c>
      <c r="AB189" s="6"/>
      <c r="AC189" s="20">
        <v>467</v>
      </c>
      <c r="AD189" s="5"/>
      <c r="AE189" s="20">
        <v>190</v>
      </c>
      <c r="AF189" s="5"/>
      <c r="AG189" s="20">
        <v>204</v>
      </c>
      <c r="AH189" s="5"/>
      <c r="AI189" s="20">
        <v>404</v>
      </c>
      <c r="AJ189" s="5"/>
      <c r="AK189" s="20">
        <v>23571</v>
      </c>
      <c r="AL189" s="5"/>
      <c r="AM189" s="20">
        <v>51689</v>
      </c>
      <c r="AN189" s="5"/>
      <c r="AO189" s="20">
        <f>ROUND(1213376,-3)/1000</f>
        <v>1213</v>
      </c>
      <c r="AP189" s="5"/>
      <c r="AQ189" s="245">
        <v>274001</v>
      </c>
      <c r="AR189" s="66"/>
      <c r="AS189" s="285">
        <v>4690</v>
      </c>
      <c r="AT189" s="66"/>
      <c r="AU189" s="20">
        <v>41806</v>
      </c>
      <c r="AV189" s="5"/>
      <c r="AW189" s="20">
        <v>27920</v>
      </c>
      <c r="AX189" s="284" t="s">
        <v>191</v>
      </c>
      <c r="AY189" s="284" t="s">
        <v>67</v>
      </c>
      <c r="AZ189" s="323"/>
      <c r="BA189" s="322">
        <v>5</v>
      </c>
      <c r="BB189" s="326"/>
      <c r="BC189" s="443">
        <v>181</v>
      </c>
      <c r="BD189" s="66"/>
      <c r="BE189" s="20">
        <f>ROUND(6105649+130747+243975,-3)/1000</f>
        <v>6480</v>
      </c>
      <c r="BF189" s="463"/>
      <c r="BG189" s="18">
        <v>7330.7719999999999</v>
      </c>
      <c r="BH189" s="5"/>
      <c r="BI189" s="20">
        <v>5958</v>
      </c>
      <c r="BJ189" s="5"/>
      <c r="BK189" s="18">
        <v>883</v>
      </c>
      <c r="BL189" s="5"/>
      <c r="BM189" s="18">
        <v>3280</v>
      </c>
      <c r="BN189" s="5"/>
      <c r="BO189" s="20">
        <v>1796</v>
      </c>
      <c r="BP189" s="18"/>
      <c r="BQ189" s="18">
        <v>8276</v>
      </c>
      <c r="BR189" s="66"/>
      <c r="BS189" s="18">
        <v>115392</v>
      </c>
      <c r="BT189" s="5"/>
      <c r="BU189" s="285">
        <v>0</v>
      </c>
      <c r="BV189" s="323"/>
      <c r="BW189" s="23">
        <v>107.3</v>
      </c>
      <c r="BX189" s="66"/>
      <c r="BY189" s="20">
        <v>311766</v>
      </c>
      <c r="BZ189" s="5"/>
      <c r="CA189" s="109">
        <v>1.3</v>
      </c>
      <c r="CB189" s="66"/>
      <c r="CC189" s="20">
        <v>4635</v>
      </c>
      <c r="CD189" s="66"/>
      <c r="CE189" s="20">
        <v>9582</v>
      </c>
      <c r="CF189" s="66"/>
      <c r="CG189" s="23">
        <v>94.6</v>
      </c>
      <c r="CH189" s="66"/>
      <c r="CI189" s="23">
        <v>87.7</v>
      </c>
      <c r="CJ189" s="6"/>
      <c r="CK189" s="23">
        <v>105.4</v>
      </c>
      <c r="CL189" s="56"/>
      <c r="CM189" s="56">
        <v>97.7</v>
      </c>
      <c r="CN189" s="5"/>
      <c r="CO189" s="23">
        <v>101.5</v>
      </c>
      <c r="CP189" s="56"/>
      <c r="CQ189" s="56">
        <v>98.4</v>
      </c>
      <c r="CR189" s="66"/>
      <c r="CS189" s="56">
        <v>97.5</v>
      </c>
      <c r="CT189" s="6"/>
      <c r="CU189" s="287">
        <v>2.5</v>
      </c>
      <c r="CV189" s="52"/>
      <c r="CW189" s="50">
        <v>6</v>
      </c>
      <c r="CX189" s="51">
        <v>3</v>
      </c>
      <c r="CY189" s="187"/>
    </row>
    <row r="190" spans="1:103" ht="15" customHeight="1">
      <c r="A190" s="52">
        <v>2024</v>
      </c>
      <c r="B190" s="48"/>
      <c r="C190" s="50">
        <v>6</v>
      </c>
      <c r="D190" s="51">
        <v>4</v>
      </c>
      <c r="E190" s="49" t="str">
        <f t="shared" si="0"/>
        <v>64</v>
      </c>
      <c r="F190" s="65"/>
      <c r="G190" s="255">
        <v>40</v>
      </c>
      <c r="H190" s="66"/>
      <c r="I190" s="23">
        <v>28.6</v>
      </c>
      <c r="J190" s="66"/>
      <c r="K190" s="23">
        <v>100</v>
      </c>
      <c r="L190" s="58"/>
      <c r="M190" s="18">
        <v>1034230</v>
      </c>
      <c r="N190" s="65"/>
      <c r="O190" s="18">
        <v>472635</v>
      </c>
      <c r="P190" s="341"/>
      <c r="Q190" s="255">
        <v>82.2</v>
      </c>
      <c r="R190" s="463"/>
      <c r="S190" s="64">
        <v>83.7</v>
      </c>
      <c r="T190" s="341"/>
      <c r="U190" s="255">
        <v>80.7</v>
      </c>
      <c r="V190" s="463"/>
      <c r="W190" s="64">
        <v>80.7</v>
      </c>
      <c r="X190" s="341"/>
      <c r="Y190" s="255">
        <v>118.7</v>
      </c>
      <c r="Z190" s="463"/>
      <c r="AA190" s="56">
        <v>121.7</v>
      </c>
      <c r="AB190" s="6"/>
      <c r="AC190" s="20">
        <v>565</v>
      </c>
      <c r="AD190" s="5"/>
      <c r="AE190" s="20">
        <v>186</v>
      </c>
      <c r="AF190" s="5"/>
      <c r="AG190" s="20">
        <v>219</v>
      </c>
      <c r="AH190" s="5"/>
      <c r="AI190" s="154">
        <v>185</v>
      </c>
      <c r="AJ190" s="41"/>
      <c r="AK190" s="154">
        <v>17715</v>
      </c>
      <c r="AL190" s="41"/>
      <c r="AM190" s="357">
        <v>81334</v>
      </c>
      <c r="AN190" s="358"/>
      <c r="AO190" s="357">
        <f>ROUND(1756273,-3)/1000</f>
        <v>1756</v>
      </c>
      <c r="AP190" s="358"/>
      <c r="AQ190" s="154">
        <v>220976</v>
      </c>
      <c r="AR190" s="41"/>
      <c r="AS190" s="285">
        <v>3622</v>
      </c>
      <c r="AT190" s="85"/>
      <c r="AU190" s="229">
        <v>42158</v>
      </c>
      <c r="AV190" s="85"/>
      <c r="AW190" s="229">
        <v>27849</v>
      </c>
      <c r="AX190" s="214" t="s">
        <v>191</v>
      </c>
      <c r="AY190" s="284" t="s">
        <v>67</v>
      </c>
      <c r="AZ190" s="323"/>
      <c r="BA190" s="322">
        <v>3</v>
      </c>
      <c r="BB190" s="326"/>
      <c r="BC190" s="443">
        <v>136</v>
      </c>
      <c r="BD190" s="66"/>
      <c r="BE190" s="20">
        <f>ROUND(6170535,-3)/1000</f>
        <v>6171</v>
      </c>
      <c r="BF190" s="16"/>
      <c r="BG190" s="476">
        <v>3660.9160000000002</v>
      </c>
      <c r="BH190" s="5"/>
      <c r="BI190" s="20">
        <v>5649</v>
      </c>
      <c r="BJ190" s="5"/>
      <c r="BK190" s="18">
        <v>911</v>
      </c>
      <c r="BL190" s="5"/>
      <c r="BM190" s="18">
        <v>3068</v>
      </c>
      <c r="BN190" s="5"/>
      <c r="BO190" s="20">
        <v>1669</v>
      </c>
      <c r="BP190" s="18"/>
      <c r="BQ190" s="18">
        <v>7886</v>
      </c>
      <c r="BR190" s="66"/>
      <c r="BS190" s="18">
        <v>89507</v>
      </c>
      <c r="BT190" s="5"/>
      <c r="BU190" s="285">
        <v>0</v>
      </c>
      <c r="BV190" s="323"/>
      <c r="BW190" s="23">
        <v>107.9</v>
      </c>
      <c r="BX190" s="66"/>
      <c r="BY190" s="20">
        <v>264620</v>
      </c>
      <c r="BZ190" s="5"/>
      <c r="CA190" s="378">
        <v>1.29</v>
      </c>
      <c r="CB190" s="66"/>
      <c r="CC190" s="212">
        <v>6239</v>
      </c>
      <c r="CD190" s="66"/>
      <c r="CE190" s="20">
        <v>9387</v>
      </c>
      <c r="CF190" s="66"/>
      <c r="CG190" s="23">
        <v>94.8</v>
      </c>
      <c r="CH190" s="66"/>
      <c r="CI190" s="23">
        <v>87.5</v>
      </c>
      <c r="CJ190" s="6"/>
      <c r="CK190" s="23">
        <v>108.5</v>
      </c>
      <c r="CL190" s="56"/>
      <c r="CM190" s="56">
        <v>100.1</v>
      </c>
      <c r="CN190" s="5"/>
      <c r="CO190" s="23">
        <v>102.9</v>
      </c>
      <c r="CP190" s="56"/>
      <c r="CQ190" s="56">
        <v>102.6</v>
      </c>
      <c r="CR190" s="66"/>
      <c r="CS190" s="56">
        <v>113.1</v>
      </c>
      <c r="CT190" s="6"/>
      <c r="CU190" s="287">
        <v>0</v>
      </c>
      <c r="CV190" s="52"/>
      <c r="CW190" s="50">
        <v>6</v>
      </c>
      <c r="CX190" s="51">
        <v>4</v>
      </c>
      <c r="CY190" s="211"/>
    </row>
    <row r="191" spans="1:103" ht="15" customHeight="1">
      <c r="A191" s="52">
        <v>2024</v>
      </c>
      <c r="B191" s="48"/>
      <c r="C191" s="50">
        <v>6</v>
      </c>
      <c r="D191" s="51">
        <v>5</v>
      </c>
      <c r="E191" s="49" t="str">
        <f t="shared" si="0"/>
        <v>65</v>
      </c>
      <c r="F191" s="65"/>
      <c r="G191" s="255">
        <v>40</v>
      </c>
      <c r="H191" s="66"/>
      <c r="I191" s="255">
        <v>42.9</v>
      </c>
      <c r="J191" s="66"/>
      <c r="K191" s="23">
        <v>70</v>
      </c>
      <c r="L191" s="58"/>
      <c r="M191" s="18">
        <v>1034090</v>
      </c>
      <c r="N191" s="65"/>
      <c r="O191" s="18">
        <v>474870</v>
      </c>
      <c r="P191" s="341"/>
      <c r="Q191" s="255">
        <v>78.599999999999994</v>
      </c>
      <c r="R191" s="463"/>
      <c r="S191" s="255">
        <v>74.400000000000006</v>
      </c>
      <c r="T191" s="341"/>
      <c r="U191" s="255">
        <v>80.5</v>
      </c>
      <c r="V191" s="463"/>
      <c r="W191" s="255">
        <v>75.2</v>
      </c>
      <c r="X191" s="341"/>
      <c r="Y191" s="255">
        <v>115.6</v>
      </c>
      <c r="Z191" s="463"/>
      <c r="AA191" s="461">
        <v>118</v>
      </c>
      <c r="AB191" s="6"/>
      <c r="AC191" s="20">
        <v>410</v>
      </c>
      <c r="AD191" s="5"/>
      <c r="AE191" s="20">
        <v>171</v>
      </c>
      <c r="AF191" s="5"/>
      <c r="AG191" s="20">
        <v>84</v>
      </c>
      <c r="AH191" s="5"/>
      <c r="AI191" s="20">
        <v>380</v>
      </c>
      <c r="AJ191" s="5"/>
      <c r="AK191" s="20">
        <v>19173</v>
      </c>
      <c r="AL191" s="5"/>
      <c r="AM191" s="154">
        <v>64846</v>
      </c>
      <c r="AN191" s="41"/>
      <c r="AO191" s="154">
        <f>ROUND(1340749,-3)/1000</f>
        <v>1341</v>
      </c>
      <c r="AP191" s="41"/>
      <c r="AQ191" s="245">
        <v>242757</v>
      </c>
      <c r="AR191" s="66"/>
      <c r="AS191" s="285">
        <v>3891</v>
      </c>
      <c r="AT191" s="66"/>
      <c r="AU191" s="20">
        <v>41789</v>
      </c>
      <c r="AV191" s="5"/>
      <c r="AW191" s="20">
        <v>28103</v>
      </c>
      <c r="AX191" s="284" t="s">
        <v>191</v>
      </c>
      <c r="AY191" s="284" t="s">
        <v>67</v>
      </c>
      <c r="AZ191" s="323"/>
      <c r="BA191" s="322">
        <v>5</v>
      </c>
      <c r="BB191" s="326"/>
      <c r="BC191" s="444">
        <v>302</v>
      </c>
      <c r="BD191" s="66"/>
      <c r="BE191" s="20">
        <v>6334.0129999999999</v>
      </c>
      <c r="BF191" s="463"/>
      <c r="BG191" s="18">
        <v>3828.7469999999998</v>
      </c>
      <c r="BH191" s="5"/>
      <c r="BI191" s="20">
        <v>5929</v>
      </c>
      <c r="BJ191" s="5"/>
      <c r="BK191" s="18">
        <v>883</v>
      </c>
      <c r="BL191" s="5"/>
      <c r="BM191" s="18">
        <v>3346</v>
      </c>
      <c r="BN191" s="5"/>
      <c r="BO191" s="20">
        <v>1700</v>
      </c>
      <c r="BP191" s="18"/>
      <c r="BQ191" s="18">
        <v>8308</v>
      </c>
      <c r="BR191" s="66"/>
      <c r="BS191" s="18">
        <v>99825</v>
      </c>
      <c r="BT191" s="5"/>
      <c r="BU191" s="285">
        <v>0</v>
      </c>
      <c r="BV191" s="323"/>
      <c r="BW191" s="23">
        <v>108.4</v>
      </c>
      <c r="BX191" s="66"/>
      <c r="BY191" s="20">
        <v>238645</v>
      </c>
      <c r="BZ191" s="5"/>
      <c r="CA191" s="109">
        <v>1.28</v>
      </c>
      <c r="CB191" s="66"/>
      <c r="CC191" s="20">
        <v>4780</v>
      </c>
      <c r="CD191" s="66"/>
      <c r="CE191" s="20">
        <v>9090</v>
      </c>
      <c r="CF191" s="66"/>
      <c r="CG191" s="23">
        <v>100.8</v>
      </c>
      <c r="CH191" s="66"/>
      <c r="CI191" s="23">
        <v>92.5</v>
      </c>
      <c r="CJ191" s="6"/>
      <c r="CK191" s="23">
        <v>109</v>
      </c>
      <c r="CL191" s="56"/>
      <c r="CM191" s="56">
        <v>100</v>
      </c>
      <c r="CN191" s="5"/>
      <c r="CO191" s="23">
        <v>103.2</v>
      </c>
      <c r="CP191" s="56"/>
      <c r="CQ191" s="56">
        <v>98.1</v>
      </c>
      <c r="CR191" s="66"/>
      <c r="CS191" s="56">
        <v>92.6</v>
      </c>
      <c r="CT191" s="6"/>
      <c r="CU191" s="287">
        <v>0</v>
      </c>
      <c r="CV191" s="52"/>
      <c r="CW191" s="50">
        <v>6</v>
      </c>
      <c r="CX191" s="51">
        <v>5</v>
      </c>
      <c r="CY191" s="187"/>
    </row>
    <row r="192" spans="1:103" ht="15" customHeight="1">
      <c r="A192" s="52">
        <v>2024</v>
      </c>
      <c r="B192" s="48"/>
      <c r="C192" s="50">
        <v>6</v>
      </c>
      <c r="D192" s="51">
        <v>6</v>
      </c>
      <c r="E192" s="49" t="str">
        <f t="shared" ref="E192:E198" si="1">$C192&amp;$D192</f>
        <v>66</v>
      </c>
      <c r="F192" s="65"/>
      <c r="G192" s="64">
        <v>60</v>
      </c>
      <c r="H192" s="66"/>
      <c r="I192" s="23">
        <v>57.1</v>
      </c>
      <c r="J192" s="66"/>
      <c r="K192" s="23">
        <v>80</v>
      </c>
      <c r="L192" s="58"/>
      <c r="M192" s="18">
        <v>1033382</v>
      </c>
      <c r="N192" s="65"/>
      <c r="O192" s="18">
        <v>475061</v>
      </c>
      <c r="P192" s="341"/>
      <c r="Q192" s="23">
        <v>84.4</v>
      </c>
      <c r="R192" s="463"/>
      <c r="S192" s="23">
        <v>78.8</v>
      </c>
      <c r="T192" s="341"/>
      <c r="U192" s="23">
        <v>79.099999999999994</v>
      </c>
      <c r="V192" s="463"/>
      <c r="W192" s="23">
        <v>76.5</v>
      </c>
      <c r="X192" s="341"/>
      <c r="Y192" s="23">
        <v>113.6</v>
      </c>
      <c r="Z192" s="463"/>
      <c r="AA192" s="56">
        <v>113.2</v>
      </c>
      <c r="AB192" s="6"/>
      <c r="AC192" s="20">
        <v>536</v>
      </c>
      <c r="AD192" s="5"/>
      <c r="AE192" s="20">
        <v>196</v>
      </c>
      <c r="AF192" s="5"/>
      <c r="AG192" s="20">
        <v>280</v>
      </c>
      <c r="AH192" s="5"/>
      <c r="AI192" s="20">
        <v>365</v>
      </c>
      <c r="AJ192" s="5"/>
      <c r="AK192" s="20">
        <v>15989</v>
      </c>
      <c r="AL192" s="5"/>
      <c r="AM192" s="154">
        <v>64018</v>
      </c>
      <c r="AN192" s="41"/>
      <c r="AO192" s="154">
        <f>ROUND(1340265,-3)/1000</f>
        <v>1340</v>
      </c>
      <c r="AP192" s="41"/>
      <c r="AQ192" s="245">
        <v>215923</v>
      </c>
      <c r="AR192" s="66"/>
      <c r="AS192" s="285">
        <v>3190</v>
      </c>
      <c r="AT192" s="66"/>
      <c r="AU192" s="20">
        <v>42046</v>
      </c>
      <c r="AV192" s="5"/>
      <c r="AW192" s="20">
        <v>28112</v>
      </c>
      <c r="AX192" s="284" t="s">
        <v>191</v>
      </c>
      <c r="AY192" s="284" t="s">
        <v>191</v>
      </c>
      <c r="AZ192" s="323"/>
      <c r="BA192" s="322">
        <v>7</v>
      </c>
      <c r="BB192" s="326"/>
      <c r="BC192" s="444">
        <v>2437</v>
      </c>
      <c r="BD192" s="66"/>
      <c r="BE192" s="20">
        <v>5729.6549999999997</v>
      </c>
      <c r="BF192" s="463"/>
      <c r="BG192" s="18">
        <v>3957.0509999999999</v>
      </c>
      <c r="BH192" s="6"/>
      <c r="BI192" s="20">
        <v>5832</v>
      </c>
      <c r="BJ192" s="5"/>
      <c r="BK192" s="18">
        <v>957</v>
      </c>
      <c r="BL192" s="5"/>
      <c r="BM192" s="18">
        <v>3133</v>
      </c>
      <c r="BN192" s="5"/>
      <c r="BO192" s="20">
        <v>1741</v>
      </c>
      <c r="BP192" s="18"/>
      <c r="BQ192" s="18">
        <v>8061</v>
      </c>
      <c r="BR192" s="66"/>
      <c r="BS192" s="18">
        <v>84821</v>
      </c>
      <c r="BT192" s="5"/>
      <c r="BU192" s="285">
        <v>0</v>
      </c>
      <c r="BV192" s="323"/>
      <c r="BW192" s="23">
        <v>108.5</v>
      </c>
      <c r="BX192" s="66"/>
      <c r="BY192" s="20">
        <v>252446</v>
      </c>
      <c r="BZ192" s="5"/>
      <c r="CA192" s="109">
        <v>1.25</v>
      </c>
      <c r="CB192" s="66"/>
      <c r="CC192" s="20">
        <v>3924</v>
      </c>
      <c r="CD192" s="66"/>
      <c r="CE192" s="20">
        <v>8844</v>
      </c>
      <c r="CF192" s="66"/>
      <c r="CG192" s="23">
        <v>147.6</v>
      </c>
      <c r="CH192" s="66"/>
      <c r="CI192" s="23">
        <v>135.4</v>
      </c>
      <c r="CJ192" s="6"/>
      <c r="CK192" s="23">
        <v>107.6</v>
      </c>
      <c r="CL192" s="56"/>
      <c r="CM192" s="56">
        <v>98.7</v>
      </c>
      <c r="CN192" s="5"/>
      <c r="CO192" s="23">
        <v>103.8</v>
      </c>
      <c r="CP192" s="56"/>
      <c r="CQ192" s="56">
        <v>100.1</v>
      </c>
      <c r="CR192" s="66"/>
      <c r="CS192" s="56">
        <v>95.9</v>
      </c>
      <c r="CT192" s="341"/>
      <c r="CU192" s="480">
        <v>1.8</v>
      </c>
      <c r="CV192" s="48"/>
      <c r="CW192" s="50">
        <v>6</v>
      </c>
      <c r="CX192" s="51">
        <v>6</v>
      </c>
      <c r="CY192" s="187"/>
    </row>
    <row r="193" spans="1:103" ht="15" customHeight="1">
      <c r="A193" s="52">
        <v>2024</v>
      </c>
      <c r="B193" s="48"/>
      <c r="C193" s="50">
        <v>6</v>
      </c>
      <c r="D193" s="51">
        <v>7</v>
      </c>
      <c r="E193" s="49" t="str">
        <f t="shared" si="1"/>
        <v>67</v>
      </c>
      <c r="F193" s="65"/>
      <c r="G193" s="23">
        <v>60</v>
      </c>
      <c r="H193" s="66"/>
      <c r="I193" s="23">
        <v>64.3</v>
      </c>
      <c r="J193" s="66"/>
      <c r="K193" s="23">
        <v>40</v>
      </c>
      <c r="L193" s="58"/>
      <c r="M193" s="18">
        <v>1032663</v>
      </c>
      <c r="N193" s="65"/>
      <c r="O193" s="18">
        <v>474966</v>
      </c>
      <c r="P193" s="341"/>
      <c r="Q193" s="23">
        <v>77.8</v>
      </c>
      <c r="R193" s="463"/>
      <c r="S193" s="23">
        <v>78.2</v>
      </c>
      <c r="T193" s="341"/>
      <c r="U193" s="23">
        <v>79.7</v>
      </c>
      <c r="V193" s="463"/>
      <c r="W193" s="23">
        <v>82.6</v>
      </c>
      <c r="X193" s="341"/>
      <c r="Y193" s="23">
        <v>111.4</v>
      </c>
      <c r="Z193" s="463"/>
      <c r="AA193" s="56">
        <v>110.3</v>
      </c>
      <c r="AB193" s="6"/>
      <c r="AC193" s="20">
        <v>463</v>
      </c>
      <c r="AD193" s="5"/>
      <c r="AE193" s="20">
        <v>185</v>
      </c>
      <c r="AF193" s="5"/>
      <c r="AG193" s="20">
        <v>188</v>
      </c>
      <c r="AH193" s="5"/>
      <c r="AI193" s="20">
        <v>403</v>
      </c>
      <c r="AJ193" s="5"/>
      <c r="AK193" s="20">
        <v>15647</v>
      </c>
      <c r="AL193" s="5"/>
      <c r="AM193" s="154">
        <v>55402</v>
      </c>
      <c r="AN193" s="41"/>
      <c r="AO193" s="154">
        <f>ROUND(1047883,-3)/1000</f>
        <v>1048</v>
      </c>
      <c r="AP193" s="41"/>
      <c r="AQ193" s="245">
        <v>246347</v>
      </c>
      <c r="AR193" s="66"/>
      <c r="AS193" s="285">
        <v>3297</v>
      </c>
      <c r="AT193" s="66"/>
      <c r="AU193" s="20">
        <v>41650</v>
      </c>
      <c r="AV193" s="5"/>
      <c r="AW193" s="20">
        <v>28187</v>
      </c>
      <c r="AX193" s="284" t="s">
        <v>191</v>
      </c>
      <c r="AY193" s="284" t="s">
        <v>191</v>
      </c>
      <c r="AZ193" s="323"/>
      <c r="BA193" s="322">
        <v>2</v>
      </c>
      <c r="BB193" s="326"/>
      <c r="BC193" s="444">
        <v>116</v>
      </c>
      <c r="BD193" s="66"/>
      <c r="BE193" s="20">
        <v>6678.12</v>
      </c>
      <c r="BF193" s="463"/>
      <c r="BG193" s="476">
        <v>6623.18</v>
      </c>
      <c r="BH193" s="5"/>
      <c r="BI193" s="20">
        <v>6594</v>
      </c>
      <c r="BJ193" s="5"/>
      <c r="BK193" s="18">
        <v>918</v>
      </c>
      <c r="BL193" s="5"/>
      <c r="BM193" s="18">
        <v>3654</v>
      </c>
      <c r="BN193" s="5"/>
      <c r="BO193" s="20">
        <v>2022</v>
      </c>
      <c r="BP193" s="18"/>
      <c r="BQ193" s="18">
        <v>8864</v>
      </c>
      <c r="BR193" s="66"/>
      <c r="BS193" s="18">
        <v>106935</v>
      </c>
      <c r="BT193" s="5"/>
      <c r="BU193" s="285">
        <v>0</v>
      </c>
      <c r="BV193" s="323"/>
      <c r="BW193" s="23">
        <v>109.1</v>
      </c>
      <c r="BX193" s="66"/>
      <c r="BY193" s="20">
        <v>239937</v>
      </c>
      <c r="BZ193" s="5"/>
      <c r="CA193" s="109">
        <v>1.29</v>
      </c>
      <c r="CB193" s="66"/>
      <c r="CC193" s="20">
        <v>4009</v>
      </c>
      <c r="CD193" s="66"/>
      <c r="CE193" s="20">
        <v>9666</v>
      </c>
      <c r="CF193" s="66"/>
      <c r="CG193" s="23">
        <v>113.3</v>
      </c>
      <c r="CH193" s="66"/>
      <c r="CI193" s="23">
        <v>103.3</v>
      </c>
      <c r="CJ193" s="6"/>
      <c r="CK193" s="23">
        <v>104.7</v>
      </c>
      <c r="CL193" s="56"/>
      <c r="CM193" s="56">
        <v>95.4</v>
      </c>
      <c r="CN193" s="5"/>
      <c r="CO193" s="23">
        <v>104</v>
      </c>
      <c r="CP193" s="56"/>
      <c r="CQ193" s="56">
        <v>98.7</v>
      </c>
      <c r="CR193" s="66"/>
      <c r="CS193" s="56">
        <v>99.2</v>
      </c>
      <c r="CT193" s="6"/>
      <c r="CU193" s="287">
        <v>0</v>
      </c>
      <c r="CV193" s="48"/>
      <c r="CW193" s="50">
        <v>6</v>
      </c>
      <c r="CX193" s="51">
        <v>7</v>
      </c>
      <c r="CY193" s="187"/>
    </row>
    <row r="194" spans="1:103" ht="15" customHeight="1">
      <c r="A194" s="52">
        <v>2024</v>
      </c>
      <c r="B194" s="48"/>
      <c r="C194" s="50">
        <v>6</v>
      </c>
      <c r="D194" s="51">
        <v>8</v>
      </c>
      <c r="E194" s="49" t="str">
        <f t="shared" si="1"/>
        <v>68</v>
      </c>
      <c r="F194" s="65"/>
      <c r="G194" s="23">
        <v>20</v>
      </c>
      <c r="H194" s="66"/>
      <c r="I194" s="23">
        <v>42.9</v>
      </c>
      <c r="J194" s="66"/>
      <c r="K194" s="23">
        <v>60</v>
      </c>
      <c r="L194" s="58"/>
      <c r="M194" s="18">
        <v>1032041</v>
      </c>
      <c r="N194" s="65"/>
      <c r="O194" s="18">
        <v>475083</v>
      </c>
      <c r="P194" s="341"/>
      <c r="Q194" s="255">
        <v>75.2</v>
      </c>
      <c r="R194" s="463"/>
      <c r="S194" s="255">
        <v>69.7</v>
      </c>
      <c r="T194" s="341"/>
      <c r="U194" s="23">
        <v>74.099999999999994</v>
      </c>
      <c r="V194" s="463"/>
      <c r="W194" s="23">
        <v>69.599999999999994</v>
      </c>
      <c r="X194" s="341"/>
      <c r="Y194" s="23">
        <v>109.9</v>
      </c>
      <c r="Z194" s="463"/>
      <c r="AA194" s="56">
        <v>109</v>
      </c>
      <c r="AB194" s="6"/>
      <c r="AC194" s="20">
        <v>408</v>
      </c>
      <c r="AD194" s="5"/>
      <c r="AE194" s="20">
        <v>197</v>
      </c>
      <c r="AF194" s="5"/>
      <c r="AG194" s="20">
        <v>146</v>
      </c>
      <c r="AH194" s="5"/>
      <c r="AI194" s="20">
        <v>298</v>
      </c>
      <c r="AJ194" s="5"/>
      <c r="AK194" s="20">
        <v>11543</v>
      </c>
      <c r="AL194" s="5"/>
      <c r="AM194" s="154">
        <v>81040</v>
      </c>
      <c r="AN194" s="41"/>
      <c r="AO194" s="154">
        <v>2279.5419999999999</v>
      </c>
      <c r="AP194" s="41"/>
      <c r="AQ194" s="245">
        <v>278599</v>
      </c>
      <c r="AR194" s="66"/>
      <c r="AS194" s="285">
        <v>3085</v>
      </c>
      <c r="AT194" s="66"/>
      <c r="AU194" s="20">
        <v>41680</v>
      </c>
      <c r="AV194" s="5"/>
      <c r="AW194" s="20">
        <v>28249</v>
      </c>
      <c r="AX194" s="284" t="s">
        <v>191</v>
      </c>
      <c r="AY194" s="284" t="s">
        <v>191</v>
      </c>
      <c r="AZ194" s="323"/>
      <c r="BA194" s="322">
        <v>4</v>
      </c>
      <c r="BB194" s="326"/>
      <c r="BC194" s="444">
        <v>1512</v>
      </c>
      <c r="BD194" s="66"/>
      <c r="BE194" s="20">
        <v>5986.9359999999997</v>
      </c>
      <c r="BF194" s="463"/>
      <c r="BG194" s="18">
        <v>4090.9609999999998</v>
      </c>
      <c r="BH194" s="5"/>
      <c r="BI194" s="20">
        <v>6424</v>
      </c>
      <c r="BJ194" s="5"/>
      <c r="BK194" s="18">
        <v>711</v>
      </c>
      <c r="BL194" s="5"/>
      <c r="BM194" s="18">
        <v>3671</v>
      </c>
      <c r="BN194" s="5"/>
      <c r="BO194" s="20">
        <v>2042</v>
      </c>
      <c r="BP194" s="18"/>
      <c r="BQ194" s="18">
        <v>8902</v>
      </c>
      <c r="BR194" s="66"/>
      <c r="BS194" s="18">
        <v>119371</v>
      </c>
      <c r="BT194" s="5"/>
      <c r="BU194" s="285">
        <v>0</v>
      </c>
      <c r="BV194" s="323"/>
      <c r="BW194" s="23">
        <v>109.7</v>
      </c>
      <c r="BX194" s="66"/>
      <c r="BY194" s="20">
        <v>274166</v>
      </c>
      <c r="BZ194" s="5"/>
      <c r="CA194" s="109">
        <v>1.31</v>
      </c>
      <c r="CB194" s="66"/>
      <c r="CC194" s="20">
        <v>3426</v>
      </c>
      <c r="CD194" s="66"/>
      <c r="CE194" s="20">
        <v>8341</v>
      </c>
      <c r="CF194" s="66"/>
      <c r="CG194" s="23">
        <v>96.7</v>
      </c>
      <c r="CH194" s="66"/>
      <c r="CI194" s="23">
        <v>87.6</v>
      </c>
      <c r="CJ194" s="6"/>
      <c r="CK194" s="23">
        <v>105.2</v>
      </c>
      <c r="CL194" s="56"/>
      <c r="CM194" s="56">
        <v>95.3</v>
      </c>
      <c r="CN194" s="5"/>
      <c r="CO194" s="23">
        <v>104</v>
      </c>
      <c r="CP194" s="56"/>
      <c r="CQ194" s="56">
        <v>90.6</v>
      </c>
      <c r="CR194" s="66"/>
      <c r="CS194" s="56">
        <v>91</v>
      </c>
      <c r="CT194" s="6"/>
      <c r="CU194" s="287">
        <v>0</v>
      </c>
      <c r="CV194" s="48"/>
      <c r="CW194" s="50">
        <v>6</v>
      </c>
      <c r="CX194" s="51">
        <v>8</v>
      </c>
      <c r="CY194" s="187"/>
    </row>
    <row r="195" spans="1:103" ht="15" customHeight="1">
      <c r="A195" s="52">
        <v>2024</v>
      </c>
      <c r="B195" s="48"/>
      <c r="C195" s="50">
        <v>6</v>
      </c>
      <c r="D195" s="51">
        <v>9</v>
      </c>
      <c r="E195" s="49" t="str">
        <f t="shared" si="1"/>
        <v>69</v>
      </c>
      <c r="F195" s="65"/>
      <c r="G195" s="23">
        <v>80</v>
      </c>
      <c r="H195" s="66"/>
      <c r="I195" s="23">
        <v>57.1</v>
      </c>
      <c r="J195" s="66"/>
      <c r="K195" s="23">
        <v>40</v>
      </c>
      <c r="L195" s="58"/>
      <c r="M195" s="18">
        <v>1031162</v>
      </c>
      <c r="N195" s="65"/>
      <c r="O195" s="18">
        <v>474910</v>
      </c>
      <c r="P195" s="341"/>
      <c r="Q195" s="23">
        <v>82.2</v>
      </c>
      <c r="R195" s="463"/>
      <c r="S195" s="23">
        <v>83.9</v>
      </c>
      <c r="T195" s="484"/>
      <c r="U195" s="255">
        <v>80.5</v>
      </c>
      <c r="V195" s="5"/>
      <c r="W195" s="23">
        <v>80</v>
      </c>
      <c r="X195" s="341"/>
      <c r="Y195" s="23">
        <v>111</v>
      </c>
      <c r="Z195" s="463"/>
      <c r="AA195" s="56">
        <v>109.8</v>
      </c>
      <c r="AB195" s="6"/>
      <c r="AC195" s="20">
        <v>402</v>
      </c>
      <c r="AD195" s="5"/>
      <c r="AE195" s="20">
        <v>196</v>
      </c>
      <c r="AF195" s="5"/>
      <c r="AG195" s="20">
        <v>138</v>
      </c>
      <c r="AH195" s="5"/>
      <c r="AI195" s="20">
        <v>442</v>
      </c>
      <c r="AJ195" s="5"/>
      <c r="AK195" s="20">
        <v>16983</v>
      </c>
      <c r="AL195" s="5"/>
      <c r="AM195" s="154">
        <v>81997</v>
      </c>
      <c r="AN195" s="41"/>
      <c r="AO195" s="154">
        <v>2473.9850000000001</v>
      </c>
      <c r="AP195" s="41"/>
      <c r="AQ195" s="245">
        <v>259352</v>
      </c>
      <c r="AR195" s="66"/>
      <c r="AS195" s="285">
        <v>3096</v>
      </c>
      <c r="AT195" s="66"/>
      <c r="AU195" s="20">
        <v>41282</v>
      </c>
      <c r="AV195" s="5"/>
      <c r="AW195" s="20">
        <v>28142</v>
      </c>
      <c r="AX195" s="284" t="s">
        <v>191</v>
      </c>
      <c r="AY195" s="284" t="s">
        <v>191</v>
      </c>
      <c r="AZ195" s="323"/>
      <c r="BA195" s="322">
        <v>2</v>
      </c>
      <c r="BB195" s="326"/>
      <c r="BC195" s="444">
        <v>71</v>
      </c>
      <c r="BD195" s="66"/>
      <c r="BE195" s="20">
        <v>5973.6689999999999</v>
      </c>
      <c r="BF195" s="463"/>
      <c r="BG195" s="18">
        <v>5413.3040000000001</v>
      </c>
      <c r="BH195" s="5"/>
      <c r="BI195" s="20">
        <v>5709</v>
      </c>
      <c r="BJ195" s="5"/>
      <c r="BK195" s="18">
        <v>737</v>
      </c>
      <c r="BL195" s="5"/>
      <c r="BM195" s="18">
        <v>3231</v>
      </c>
      <c r="BN195" s="5"/>
      <c r="BO195" s="20">
        <v>1741</v>
      </c>
      <c r="BP195" s="18"/>
      <c r="BQ195" s="18">
        <v>8223</v>
      </c>
      <c r="BR195" s="66"/>
      <c r="BS195" s="18">
        <v>104251</v>
      </c>
      <c r="BT195" s="5"/>
      <c r="BU195" s="285">
        <v>0</v>
      </c>
      <c r="BV195" s="323"/>
      <c r="BW195" s="23">
        <v>109.2</v>
      </c>
      <c r="BX195" s="66"/>
      <c r="BY195" s="20">
        <v>282094</v>
      </c>
      <c r="BZ195" s="5"/>
      <c r="CA195" s="109">
        <v>1.32</v>
      </c>
      <c r="CB195" s="66"/>
      <c r="CC195" s="20">
        <v>4215</v>
      </c>
      <c r="CD195" s="66"/>
      <c r="CE195" s="20">
        <v>9677</v>
      </c>
      <c r="CF195" s="66"/>
      <c r="CG195" s="23">
        <v>90.5</v>
      </c>
      <c r="CH195" s="66"/>
      <c r="CI195" s="23">
        <v>82.3</v>
      </c>
      <c r="CJ195" s="6"/>
      <c r="CK195" s="23">
        <v>105.5</v>
      </c>
      <c r="CL195" s="56"/>
      <c r="CM195" s="56">
        <v>96</v>
      </c>
      <c r="CN195" s="5"/>
      <c r="CO195" s="23">
        <v>102.7</v>
      </c>
      <c r="CP195" s="56"/>
      <c r="CQ195" s="56">
        <v>95.7</v>
      </c>
      <c r="CR195" s="66"/>
      <c r="CS195" s="56">
        <v>100.8</v>
      </c>
      <c r="CT195" s="6"/>
      <c r="CU195" s="287">
        <v>2.4</v>
      </c>
      <c r="CV195" s="48"/>
      <c r="CW195" s="50">
        <v>6</v>
      </c>
      <c r="CX195" s="51">
        <v>9</v>
      </c>
      <c r="CY195" s="187"/>
    </row>
    <row r="196" spans="1:103" ht="15" customHeight="1">
      <c r="A196" s="52">
        <v>2024</v>
      </c>
      <c r="B196" s="48"/>
      <c r="C196" s="50">
        <v>6</v>
      </c>
      <c r="D196" s="51">
        <v>10</v>
      </c>
      <c r="E196" s="49" t="str">
        <f t="shared" si="1"/>
        <v>610</v>
      </c>
      <c r="F196" s="65"/>
      <c r="G196" s="23">
        <v>100</v>
      </c>
      <c r="H196" s="66"/>
      <c r="I196" s="23">
        <v>71.400000000000006</v>
      </c>
      <c r="J196" s="66"/>
      <c r="K196" s="23">
        <v>60</v>
      </c>
      <c r="L196" s="58"/>
      <c r="M196" s="18">
        <v>1030361</v>
      </c>
      <c r="N196" s="65"/>
      <c r="O196" s="18">
        <v>474765</v>
      </c>
      <c r="P196" s="6"/>
      <c r="Q196" s="23">
        <v>78.900000000000006</v>
      </c>
      <c r="R196" s="6"/>
      <c r="S196" s="23">
        <v>86.9</v>
      </c>
      <c r="T196" s="6"/>
      <c r="U196" s="23">
        <v>80</v>
      </c>
      <c r="V196" s="5"/>
      <c r="W196" s="23">
        <v>83.3</v>
      </c>
      <c r="X196" s="6"/>
      <c r="Y196" s="23">
        <v>107.7</v>
      </c>
      <c r="Z196" s="6"/>
      <c r="AA196" s="56">
        <v>108.2</v>
      </c>
      <c r="AB196" s="6"/>
      <c r="AC196" s="20">
        <v>471</v>
      </c>
      <c r="AD196" s="5"/>
      <c r="AE196" s="20">
        <v>215</v>
      </c>
      <c r="AF196" s="5"/>
      <c r="AG196" s="20">
        <v>169</v>
      </c>
      <c r="AH196" s="5"/>
      <c r="AI196" s="20">
        <v>466</v>
      </c>
      <c r="AJ196" s="5"/>
      <c r="AK196" s="20">
        <v>12228</v>
      </c>
      <c r="AL196" s="5"/>
      <c r="AM196" s="154">
        <v>67960</v>
      </c>
      <c r="AN196" s="41"/>
      <c r="AO196" s="154">
        <v>1690.587</v>
      </c>
      <c r="AP196" s="41"/>
      <c r="AQ196" s="245">
        <v>266945</v>
      </c>
      <c r="AR196" s="66"/>
      <c r="AS196" s="285">
        <v>3841</v>
      </c>
      <c r="AT196" s="66"/>
      <c r="AU196" s="20">
        <v>41107</v>
      </c>
      <c r="AV196" s="5"/>
      <c r="AW196" s="20">
        <v>28114</v>
      </c>
      <c r="AX196" s="284" t="s">
        <v>191</v>
      </c>
      <c r="AY196" s="284" t="s">
        <v>191</v>
      </c>
      <c r="AZ196" s="323"/>
      <c r="BA196" s="322">
        <v>8</v>
      </c>
      <c r="BB196" s="326"/>
      <c r="BC196" s="444">
        <v>430</v>
      </c>
      <c r="BD196" s="66"/>
      <c r="BE196" s="20">
        <v>5800.24</v>
      </c>
      <c r="BF196" s="463"/>
      <c r="BG196" s="18">
        <v>6923.5360000000001</v>
      </c>
      <c r="BH196" s="5"/>
      <c r="BI196" s="20">
        <v>5961</v>
      </c>
      <c r="BJ196" s="5"/>
      <c r="BK196" s="18">
        <v>894</v>
      </c>
      <c r="BL196" s="5"/>
      <c r="BM196" s="18">
        <v>3381</v>
      </c>
      <c r="BN196" s="5"/>
      <c r="BO196" s="20">
        <v>1686</v>
      </c>
      <c r="BP196" s="18"/>
      <c r="BQ196" s="18">
        <v>8432</v>
      </c>
      <c r="BR196" s="66"/>
      <c r="BS196" s="18">
        <v>109730</v>
      </c>
      <c r="BT196" s="5"/>
      <c r="BU196" s="285">
        <v>0</v>
      </c>
      <c r="BV196" s="323"/>
      <c r="BW196" s="23">
        <v>110.3</v>
      </c>
      <c r="BX196" s="66"/>
      <c r="BY196" s="20">
        <v>269849</v>
      </c>
      <c r="BZ196" s="5"/>
      <c r="CA196" s="109">
        <v>1.32</v>
      </c>
      <c r="CB196" s="66"/>
      <c r="CC196" s="20">
        <v>4319</v>
      </c>
      <c r="CD196" s="66"/>
      <c r="CE196" s="20">
        <v>10509</v>
      </c>
      <c r="CF196" s="66"/>
      <c r="CG196" s="23">
        <v>90.6</v>
      </c>
      <c r="CH196" s="66"/>
      <c r="CI196" s="23">
        <v>81.5</v>
      </c>
      <c r="CJ196" s="6"/>
      <c r="CK196" s="23">
        <v>106</v>
      </c>
      <c r="CL196" s="56"/>
      <c r="CM196" s="56">
        <v>95.4</v>
      </c>
      <c r="CN196" s="5"/>
      <c r="CO196" s="23">
        <v>102.1</v>
      </c>
      <c r="CP196" s="56"/>
      <c r="CQ196" s="56">
        <v>99.7</v>
      </c>
      <c r="CR196" s="66"/>
      <c r="CS196" s="56">
        <v>95.1</v>
      </c>
      <c r="CT196" s="6"/>
      <c r="CU196" s="287" t="s">
        <v>304</v>
      </c>
      <c r="CV196" s="48"/>
      <c r="CW196" s="50">
        <v>6</v>
      </c>
      <c r="CX196" s="51">
        <v>10</v>
      </c>
      <c r="CY196" s="187"/>
    </row>
    <row r="197" spans="1:103" ht="15" customHeight="1">
      <c r="A197" s="52">
        <v>2024</v>
      </c>
      <c r="B197" s="48"/>
      <c r="C197" s="50">
        <v>6</v>
      </c>
      <c r="D197" s="51">
        <v>11</v>
      </c>
      <c r="E197" s="49" t="str">
        <f t="shared" si="1"/>
        <v>611</v>
      </c>
      <c r="F197" s="65"/>
      <c r="G197" s="23">
        <v>80</v>
      </c>
      <c r="H197" s="66"/>
      <c r="I197" s="23">
        <v>78.599999999999994</v>
      </c>
      <c r="J197" s="66"/>
      <c r="K197" s="23">
        <v>40</v>
      </c>
      <c r="L197" s="58"/>
      <c r="M197" s="18">
        <v>1029717</v>
      </c>
      <c r="N197" s="65"/>
      <c r="O197" s="18">
        <v>474883</v>
      </c>
      <c r="P197" s="341"/>
      <c r="Q197" s="23">
        <v>79.099999999999994</v>
      </c>
      <c r="R197" s="463"/>
      <c r="S197" s="23">
        <v>83.7</v>
      </c>
      <c r="T197" s="341"/>
      <c r="U197" s="23">
        <v>77.5</v>
      </c>
      <c r="V197" s="463"/>
      <c r="W197" s="23">
        <v>83</v>
      </c>
      <c r="X197" s="341"/>
      <c r="Y197" s="23">
        <v>109</v>
      </c>
      <c r="Z197" s="463"/>
      <c r="AA197" s="56">
        <v>109.1</v>
      </c>
      <c r="AB197" s="6"/>
      <c r="AC197" s="20">
        <v>437</v>
      </c>
      <c r="AD197" s="5"/>
      <c r="AE197" s="20">
        <v>242</v>
      </c>
      <c r="AF197" s="5"/>
      <c r="AG197" s="20">
        <v>103</v>
      </c>
      <c r="AH197" s="5"/>
      <c r="AI197" s="20">
        <v>278</v>
      </c>
      <c r="AJ197" s="5"/>
      <c r="AK197" s="20">
        <v>14032</v>
      </c>
      <c r="AL197" s="5"/>
      <c r="AM197" s="154">
        <v>59874</v>
      </c>
      <c r="AN197" s="41"/>
      <c r="AO197" s="154">
        <v>1416.922</v>
      </c>
      <c r="AP197" s="41"/>
      <c r="AQ197" s="245">
        <v>285347</v>
      </c>
      <c r="AR197" s="66"/>
      <c r="AS197" s="285">
        <v>6791</v>
      </c>
      <c r="AT197" s="66"/>
      <c r="AU197" s="20">
        <v>41112</v>
      </c>
      <c r="AV197" s="5"/>
      <c r="AW197" s="20">
        <v>28209</v>
      </c>
      <c r="AX197" s="284" t="s">
        <v>191</v>
      </c>
      <c r="AY197" s="284" t="s">
        <v>191</v>
      </c>
      <c r="AZ197" s="323"/>
      <c r="BA197" s="322">
        <v>1</v>
      </c>
      <c r="BB197" s="326"/>
      <c r="BC197" s="444">
        <v>21</v>
      </c>
      <c r="BD197" s="66"/>
      <c r="BE197" s="20">
        <v>6529.3879999999999</v>
      </c>
      <c r="BF197" s="463" t="s">
        <v>305</v>
      </c>
      <c r="BG197" s="18">
        <v>4823.4570000000003</v>
      </c>
      <c r="BH197" s="5"/>
      <c r="BI197" s="20">
        <v>6571</v>
      </c>
      <c r="BJ197" s="5"/>
      <c r="BK197" s="18">
        <v>1018</v>
      </c>
      <c r="BL197" s="5"/>
      <c r="BM197" s="18">
        <v>3743</v>
      </c>
      <c r="BN197" s="5"/>
      <c r="BO197" s="20">
        <v>1809</v>
      </c>
      <c r="BP197" s="18"/>
      <c r="BQ197" s="18">
        <v>8160</v>
      </c>
      <c r="BR197" s="66"/>
      <c r="BS197" s="18">
        <v>113908</v>
      </c>
      <c r="BT197" s="5"/>
      <c r="BU197" s="285">
        <v>0</v>
      </c>
      <c r="BV197" s="323"/>
      <c r="BW197" s="23">
        <v>111</v>
      </c>
      <c r="BX197" s="66"/>
      <c r="BY197" s="20">
        <v>248993</v>
      </c>
      <c r="BZ197" s="5"/>
      <c r="CA197" s="109">
        <v>1.31</v>
      </c>
      <c r="CB197" s="66"/>
      <c r="CC197" s="20">
        <v>3622</v>
      </c>
      <c r="CD197" s="66"/>
      <c r="CE197" s="20">
        <v>8346</v>
      </c>
      <c r="CF197" s="66"/>
      <c r="CG197" s="23">
        <v>106.7</v>
      </c>
      <c r="CH197" s="66"/>
      <c r="CI197" s="23">
        <v>95.4</v>
      </c>
      <c r="CJ197" s="6"/>
      <c r="CK197" s="23">
        <v>105.6</v>
      </c>
      <c r="CL197" s="56"/>
      <c r="CM197" s="56">
        <v>94.4</v>
      </c>
      <c r="CN197" s="5"/>
      <c r="CO197" s="23">
        <v>103.6</v>
      </c>
      <c r="CP197" s="56"/>
      <c r="CQ197" s="56">
        <v>97.6</v>
      </c>
      <c r="CR197" s="66"/>
      <c r="CS197" s="56">
        <v>104.9</v>
      </c>
      <c r="CT197" s="6"/>
      <c r="CU197" s="287" t="s">
        <v>304</v>
      </c>
      <c r="CV197" s="48"/>
      <c r="CW197" s="50">
        <v>6</v>
      </c>
      <c r="CX197" s="51">
        <v>11</v>
      </c>
      <c r="CY197" s="187"/>
    </row>
    <row r="198" spans="1:103" ht="15" customHeight="1" thickBot="1">
      <c r="A198" s="52">
        <v>2024</v>
      </c>
      <c r="B198" s="48"/>
      <c r="C198" s="50">
        <v>6</v>
      </c>
      <c r="D198" s="51">
        <v>12</v>
      </c>
      <c r="E198" s="49" t="str">
        <f t="shared" si="1"/>
        <v>612</v>
      </c>
      <c r="F198" s="65"/>
      <c r="G198" s="23">
        <v>40</v>
      </c>
      <c r="H198" s="66"/>
      <c r="I198" s="23">
        <v>28.6</v>
      </c>
      <c r="J198" s="66"/>
      <c r="K198" s="23">
        <v>40</v>
      </c>
      <c r="L198" s="58"/>
      <c r="M198" s="18">
        <v>1029108</v>
      </c>
      <c r="N198" s="254"/>
      <c r="O198" s="18">
        <v>474819</v>
      </c>
      <c r="P198" s="341"/>
      <c r="Q198" s="23">
        <v>77.900000000000006</v>
      </c>
      <c r="R198" s="463"/>
      <c r="S198" s="23">
        <v>81.5</v>
      </c>
      <c r="T198" s="341"/>
      <c r="U198" s="23">
        <v>77.099999999999994</v>
      </c>
      <c r="V198" s="463"/>
      <c r="W198" s="23">
        <v>83.8</v>
      </c>
      <c r="X198" s="341"/>
      <c r="Y198" s="23">
        <v>108.9</v>
      </c>
      <c r="Z198" s="463"/>
      <c r="AA198" s="56">
        <v>107.2</v>
      </c>
      <c r="AB198" s="6"/>
      <c r="AC198" s="20">
        <v>432</v>
      </c>
      <c r="AD198" s="282"/>
      <c r="AE198" s="20">
        <v>183</v>
      </c>
      <c r="AF198" s="282"/>
      <c r="AG198" s="20">
        <v>186</v>
      </c>
      <c r="AH198" s="5"/>
      <c r="AI198" s="20">
        <v>329</v>
      </c>
      <c r="AJ198" s="282"/>
      <c r="AK198" s="20">
        <v>15374</v>
      </c>
      <c r="AL198" s="5"/>
      <c r="AM198" s="154">
        <v>58719</v>
      </c>
      <c r="AN198" s="325"/>
      <c r="AO198" s="154">
        <v>1544.9839999999999</v>
      </c>
      <c r="AP198" s="41"/>
      <c r="AQ198" s="245">
        <v>280465</v>
      </c>
      <c r="AR198" s="251"/>
      <c r="AS198" s="285">
        <v>9357</v>
      </c>
      <c r="AT198" s="66"/>
      <c r="AU198" s="20">
        <v>41463</v>
      </c>
      <c r="AV198" s="282"/>
      <c r="AW198" s="20">
        <v>28269</v>
      </c>
      <c r="AX198" s="284" t="s">
        <v>191</v>
      </c>
      <c r="AY198" s="284" t="s">
        <v>191</v>
      </c>
      <c r="AZ198" s="323"/>
      <c r="BA198" s="322">
        <v>4</v>
      </c>
      <c r="BB198" s="362"/>
      <c r="BC198" s="444">
        <v>376</v>
      </c>
      <c r="BD198" s="66"/>
      <c r="BE198" s="20">
        <v>6178.3370000000004</v>
      </c>
      <c r="BF198" s="66"/>
      <c r="BG198" s="18">
        <v>4605.4290000000001</v>
      </c>
      <c r="BH198" s="5"/>
      <c r="BI198" s="20">
        <v>8413</v>
      </c>
      <c r="BJ198" s="282"/>
      <c r="BK198" s="18">
        <v>1157</v>
      </c>
      <c r="BL198" s="282"/>
      <c r="BM198" s="18">
        <v>4672</v>
      </c>
      <c r="BN198" s="282"/>
      <c r="BO198" s="228">
        <v>2584</v>
      </c>
      <c r="BP198" s="18"/>
      <c r="BQ198" s="18">
        <v>9025</v>
      </c>
      <c r="BR198" s="66"/>
      <c r="BS198" s="18">
        <v>116246</v>
      </c>
      <c r="BT198" s="5"/>
      <c r="BU198" s="285">
        <v>0</v>
      </c>
      <c r="BV198" s="323"/>
      <c r="BW198" s="23">
        <v>111.8</v>
      </c>
      <c r="BX198" s="66"/>
      <c r="BY198" s="20">
        <v>317759</v>
      </c>
      <c r="BZ198" s="5"/>
      <c r="CA198" s="109">
        <v>1.31</v>
      </c>
      <c r="CB198" s="66"/>
      <c r="CC198" s="20">
        <v>2953</v>
      </c>
      <c r="CD198" s="66"/>
      <c r="CE198" s="20">
        <v>8650</v>
      </c>
      <c r="CF198" s="66"/>
      <c r="CG198" s="23">
        <v>189.8</v>
      </c>
      <c r="CH198" s="66"/>
      <c r="CI198" s="23">
        <v>168.4</v>
      </c>
      <c r="CJ198" s="6"/>
      <c r="CK198" s="23">
        <v>107.2</v>
      </c>
      <c r="CL198" s="56"/>
      <c r="CM198" s="56">
        <v>95.1</v>
      </c>
      <c r="CN198" s="5"/>
      <c r="CO198" s="23">
        <v>104</v>
      </c>
      <c r="CP198" s="56"/>
      <c r="CQ198" s="56">
        <v>96.2</v>
      </c>
      <c r="CR198" s="66"/>
      <c r="CS198" s="56">
        <v>99.2</v>
      </c>
      <c r="CT198" s="438"/>
      <c r="CU198" s="287">
        <v>1.7</v>
      </c>
      <c r="CV198" s="48"/>
      <c r="CW198" s="50">
        <v>6</v>
      </c>
      <c r="CX198" s="51">
        <v>12</v>
      </c>
      <c r="CY198" s="187"/>
    </row>
    <row r="199" spans="1:103" ht="15" customHeight="1">
      <c r="B199" s="690" t="s">
        <v>19</v>
      </c>
      <c r="C199" s="690"/>
      <c r="D199" s="690"/>
      <c r="E199" s="690"/>
      <c r="F199" s="689"/>
      <c r="G199" s="689"/>
      <c r="H199" s="689"/>
      <c r="I199" s="689"/>
      <c r="J199" s="689"/>
      <c r="K199" s="689"/>
      <c r="L199" s="672" t="s">
        <v>153</v>
      </c>
      <c r="M199" s="673"/>
      <c r="N199" s="673"/>
      <c r="O199" s="674"/>
      <c r="P199" s="657" t="s">
        <v>56</v>
      </c>
      <c r="Q199" s="649"/>
      <c r="R199" s="649"/>
      <c r="S199" s="649"/>
      <c r="T199" s="650"/>
      <c r="U199" s="650"/>
      <c r="V199" s="650"/>
      <c r="W199" s="650"/>
      <c r="X199" s="650"/>
      <c r="Y199" s="650"/>
      <c r="Z199" s="650"/>
      <c r="AA199" s="650"/>
      <c r="AB199" s="303"/>
      <c r="AC199" s="649" t="s">
        <v>95</v>
      </c>
      <c r="AD199" s="649"/>
      <c r="AE199" s="649"/>
      <c r="AF199" s="649"/>
      <c r="AG199" s="658"/>
      <c r="AH199" s="277"/>
      <c r="AI199" s="691" t="s">
        <v>146</v>
      </c>
      <c r="AJ199" s="691"/>
      <c r="AK199" s="658"/>
      <c r="AL199" s="277"/>
      <c r="AM199" s="658" t="s">
        <v>47</v>
      </c>
      <c r="AN199" s="659"/>
      <c r="AO199" s="659"/>
      <c r="AP199" s="277"/>
      <c r="AQ199" s="658" t="s">
        <v>147</v>
      </c>
      <c r="AR199" s="659"/>
      <c r="AS199" s="659"/>
      <c r="AT199" s="277"/>
      <c r="AU199" s="692" t="s">
        <v>63</v>
      </c>
      <c r="AV199" s="692"/>
      <c r="AW199" s="661"/>
      <c r="AX199" s="659" t="s">
        <v>41</v>
      </c>
      <c r="AY199" s="659"/>
      <c r="AZ199" s="277"/>
      <c r="BA199" s="649" t="s">
        <v>48</v>
      </c>
      <c r="BB199" s="649"/>
      <c r="BC199" s="658"/>
      <c r="BD199" s="659" t="s">
        <v>44</v>
      </c>
      <c r="BE199" s="659"/>
      <c r="BF199" s="659"/>
      <c r="BG199" s="657"/>
      <c r="BH199" s="277"/>
      <c r="BI199" s="649" t="s">
        <v>26</v>
      </c>
      <c r="BJ199" s="649"/>
      <c r="BK199" s="649"/>
      <c r="BL199" s="649"/>
      <c r="BM199" s="649"/>
      <c r="BN199" s="649"/>
      <c r="BO199" s="658"/>
      <c r="BP199" s="657" t="s">
        <v>307</v>
      </c>
      <c r="BQ199" s="658"/>
      <c r="BR199" s="662"/>
      <c r="BS199" s="663"/>
      <c r="BT199" s="373"/>
      <c r="BU199" s="308" t="s">
        <v>98</v>
      </c>
      <c r="BV199" s="277"/>
      <c r="BW199" s="308" t="s">
        <v>45</v>
      </c>
      <c r="BX199" s="661" t="s">
        <v>46</v>
      </c>
      <c r="BY199" s="661"/>
      <c r="BZ199" s="351"/>
      <c r="CA199" s="649" t="s">
        <v>43</v>
      </c>
      <c r="CB199" s="650"/>
      <c r="CC199" s="650"/>
      <c r="CD199" s="650"/>
      <c r="CE199" s="651"/>
      <c r="CF199" s="657" t="s">
        <v>42</v>
      </c>
      <c r="CG199" s="649"/>
      <c r="CH199" s="649"/>
      <c r="CI199" s="649"/>
      <c r="CJ199" s="655"/>
      <c r="CK199" s="660"/>
      <c r="CL199" s="660"/>
      <c r="CM199" s="656"/>
      <c r="CN199" s="657" t="s">
        <v>42</v>
      </c>
      <c r="CO199" s="649"/>
      <c r="CP199" s="649"/>
      <c r="CQ199" s="658"/>
      <c r="CR199" s="655"/>
      <c r="CS199" s="656"/>
      <c r="CT199" s="655"/>
      <c r="CU199" s="656"/>
      <c r="CV199" s="562" t="s">
        <v>19</v>
      </c>
      <c r="CW199" s="563"/>
      <c r="CX199" s="563"/>
      <c r="CY199" s="652"/>
    </row>
    <row r="200" spans="1:103" ht="15" customHeight="1">
      <c r="B200" s="644" t="s">
        <v>15</v>
      </c>
      <c r="C200" s="645"/>
      <c r="D200" s="645"/>
      <c r="E200" s="645"/>
      <c r="F200" s="675" t="s">
        <v>55</v>
      </c>
      <c r="G200" s="675"/>
      <c r="H200" s="675"/>
      <c r="I200" s="675"/>
      <c r="J200" s="675"/>
      <c r="K200" s="675"/>
      <c r="L200" s="675"/>
      <c r="M200" s="675"/>
      <c r="N200" s="675"/>
      <c r="O200" s="675"/>
      <c r="P200" s="675"/>
      <c r="Q200" s="675"/>
      <c r="R200" s="675"/>
      <c r="S200" s="675"/>
      <c r="T200" s="675"/>
      <c r="U200" s="675"/>
      <c r="V200" s="675"/>
      <c r="W200" s="675"/>
      <c r="X200" s="675"/>
      <c r="Y200" s="675"/>
      <c r="Z200" s="675"/>
      <c r="AA200" s="548"/>
      <c r="AB200" s="70"/>
      <c r="AC200" s="632" t="s">
        <v>36</v>
      </c>
      <c r="AD200" s="632"/>
      <c r="AE200" s="633"/>
      <c r="AF200" s="633"/>
      <c r="AG200" s="634"/>
      <c r="AH200" s="227"/>
      <c r="AI200" s="632" t="s">
        <v>155</v>
      </c>
      <c r="AJ200" s="632"/>
      <c r="AK200" s="634"/>
      <c r="AL200" s="227"/>
      <c r="AM200" s="632" t="s">
        <v>36</v>
      </c>
      <c r="AN200" s="632"/>
      <c r="AO200" s="634"/>
      <c r="AP200" s="227"/>
      <c r="AQ200" s="665" t="s">
        <v>196</v>
      </c>
      <c r="AR200" s="665"/>
      <c r="AS200" s="666"/>
      <c r="AT200" s="70"/>
      <c r="AU200" s="653" t="s">
        <v>54</v>
      </c>
      <c r="AV200" s="653"/>
      <c r="AW200" s="645"/>
      <c r="AX200" s="644" t="s">
        <v>118</v>
      </c>
      <c r="AY200" s="645"/>
      <c r="AZ200" s="227"/>
      <c r="BA200" s="667" t="s">
        <v>113</v>
      </c>
      <c r="BB200" s="667"/>
      <c r="BC200" s="668"/>
      <c r="BD200" s="644" t="s">
        <v>49</v>
      </c>
      <c r="BE200" s="644"/>
      <c r="BF200" s="644"/>
      <c r="BG200" s="686"/>
      <c r="BH200" s="310"/>
      <c r="BI200" s="532" t="s">
        <v>149</v>
      </c>
      <c r="BJ200" s="532"/>
      <c r="BK200" s="532"/>
      <c r="BL200" s="532"/>
      <c r="BM200" s="532"/>
      <c r="BN200" s="532"/>
      <c r="BO200" s="532"/>
      <c r="BP200" s="532"/>
      <c r="BQ200" s="516"/>
      <c r="BR200" s="520" t="s">
        <v>112</v>
      </c>
      <c r="BS200" s="528"/>
      <c r="BT200" s="679"/>
      <c r="BU200" s="680"/>
      <c r="BV200" s="349"/>
      <c r="BW200" s="632" t="s">
        <v>55</v>
      </c>
      <c r="BX200" s="633"/>
      <c r="BY200" s="634"/>
      <c r="BZ200" s="227"/>
      <c r="CA200" s="653" t="s">
        <v>35</v>
      </c>
      <c r="CB200" s="645"/>
      <c r="CC200" s="645"/>
      <c r="CD200" s="645"/>
      <c r="CE200" s="645"/>
      <c r="CF200" s="644" t="s">
        <v>55</v>
      </c>
      <c r="CG200" s="645"/>
      <c r="CH200" s="645"/>
      <c r="CI200" s="645"/>
      <c r="CJ200" s="645"/>
      <c r="CK200" s="645"/>
      <c r="CL200" s="645"/>
      <c r="CM200" s="645"/>
      <c r="CN200" s="645"/>
      <c r="CO200" s="645"/>
      <c r="CP200" s="645"/>
      <c r="CQ200" s="645"/>
      <c r="CR200" s="645"/>
      <c r="CS200" s="645"/>
      <c r="CT200" s="227"/>
      <c r="CU200" s="531" t="s">
        <v>61</v>
      </c>
      <c r="CV200" s="644" t="s">
        <v>15</v>
      </c>
      <c r="CW200" s="645"/>
      <c r="CX200" s="645"/>
      <c r="CY200" s="647"/>
    </row>
    <row r="201" spans="1:103" ht="15" customHeight="1" thickBot="1">
      <c r="B201" s="565"/>
      <c r="C201" s="565"/>
      <c r="D201" s="565"/>
      <c r="E201" s="565"/>
      <c r="F201" s="676"/>
      <c r="G201" s="676"/>
      <c r="H201" s="676"/>
      <c r="I201" s="676"/>
      <c r="J201" s="676"/>
      <c r="K201" s="676"/>
      <c r="L201" s="676"/>
      <c r="M201" s="676"/>
      <c r="N201" s="676"/>
      <c r="O201" s="676"/>
      <c r="P201" s="676"/>
      <c r="Q201" s="676"/>
      <c r="R201" s="676"/>
      <c r="S201" s="676"/>
      <c r="T201" s="676"/>
      <c r="U201" s="676"/>
      <c r="V201" s="676"/>
      <c r="W201" s="676"/>
      <c r="X201" s="676"/>
      <c r="Y201" s="676"/>
      <c r="Z201" s="676"/>
      <c r="AA201" s="677"/>
      <c r="AB201" s="275"/>
      <c r="AC201" s="578"/>
      <c r="AD201" s="578"/>
      <c r="AE201" s="578"/>
      <c r="AF201" s="578"/>
      <c r="AG201" s="547"/>
      <c r="AH201" s="230"/>
      <c r="AI201" s="578"/>
      <c r="AJ201" s="578"/>
      <c r="AK201" s="547"/>
      <c r="AL201" s="230"/>
      <c r="AM201" s="578"/>
      <c r="AN201" s="578"/>
      <c r="AO201" s="547"/>
      <c r="AP201" s="230"/>
      <c r="AQ201" s="613"/>
      <c r="AR201" s="613"/>
      <c r="AS201" s="614"/>
      <c r="AT201" s="275"/>
      <c r="AU201" s="654"/>
      <c r="AV201" s="654"/>
      <c r="AW201" s="565"/>
      <c r="AX201" s="565"/>
      <c r="AY201" s="565"/>
      <c r="AZ201" s="230"/>
      <c r="BA201" s="669"/>
      <c r="BB201" s="669"/>
      <c r="BC201" s="670"/>
      <c r="BD201" s="687"/>
      <c r="BE201" s="687"/>
      <c r="BF201" s="687"/>
      <c r="BG201" s="688"/>
      <c r="BH201" s="347"/>
      <c r="BI201" s="678"/>
      <c r="BJ201" s="678"/>
      <c r="BK201" s="678"/>
      <c r="BL201" s="678"/>
      <c r="BM201" s="678"/>
      <c r="BN201" s="678"/>
      <c r="BO201" s="678"/>
      <c r="BP201" s="678"/>
      <c r="BQ201" s="517"/>
      <c r="BR201" s="522"/>
      <c r="BS201" s="529"/>
      <c r="BT201" s="681"/>
      <c r="BU201" s="682"/>
      <c r="BV201" s="350"/>
      <c r="BW201" s="578"/>
      <c r="BX201" s="578"/>
      <c r="BY201" s="547"/>
      <c r="BZ201" s="230"/>
      <c r="CA201" s="654"/>
      <c r="CB201" s="565"/>
      <c r="CC201" s="565"/>
      <c r="CD201" s="565"/>
      <c r="CE201" s="565"/>
      <c r="CF201" s="565"/>
      <c r="CG201" s="565"/>
      <c r="CH201" s="565"/>
      <c r="CI201" s="565"/>
      <c r="CJ201" s="565"/>
      <c r="CK201" s="565"/>
      <c r="CL201" s="565"/>
      <c r="CM201" s="565"/>
      <c r="CN201" s="565"/>
      <c r="CO201" s="565"/>
      <c r="CP201" s="565"/>
      <c r="CQ201" s="565"/>
      <c r="CR201" s="565"/>
      <c r="CS201" s="565"/>
      <c r="CT201" s="230"/>
      <c r="CU201" s="637"/>
      <c r="CV201" s="565"/>
      <c r="CW201" s="565"/>
      <c r="CX201" s="565"/>
      <c r="CY201" s="648"/>
    </row>
    <row r="202" spans="1:103" ht="15" customHeight="1">
      <c r="B202" s="221"/>
      <c r="C202" s="221"/>
      <c r="D202" s="14" t="s">
        <v>20</v>
      </c>
      <c r="E202" s="221"/>
      <c r="F202" s="32" t="s">
        <v>219</v>
      </c>
      <c r="G202" s="73"/>
      <c r="H202" s="73"/>
      <c r="I202" s="73"/>
      <c r="J202" s="73"/>
      <c r="K202" s="73"/>
      <c r="L202" s="73"/>
      <c r="M202" s="73"/>
      <c r="N202" s="73"/>
      <c r="O202" s="73"/>
      <c r="P202" s="28"/>
      <c r="Q202" s="28"/>
      <c r="R202" s="28"/>
      <c r="S202" s="28"/>
      <c r="T202" s="27"/>
      <c r="U202" s="28"/>
      <c r="V202" s="28"/>
      <c r="W202" s="28"/>
      <c r="X202" s="27"/>
      <c r="Y202" s="28"/>
      <c r="Z202" s="221"/>
      <c r="AA202" s="221"/>
      <c r="AB202" s="221"/>
      <c r="AC202" s="221"/>
      <c r="AD202" s="221"/>
      <c r="AE202" s="27"/>
      <c r="AF202" s="27"/>
      <c r="AG202" s="28"/>
      <c r="AH202" s="28"/>
      <c r="AI202" s="28"/>
      <c r="AJ202" s="28"/>
      <c r="AK202" s="28"/>
      <c r="AL202" s="28"/>
      <c r="AM202" s="28"/>
      <c r="AN202" s="28"/>
      <c r="AQ202" s="27"/>
      <c r="AR202" s="27"/>
      <c r="AS202" s="27"/>
      <c r="AT202" s="27"/>
      <c r="AU202" s="221"/>
      <c r="AV202" s="221"/>
      <c r="AW202" s="221"/>
      <c r="AX202" s="221"/>
      <c r="AY202" s="221"/>
      <c r="AZ202" s="221"/>
      <c r="BA202" s="27" t="s">
        <v>213</v>
      </c>
      <c r="BB202" s="27"/>
      <c r="BC202" s="27"/>
      <c r="BD202" s="27"/>
      <c r="BE202" s="27"/>
      <c r="BF202" s="28"/>
      <c r="BG202" s="28"/>
      <c r="BH202" s="28"/>
      <c r="BI202" s="213"/>
      <c r="BJ202" s="213"/>
      <c r="BK202" s="28"/>
      <c r="BL202" s="28"/>
      <c r="BM202" s="213"/>
      <c r="BN202" s="213"/>
      <c r="BO202" s="27"/>
      <c r="BP202" s="27"/>
      <c r="BQ202" s="27"/>
      <c r="BR202" s="223"/>
      <c r="BS202" s="223"/>
      <c r="BT202" s="223"/>
      <c r="BU202" s="27"/>
      <c r="BV202" s="27"/>
      <c r="BW202" s="27"/>
      <c r="BX202" s="27"/>
      <c r="BY202" s="27"/>
      <c r="BZ202" s="27"/>
      <c r="CA202" s="27" t="s">
        <v>218</v>
      </c>
      <c r="CB202" s="27"/>
      <c r="CC202" s="27"/>
      <c r="CD202" s="27"/>
      <c r="CE202" s="8"/>
      <c r="CF202" s="27"/>
      <c r="CG202" s="27"/>
      <c r="CH202" s="27"/>
      <c r="CI202" s="27"/>
      <c r="CJ202" s="28"/>
      <c r="CK202" s="28"/>
      <c r="CL202" s="28"/>
      <c r="CM202" s="28"/>
      <c r="CN202" s="28"/>
      <c r="CO202" s="28"/>
      <c r="CP202" s="28"/>
      <c r="CQ202" s="28"/>
      <c r="CR202" s="28"/>
      <c r="CS202" s="27"/>
      <c r="CT202" s="27"/>
      <c r="CU202" s="27"/>
      <c r="CV202" s="27"/>
      <c r="CW202" s="28"/>
      <c r="CX202" s="221"/>
      <c r="CY202" s="221"/>
    </row>
    <row r="203" spans="1:103" ht="13.5" customHeight="1">
      <c r="B203" s="14"/>
      <c r="C203" s="25"/>
      <c r="D203" s="14"/>
      <c r="E203" s="28"/>
      <c r="F203" s="32" t="s">
        <v>203</v>
      </c>
      <c r="G203" s="28"/>
      <c r="H203" s="28"/>
      <c r="I203" s="28"/>
      <c r="J203" s="27"/>
      <c r="K203" s="28"/>
      <c r="L203" s="28"/>
      <c r="M203" s="28"/>
      <c r="N203" s="28"/>
      <c r="O203" s="28"/>
      <c r="P203" s="28"/>
      <c r="Q203" s="28"/>
      <c r="R203" s="28"/>
      <c r="S203" s="28"/>
      <c r="T203" s="27"/>
      <c r="U203" s="28"/>
      <c r="V203" s="28"/>
      <c r="W203" s="28"/>
      <c r="X203" s="27"/>
      <c r="Y203" s="28"/>
      <c r="Z203" s="28"/>
      <c r="AA203" s="28"/>
      <c r="AB203" s="28"/>
      <c r="AC203" s="28"/>
      <c r="AD203" s="28"/>
      <c r="AE203" s="27"/>
      <c r="AF203" s="27"/>
      <c r="AG203" s="28"/>
      <c r="AH203" s="28"/>
      <c r="AI203" s="28"/>
      <c r="AJ203" s="28"/>
      <c r="AK203" s="28"/>
      <c r="AL203" s="28"/>
      <c r="AO203" s="27"/>
      <c r="AP203" s="27"/>
      <c r="AQ203" s="27"/>
      <c r="AR203" s="27"/>
      <c r="AS203" s="27"/>
      <c r="AT203" s="27"/>
      <c r="AU203" s="28"/>
      <c r="AV203" s="28"/>
      <c r="AW203" s="28"/>
      <c r="AX203" s="28"/>
      <c r="AY203" s="8"/>
      <c r="AZ203" s="8"/>
      <c r="BA203" s="27" t="s">
        <v>205</v>
      </c>
      <c r="BB203" s="27"/>
      <c r="BC203" s="223"/>
      <c r="BD203" s="223"/>
      <c r="BE203" s="27"/>
      <c r="BF203" s="27"/>
      <c r="BG203" s="27"/>
      <c r="BH203" s="27"/>
      <c r="BI203" s="27"/>
      <c r="BJ203" s="27"/>
      <c r="BK203" s="27"/>
      <c r="BL203" s="27"/>
      <c r="BM203" s="27"/>
      <c r="BN203" s="27"/>
      <c r="BO203" s="27"/>
      <c r="BP203" s="27"/>
      <c r="BQ203" s="27"/>
      <c r="BR203" s="28"/>
      <c r="BS203" s="27"/>
      <c r="BT203" s="27"/>
      <c r="BU203" s="27"/>
      <c r="BV203" s="27"/>
      <c r="BW203" s="27"/>
      <c r="BX203" s="27"/>
      <c r="BY203" s="27"/>
      <c r="BZ203" s="27"/>
      <c r="CA203" s="71" t="s">
        <v>236</v>
      </c>
      <c r="CY203" s="192"/>
    </row>
    <row r="204" spans="1:103" ht="13.5" customHeight="1">
      <c r="B204" s="8"/>
      <c r="C204" s="26"/>
      <c r="D204" s="8"/>
      <c r="E204" s="27"/>
      <c r="F204" s="27" t="s">
        <v>170</v>
      </c>
      <c r="G204" s="27"/>
      <c r="H204" s="27"/>
      <c r="I204" s="27"/>
      <c r="J204" s="27"/>
      <c r="K204" s="28"/>
      <c r="L204" s="28"/>
      <c r="M204" s="28"/>
      <c r="N204" s="28"/>
      <c r="O204" s="28"/>
      <c r="P204" s="27"/>
      <c r="Q204" s="27"/>
      <c r="R204" s="27"/>
      <c r="S204" s="27"/>
      <c r="T204" s="27"/>
      <c r="U204" s="27"/>
      <c r="V204" s="27"/>
      <c r="W204" s="27"/>
      <c r="X204" s="27"/>
      <c r="Y204" s="28"/>
      <c r="Z204" s="28"/>
      <c r="AA204" s="28"/>
      <c r="AB204" s="28"/>
      <c r="AC204" s="27"/>
      <c r="AD204" s="27"/>
      <c r="AE204" s="27"/>
      <c r="AF204" s="27"/>
      <c r="AG204" s="27"/>
      <c r="AH204" s="27"/>
      <c r="AI204" s="27"/>
      <c r="AJ204" s="27"/>
      <c r="AK204" s="27"/>
      <c r="AL204" s="27"/>
      <c r="AO204" s="27"/>
      <c r="AP204" s="27"/>
      <c r="AQ204" s="27"/>
      <c r="AR204" s="27"/>
      <c r="AS204" s="27"/>
      <c r="AT204" s="27"/>
      <c r="AU204" s="27"/>
      <c r="AV204" s="27"/>
      <c r="AW204" s="27"/>
      <c r="AX204" s="27"/>
      <c r="AY204" s="8"/>
      <c r="AZ204" s="8"/>
      <c r="BA204" s="27" t="s">
        <v>206</v>
      </c>
      <c r="BB204" s="27"/>
      <c r="BC204" s="28"/>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t="s">
        <v>214</v>
      </c>
      <c r="CB204" s="27"/>
      <c r="CC204" s="27"/>
      <c r="CD204" s="27"/>
      <c r="CE204" s="8"/>
      <c r="CF204" s="27"/>
      <c r="CG204" s="27"/>
      <c r="CH204" s="27"/>
      <c r="CI204" s="27"/>
      <c r="CJ204" s="28"/>
      <c r="CK204" s="28"/>
      <c r="CL204" s="28"/>
      <c r="CM204" s="28"/>
      <c r="CN204" s="27"/>
      <c r="CO204" s="27"/>
      <c r="CP204" s="27"/>
      <c r="CQ204" s="27"/>
      <c r="CR204" s="27"/>
      <c r="CS204" s="27"/>
      <c r="CT204" s="27"/>
      <c r="CU204" s="27"/>
      <c r="CV204" s="27"/>
      <c r="CW204" s="27"/>
      <c r="CX204" s="192"/>
      <c r="CY204" s="27"/>
    </row>
    <row r="205" spans="1:103" ht="13.5" customHeight="1">
      <c r="B205" s="8"/>
      <c r="C205" s="26"/>
      <c r="D205" s="8"/>
      <c r="E205" s="27"/>
      <c r="F205" s="27" t="s">
        <v>204</v>
      </c>
      <c r="G205" s="27"/>
      <c r="H205" s="27"/>
      <c r="I205" s="27"/>
      <c r="J205" s="27"/>
      <c r="K205" s="27"/>
      <c r="L205" s="27"/>
      <c r="M205" s="27"/>
      <c r="N205" s="27"/>
      <c r="O205" s="27"/>
      <c r="P205" s="27"/>
      <c r="Q205" s="27"/>
      <c r="R205" s="27"/>
      <c r="S205" s="27"/>
      <c r="T205" s="27"/>
      <c r="U205" s="27"/>
      <c r="V205" s="27"/>
      <c r="W205" s="27"/>
      <c r="X205" s="27"/>
      <c r="Y205" s="28"/>
      <c r="Z205" s="28"/>
      <c r="AA205" s="28"/>
      <c r="AB205" s="28"/>
      <c r="AC205" s="27"/>
      <c r="AD205" s="27"/>
      <c r="AE205" s="27"/>
      <c r="AF205" s="27"/>
      <c r="AG205" s="27"/>
      <c r="AH205" s="27"/>
      <c r="AI205" s="27"/>
      <c r="AJ205" s="27"/>
      <c r="AK205" s="27"/>
      <c r="AL205" s="27"/>
      <c r="AO205" s="27"/>
      <c r="AP205" s="27"/>
      <c r="AQ205" s="27"/>
      <c r="AR205" s="27"/>
      <c r="AS205" s="27"/>
      <c r="AT205" s="27"/>
      <c r="AU205" s="27"/>
      <c r="AV205" s="27"/>
      <c r="AW205" s="27"/>
      <c r="AX205" s="27"/>
      <c r="AY205" s="8"/>
      <c r="AZ205" s="8"/>
      <c r="BA205" s="27"/>
      <c r="BB205" s="27"/>
      <c r="BC205" s="27"/>
      <c r="BD205" s="27"/>
      <c r="BE205" s="27"/>
      <c r="BF205" s="27"/>
      <c r="BG205" s="27"/>
      <c r="BH205" s="27"/>
      <c r="BI205" s="294"/>
      <c r="BJ205" s="294"/>
      <c r="BK205" s="27"/>
      <c r="BL205" s="27"/>
      <c r="BM205" s="27"/>
      <c r="BN205" s="27"/>
      <c r="BO205" s="27"/>
      <c r="BP205" s="27"/>
      <c r="BQ205" s="27"/>
      <c r="BR205" s="27"/>
      <c r="BS205" s="27"/>
      <c r="BT205" s="27"/>
      <c r="BU205" s="27"/>
      <c r="BV205" s="27"/>
      <c r="BW205" s="27"/>
      <c r="BX205" s="27"/>
      <c r="BY205" s="27"/>
      <c r="BZ205" s="27"/>
      <c r="CA205" s="27" t="s">
        <v>223</v>
      </c>
      <c r="CB205" s="27"/>
      <c r="CC205" s="27"/>
      <c r="CD205" s="27"/>
      <c r="CE205" s="8"/>
      <c r="CF205" s="27"/>
      <c r="CG205" s="27"/>
      <c r="CH205" s="27"/>
      <c r="CI205" s="27"/>
      <c r="CJ205" s="28"/>
      <c r="CK205" s="27"/>
      <c r="CL205" s="27"/>
      <c r="CM205" s="27"/>
      <c r="CN205" s="27"/>
      <c r="CO205" s="27"/>
      <c r="CP205" s="27"/>
      <c r="CQ205" s="27"/>
      <c r="CR205" s="27"/>
      <c r="CS205" s="27"/>
      <c r="CT205" s="27"/>
      <c r="CU205" s="27"/>
      <c r="CV205" s="27"/>
      <c r="CW205" s="27"/>
      <c r="CX205" s="27"/>
      <c r="CY205" s="27"/>
    </row>
    <row r="206" spans="1:103" ht="13.5" customHeight="1">
      <c r="B206" s="8"/>
      <c r="C206" s="26"/>
      <c r="D206" s="8"/>
      <c r="E206" s="27"/>
      <c r="F206" s="27" t="s">
        <v>300</v>
      </c>
      <c r="G206" s="27"/>
      <c r="H206" s="27"/>
      <c r="I206" s="27"/>
      <c r="J206" s="27"/>
      <c r="K206" s="27"/>
      <c r="L206" s="27"/>
      <c r="M206" s="27"/>
      <c r="N206" s="27"/>
      <c r="O206" s="27"/>
      <c r="P206" s="27"/>
      <c r="Q206" s="27"/>
      <c r="R206" s="27"/>
      <c r="S206" s="27"/>
      <c r="T206" s="27"/>
      <c r="U206" s="27"/>
      <c r="V206" s="27"/>
      <c r="W206" s="27"/>
      <c r="X206" s="27"/>
      <c r="Y206" s="27"/>
      <c r="Z206" s="28"/>
      <c r="AA206" s="28"/>
      <c r="AB206" s="28"/>
      <c r="AC206" s="27"/>
      <c r="AD206" s="27"/>
      <c r="AE206" s="27"/>
      <c r="AF206" s="27"/>
      <c r="AG206" s="27"/>
      <c r="AH206" s="27"/>
      <c r="AI206" s="27"/>
      <c r="AJ206" s="27"/>
      <c r="AK206" s="27"/>
      <c r="AL206" s="27"/>
      <c r="AO206" s="27"/>
      <c r="AP206" s="27"/>
      <c r="AQ206" s="27"/>
      <c r="AR206" s="27"/>
      <c r="AS206" s="27"/>
      <c r="AT206" s="27"/>
      <c r="AU206" s="27"/>
      <c r="AV206" s="27"/>
      <c r="AW206" s="27"/>
      <c r="AX206" s="27"/>
      <c r="AY206" s="8"/>
      <c r="AZ206" s="8"/>
      <c r="BA206" s="27"/>
      <c r="BB206" s="27"/>
      <c r="BC206" s="27"/>
      <c r="BE206" s="27"/>
      <c r="BF206" s="27"/>
      <c r="BG206" s="27"/>
      <c r="BH206" s="27"/>
      <c r="BI206"/>
      <c r="BJ206"/>
      <c r="BK206"/>
      <c r="BL206"/>
      <c r="BM206"/>
      <c r="BN206"/>
      <c r="BO206"/>
      <c r="BP206"/>
      <c r="BQ206"/>
      <c r="BR206" s="27"/>
      <c r="BS206" s="27"/>
      <c r="BT206" s="27"/>
      <c r="BU206" s="27"/>
      <c r="BV206" s="27"/>
      <c r="BW206" s="27"/>
      <c r="BX206" s="27"/>
      <c r="BY206" s="27"/>
      <c r="BZ206" s="27"/>
      <c r="CA206" s="27" t="s">
        <v>215</v>
      </c>
      <c r="CB206" s="27"/>
      <c r="CC206" s="27"/>
      <c r="CD206" s="27"/>
      <c r="CE206" s="8"/>
      <c r="CF206" s="27"/>
      <c r="CG206" s="27"/>
      <c r="CH206" s="27"/>
      <c r="CI206" s="27"/>
      <c r="CJ206" s="27"/>
      <c r="CK206" s="27"/>
      <c r="CL206" s="27"/>
      <c r="CM206" s="27"/>
      <c r="CN206" s="27"/>
      <c r="CO206" s="27"/>
      <c r="CP206" s="27"/>
      <c r="CQ206" s="27"/>
      <c r="CR206" s="27"/>
      <c r="CS206" s="27"/>
      <c r="CT206" s="27"/>
      <c r="CU206" s="27"/>
      <c r="CV206" s="27"/>
      <c r="CW206" s="27"/>
      <c r="CX206" s="27"/>
      <c r="CY206" s="27"/>
    </row>
    <row r="207" spans="1:103" ht="13.5" customHeight="1">
      <c r="B207" s="8"/>
      <c r="C207" s="26"/>
      <c r="D207" s="8"/>
      <c r="E207" s="27"/>
      <c r="F207" s="27" t="s">
        <v>294</v>
      </c>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O207" s="27"/>
      <c r="AP207" s="27"/>
      <c r="AQ207" s="27"/>
      <c r="AR207" s="27"/>
      <c r="AS207" s="27"/>
      <c r="AT207" s="27"/>
      <c r="AU207" s="27"/>
      <c r="AV207" s="27"/>
      <c r="AW207" s="27"/>
      <c r="AX207" s="27"/>
      <c r="AY207" s="8"/>
      <c r="AZ207" s="8"/>
      <c r="BA207" s="27"/>
      <c r="BB207" s="27"/>
      <c r="BC207" s="27"/>
      <c r="BD207" s="27"/>
      <c r="BE207" s="27"/>
      <c r="BF207" s="27"/>
      <c r="BG207" s="27"/>
      <c r="BH207" s="27"/>
      <c r="BI207"/>
      <c r="BJ207"/>
      <c r="BK207"/>
      <c r="BL207"/>
      <c r="BM207"/>
      <c r="BN207"/>
      <c r="BO207"/>
      <c r="BP207"/>
      <c r="BQ207"/>
      <c r="BR207" s="27"/>
      <c r="BS207" s="27"/>
      <c r="BT207" s="27"/>
      <c r="BU207" s="27"/>
      <c r="BV207" s="27"/>
      <c r="BW207" s="27"/>
      <c r="BX207" s="27"/>
      <c r="BY207" s="27"/>
      <c r="BZ207" s="27"/>
      <c r="CA207" s="27" t="s">
        <v>216</v>
      </c>
      <c r="CB207" s="27"/>
      <c r="CC207" s="27"/>
      <c r="CD207" s="27"/>
      <c r="CE207" s="8"/>
      <c r="CF207" s="27"/>
      <c r="CG207" s="27"/>
      <c r="CH207" s="27"/>
      <c r="CI207" s="27"/>
      <c r="CJ207" s="27"/>
      <c r="CK207" s="27"/>
      <c r="CL207" s="27"/>
      <c r="CM207" s="27"/>
      <c r="CN207" s="27"/>
      <c r="CO207" s="27"/>
      <c r="CP207" s="27"/>
      <c r="CQ207" s="27"/>
      <c r="CR207" s="27"/>
      <c r="CS207" s="27"/>
      <c r="CT207" s="27"/>
      <c r="CU207" s="27"/>
      <c r="CV207" s="27"/>
      <c r="CW207" s="27"/>
      <c r="CX207" s="27"/>
      <c r="CY207" s="27"/>
    </row>
    <row r="208" spans="1:103" ht="13.5" customHeight="1">
      <c r="B208" s="8"/>
      <c r="C208" s="26"/>
      <c r="D208" s="8"/>
      <c r="E208" s="27"/>
      <c r="F208" s="27" t="s">
        <v>295</v>
      </c>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t="s">
        <v>173</v>
      </c>
      <c r="CB208" s="27"/>
      <c r="CC208" s="27"/>
      <c r="CD208" s="27"/>
      <c r="CE208" s="27"/>
      <c r="CF208" s="27"/>
      <c r="CG208" s="27"/>
      <c r="CH208" s="27"/>
      <c r="CI208" s="27"/>
      <c r="CJ208" s="27"/>
      <c r="CK208" s="27"/>
      <c r="CL208" s="27"/>
      <c r="CM208" s="27"/>
      <c r="CN208" s="27"/>
      <c r="CO208" s="27"/>
      <c r="CP208" s="27"/>
      <c r="CQ208" s="27"/>
      <c r="CR208" s="27"/>
      <c r="CS208" s="27"/>
      <c r="CT208" s="27"/>
      <c r="CU208" s="27"/>
      <c r="CV208" s="27"/>
      <c r="CW208" s="27"/>
      <c r="CX208" s="27"/>
      <c r="CY208" s="27"/>
    </row>
    <row r="209" spans="6:15">
      <c r="F209" s="27" t="s">
        <v>296</v>
      </c>
      <c r="G209" s="27"/>
      <c r="H209" s="27"/>
      <c r="I209" s="27"/>
      <c r="J209" s="27"/>
      <c r="K209" s="27"/>
      <c r="L209" s="27"/>
      <c r="M209" s="27"/>
      <c r="N209" s="27"/>
      <c r="O209" s="27"/>
    </row>
  </sheetData>
  <mergeCells count="110">
    <mergeCell ref="F200:AA201"/>
    <mergeCell ref="BA199:BC199"/>
    <mergeCell ref="BI200:BQ201"/>
    <mergeCell ref="BT200:BU201"/>
    <mergeCell ref="CT199:CU199"/>
    <mergeCell ref="N6:O8"/>
    <mergeCell ref="AT6:AW6"/>
    <mergeCell ref="B200:E201"/>
    <mergeCell ref="BD200:BG201"/>
    <mergeCell ref="BD7:BE8"/>
    <mergeCell ref="F199:K199"/>
    <mergeCell ref="H7:I8"/>
    <mergeCell ref="F7:G8"/>
    <mergeCell ref="B199:E199"/>
    <mergeCell ref="P199:AA199"/>
    <mergeCell ref="P7:Q8"/>
    <mergeCell ref="AI199:AK199"/>
    <mergeCell ref="R7:S8"/>
    <mergeCell ref="X7:Y8"/>
    <mergeCell ref="AU199:AW199"/>
    <mergeCell ref="AX199:AY199"/>
    <mergeCell ref="J7:K8"/>
    <mergeCell ref="AM199:AO199"/>
    <mergeCell ref="AX200:AY201"/>
    <mergeCell ref="CB6:CC8"/>
    <mergeCell ref="CD6:CE8"/>
    <mergeCell ref="L6:M8"/>
    <mergeCell ref="BR200:BS201"/>
    <mergeCell ref="AC200:AG201"/>
    <mergeCell ref="AI200:AK201"/>
    <mergeCell ref="AQ200:AS201"/>
    <mergeCell ref="AM200:AO201"/>
    <mergeCell ref="BA200:BC201"/>
    <mergeCell ref="AT7:AU8"/>
    <mergeCell ref="AV7:AW8"/>
    <mergeCell ref="L199:O199"/>
    <mergeCell ref="BA7:BA8"/>
    <mergeCell ref="BC7:BC8"/>
    <mergeCell ref="BI6:BO6"/>
    <mergeCell ref="AC6:AG6"/>
    <mergeCell ref="AC7:AC8"/>
    <mergeCell ref="AE7:AG7"/>
    <mergeCell ref="AC199:AG199"/>
    <mergeCell ref="T6:W6"/>
    <mergeCell ref="AM7:AM8"/>
    <mergeCell ref="AI7:AI8"/>
    <mergeCell ref="AU200:AW201"/>
    <mergeCell ref="AK7:AK8"/>
    <mergeCell ref="AM6:AO6"/>
    <mergeCell ref="AQ6:AS6"/>
    <mergeCell ref="P6:S6"/>
    <mergeCell ref="AO7:AO8"/>
    <mergeCell ref="Z7:AA8"/>
    <mergeCell ref="AY7:AY8"/>
    <mergeCell ref="AI6:AK6"/>
    <mergeCell ref="BF7:BG8"/>
    <mergeCell ref="BD6:BG6"/>
    <mergeCell ref="AX6:AY6"/>
    <mergeCell ref="X6:AA6"/>
    <mergeCell ref="T7:U8"/>
    <mergeCell ref="V7:W8"/>
    <mergeCell ref="AX7:AX8"/>
    <mergeCell ref="BU7:BU8"/>
    <mergeCell ref="AQ7:AQ8"/>
    <mergeCell ref="AS7:AS8"/>
    <mergeCell ref="AQ199:AS199"/>
    <mergeCell ref="CL8:CM8"/>
    <mergeCell ref="CP6:CQ8"/>
    <mergeCell ref="CP9:CQ9"/>
    <mergeCell ref="CF6:CM6"/>
    <mergeCell ref="CF199:CI199"/>
    <mergeCell ref="CJ199:CM199"/>
    <mergeCell ref="BA6:BC6"/>
    <mergeCell ref="BD199:BG199"/>
    <mergeCell ref="BX199:BY199"/>
    <mergeCell ref="BR199:BS199"/>
    <mergeCell ref="BI199:BO199"/>
    <mergeCell ref="BW7:BW8"/>
    <mergeCell ref="BR6:BS8"/>
    <mergeCell ref="BU6:BW6"/>
    <mergeCell ref="BX6:BY6"/>
    <mergeCell ref="BX7:BY8"/>
    <mergeCell ref="CJ7:CM7"/>
    <mergeCell ref="BP6:BQ8"/>
    <mergeCell ref="BP199:BQ199"/>
    <mergeCell ref="CF8:CG8"/>
    <mergeCell ref="BW200:BY201"/>
    <mergeCell ref="CF9:CG9"/>
    <mergeCell ref="CU200:CU201"/>
    <mergeCell ref="CX6:CY8"/>
    <mergeCell ref="CF200:CS201"/>
    <mergeCell ref="CV6:CW8"/>
    <mergeCell ref="CN6:CO8"/>
    <mergeCell ref="CU6:CU8"/>
    <mergeCell ref="CV200:CY201"/>
    <mergeCell ref="CA199:CE199"/>
    <mergeCell ref="CV199:CY199"/>
    <mergeCell ref="CL9:CM9"/>
    <mergeCell ref="CA200:CE201"/>
    <mergeCell ref="CR6:CS8"/>
    <mergeCell ref="CH9:CI9"/>
    <mergeCell ref="CA6:CA8"/>
    <mergeCell ref="CF7:CI7"/>
    <mergeCell ref="CN9:CO9"/>
    <mergeCell ref="CR9:CS9"/>
    <mergeCell ref="CJ9:CK9"/>
    <mergeCell ref="CR199:CS199"/>
    <mergeCell ref="CN199:CQ199"/>
    <mergeCell ref="CJ8:CK8"/>
    <mergeCell ref="CH8:CI8"/>
  </mergeCells>
  <phoneticPr fontId="6"/>
  <conditionalFormatting sqref="A9:XFD30 A31:BT175 BU31:XFD198 Y176:BT181 A176:X191 Y182:BF189 BG182:BT190 Y190:BE190 Y191:BR191 BS191:BT198 A192:BG192 BI192:BR192 A193:BR194 A195:S195 U195:BR195 A196:BR198">
    <cfRule type="expression" dxfId="0" priority="1">
      <formula>MOD(ROW(),2)=0</formula>
    </cfRule>
  </conditionalFormatting>
  <printOptions horizontalCentered="1"/>
  <pageMargins left="0.27559055118110237" right="0.27559055118110237" top="0.51181102362204722" bottom="0.27559055118110237" header="0.31496062992125984" footer="0.15748031496062992"/>
  <pageSetup paperSize="8" fitToHeight="0" orientation="landscape" cellComments="atEnd" r:id="rId1"/>
  <headerFooter alignWithMargins="0"/>
  <colBreaks count="1" manualBreakCount="1">
    <brk id="52" min="153" max="19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1738F-B4D0-4DBD-A609-14408E6A21A1}">
  <dimension ref="A1:DG116"/>
  <sheetViews>
    <sheetView showGridLines="0" tabSelected="1" view="pageBreakPreview" topLeftCell="AN1" zoomScale="80" zoomScaleNormal="70" zoomScaleSheetLayoutView="80" workbookViewId="0">
      <pane ySplit="8" topLeftCell="A67" activePane="bottomLeft" state="frozen"/>
      <selection pane="bottomLeft" activeCell="CD89" sqref="CD89"/>
    </sheetView>
  </sheetViews>
  <sheetFormatPr defaultColWidth="9" defaultRowHeight="13.2"/>
  <cols>
    <col min="1" max="1" width="9" style="2"/>
    <col min="2" max="2" width="2.6640625" style="2" customWidth="1"/>
    <col min="3" max="4" width="6.44140625" style="2" bestFit="1" customWidth="1"/>
    <col min="5" max="5" width="5.77734375" style="2" hidden="1" customWidth="1"/>
    <col min="6" max="6" width="2.6640625" style="2" customWidth="1"/>
    <col min="7" max="7" width="9.77734375" style="2" customWidth="1"/>
    <col min="8" max="8" width="2.6640625" style="2" customWidth="1"/>
    <col min="9" max="9" width="9.77734375" style="2" customWidth="1"/>
    <col min="10" max="10" width="2.6640625" style="2" customWidth="1"/>
    <col min="11" max="11" width="9.77734375" style="2" customWidth="1"/>
    <col min="12" max="12" width="2.44140625" style="2" customWidth="1"/>
    <col min="13" max="13" width="14.77734375" style="2" customWidth="1"/>
    <col min="14" max="14" width="2.21875" style="2" customWidth="1"/>
    <col min="15" max="15" width="14.77734375" style="2" customWidth="1"/>
    <col min="16" max="16" width="2.6640625" style="2" customWidth="1"/>
    <col min="17" max="17" width="9.77734375" style="2" customWidth="1"/>
    <col min="18" max="18" width="2.6640625" style="2" customWidth="1"/>
    <col min="19" max="19" width="9.77734375" style="2" customWidth="1"/>
    <col min="20" max="20" width="2.6640625" style="2" customWidth="1"/>
    <col min="21" max="21" width="9.77734375" style="2" customWidth="1"/>
    <col min="22" max="22" width="2.6640625" style="2" customWidth="1"/>
    <col min="23" max="23" width="9.77734375" style="2" customWidth="1"/>
    <col min="24" max="24" width="2.6640625" style="2" customWidth="1"/>
    <col min="25" max="25" width="9.77734375" style="2" customWidth="1"/>
    <col min="26" max="26" width="2.6640625" style="2" customWidth="1"/>
    <col min="27" max="27" width="9.77734375" style="2" customWidth="1"/>
    <col min="28" max="28" width="2.6640625" style="2" customWidth="1"/>
    <col min="29" max="30" width="6.44140625" style="2" bestFit="1" customWidth="1"/>
    <col min="31" max="31" width="2.33203125" style="2" customWidth="1"/>
    <col min="32" max="32" width="12.77734375" style="2" customWidth="1"/>
    <col min="33" max="33" width="2.33203125" style="2" customWidth="1"/>
    <col min="34" max="34" width="10.77734375" style="2" customWidth="1"/>
    <col min="35" max="35" width="2.33203125" style="2" customWidth="1"/>
    <col min="36" max="36" width="10.77734375" style="2" customWidth="1"/>
    <col min="37" max="37" width="2.33203125" style="2" customWidth="1"/>
    <col min="38" max="38" width="10.77734375" style="2" customWidth="1"/>
    <col min="39" max="39" width="2.33203125" style="2" customWidth="1"/>
    <col min="40" max="40" width="10.77734375" style="2" customWidth="1"/>
    <col min="41" max="41" width="2.33203125" style="2" customWidth="1"/>
    <col min="42" max="42" width="11.77734375" style="2" customWidth="1"/>
    <col min="43" max="43" width="2.33203125" style="2" customWidth="1"/>
    <col min="44" max="44" width="10.77734375" style="2" customWidth="1"/>
    <col min="45" max="45" width="2.33203125" style="2" customWidth="1"/>
    <col min="46" max="46" width="11.77734375" style="2" customWidth="1"/>
    <col min="47" max="47" width="2.33203125" style="2" customWidth="1"/>
    <col min="48" max="48" width="11.77734375" style="2" customWidth="1"/>
    <col min="49" max="49" width="2.33203125" style="2" customWidth="1"/>
    <col min="50" max="50" width="11.77734375" style="2" customWidth="1"/>
    <col min="51" max="51" width="2.33203125" style="2" customWidth="1"/>
    <col min="52" max="52" width="11.77734375" style="2" customWidth="1"/>
    <col min="53" max="53" width="11.6640625" style="2" hidden="1" customWidth="1"/>
    <col min="54" max="54" width="7.33203125" style="2" hidden="1" customWidth="1"/>
    <col min="55" max="55" width="2.6640625" style="2" customWidth="1"/>
    <col min="56" max="57" width="6.44140625" style="2" bestFit="1" customWidth="1"/>
    <col min="58" max="58" width="2.33203125" style="2" customWidth="1"/>
    <col min="59" max="59" width="9" style="2" customWidth="1"/>
    <col min="60" max="60" width="2.33203125" style="2" customWidth="1"/>
    <col min="61" max="61" width="9.77734375" style="2" customWidth="1"/>
    <col min="62" max="62" width="2.33203125" style="2" customWidth="1"/>
    <col min="63" max="63" width="11.5546875" style="2" customWidth="1"/>
    <col min="64" max="64" width="2.33203125" style="2" customWidth="1"/>
    <col min="65" max="65" width="11.5546875" style="2" customWidth="1"/>
    <col min="66" max="66" width="2.33203125" style="2" customWidth="1"/>
    <col min="67" max="67" width="11.5546875" style="2" customWidth="1"/>
    <col min="68" max="68" width="2.33203125" style="2" customWidth="1"/>
    <col min="69" max="69" width="11.6640625" style="2" customWidth="1"/>
    <col min="70" max="70" width="2.33203125" style="2" customWidth="1"/>
    <col min="71" max="71" width="11.6640625" style="2" customWidth="1"/>
    <col min="72" max="72" width="2.33203125" style="2" customWidth="1"/>
    <col min="73" max="73" width="11.6640625" style="2" customWidth="1"/>
    <col min="74" max="74" width="2.33203125" style="2" customWidth="1"/>
    <col min="75" max="75" width="11.5546875" style="2" customWidth="1"/>
    <col min="76" max="76" width="2.33203125" style="2" customWidth="1"/>
    <col min="77" max="77" width="11.5546875" style="2" customWidth="1"/>
    <col min="78" max="78" width="2.21875" style="2" customWidth="1"/>
    <col min="79" max="79" width="9.77734375" style="2" customWidth="1"/>
    <col min="80" max="80" width="2.33203125" style="2" customWidth="1"/>
    <col min="81" max="81" width="9.77734375" style="2" customWidth="1"/>
    <col min="82" max="82" width="2.6640625" style="2" customWidth="1"/>
    <col min="83" max="84" width="6.44140625" style="2" bestFit="1" customWidth="1"/>
    <col min="85" max="85" width="2.21875" style="2" customWidth="1"/>
    <col min="86" max="86" width="10.77734375" style="2" customWidth="1"/>
    <col min="87" max="87" width="2.21875" style="2" customWidth="1"/>
    <col min="88" max="88" width="9.33203125" style="2" customWidth="1"/>
    <col min="89" max="89" width="2.21875" style="2" customWidth="1"/>
    <col min="90" max="90" width="9.33203125" style="2" customWidth="1"/>
    <col min="91" max="91" width="2.21875" style="2" customWidth="1"/>
    <col min="92" max="92" width="10.33203125" style="2" customWidth="1"/>
    <col min="93" max="93" width="2.6640625" style="16" customWidth="1"/>
    <col min="94" max="94" width="10.33203125" style="2" customWidth="1"/>
    <col min="95" max="95" width="2.6640625" style="16" customWidth="1"/>
    <col min="96" max="96" width="10.33203125" style="2" customWidth="1"/>
    <col min="97" max="97" width="2.44140625" style="2" customWidth="1"/>
    <col min="98" max="98" width="10.33203125" style="2" customWidth="1"/>
    <col min="99" max="99" width="2.6640625" style="2" customWidth="1"/>
    <col min="100" max="100" width="10.33203125" style="2" customWidth="1"/>
    <col min="101" max="101" width="2.21875" style="16" customWidth="1"/>
    <col min="102" max="102" width="10.33203125" style="2" customWidth="1"/>
    <col min="103" max="103" width="2.6640625" style="2" customWidth="1"/>
    <col min="104" max="104" width="10.33203125" style="2" customWidth="1"/>
    <col min="105" max="105" width="2.21875" style="16" customWidth="1"/>
    <col min="106" max="106" width="10.33203125" style="2" customWidth="1"/>
    <col min="107" max="107" width="2.33203125" style="2" customWidth="1"/>
    <col min="108" max="108" width="8.77734375" style="2" customWidth="1"/>
    <col min="109" max="16384" width="9" style="2"/>
  </cols>
  <sheetData>
    <row r="1" spans="1:108" ht="12" customHeight="1">
      <c r="CO1" s="2"/>
      <c r="CQ1" s="2"/>
      <c r="CW1" s="2"/>
      <c r="DA1" s="2"/>
    </row>
    <row r="2" spans="1:108" ht="16.2">
      <c r="C2" s="424" t="s">
        <v>120</v>
      </c>
    </row>
    <row r="3" spans="1:108" ht="13.5" customHeight="1">
      <c r="A3" s="2" t="s">
        <v>111</v>
      </c>
      <c r="BJ3" s="71"/>
      <c r="CT3" s="2" t="s">
        <v>238</v>
      </c>
      <c r="CX3" s="72"/>
      <c r="CY3" s="72"/>
      <c r="CZ3" s="72"/>
      <c r="DB3" s="72"/>
      <c r="DC3" s="72"/>
    </row>
    <row r="4" spans="1:108" s="8" customFormat="1" ht="13.5" customHeight="1">
      <c r="A4" s="8" t="s">
        <v>110</v>
      </c>
      <c r="B4" s="9"/>
      <c r="C4" s="9"/>
      <c r="D4" s="9"/>
      <c r="E4" s="9"/>
      <c r="F4" s="9" t="s">
        <v>0</v>
      </c>
      <c r="G4" s="9"/>
      <c r="H4" s="9"/>
      <c r="I4" s="9"/>
      <c r="J4" s="9"/>
      <c r="K4" s="9"/>
      <c r="L4" s="9"/>
      <c r="M4" s="9"/>
      <c r="N4" s="9"/>
      <c r="O4" s="9"/>
      <c r="P4" s="9"/>
      <c r="Q4" s="9"/>
      <c r="R4" s="9"/>
      <c r="S4" s="9"/>
      <c r="T4" s="9"/>
      <c r="U4" s="9"/>
      <c r="V4" s="9"/>
      <c r="W4" s="9"/>
      <c r="X4" s="9"/>
      <c r="Y4" s="9"/>
      <c r="Z4" s="9"/>
      <c r="AA4" s="9"/>
      <c r="AB4" s="9"/>
      <c r="AC4" s="9"/>
      <c r="AD4" s="9"/>
      <c r="AE4" s="9"/>
      <c r="AF4" s="9" t="s">
        <v>0</v>
      </c>
      <c r="AG4" s="9"/>
      <c r="AJ4" s="9"/>
      <c r="AK4" s="9"/>
      <c r="AL4" s="9"/>
      <c r="AM4" s="9"/>
      <c r="AN4" s="9"/>
      <c r="AO4" s="9"/>
      <c r="AR4" s="9"/>
      <c r="AS4" s="9"/>
      <c r="AT4" s="9"/>
      <c r="AU4" s="9"/>
      <c r="AV4" s="9"/>
      <c r="AW4" s="9"/>
      <c r="AX4" s="9"/>
      <c r="AY4" s="9"/>
      <c r="AZ4" s="9"/>
      <c r="BA4" s="9" t="s">
        <v>0</v>
      </c>
      <c r="BC4" s="9"/>
      <c r="BD4" s="9"/>
      <c r="BE4" s="9"/>
      <c r="BF4" s="9"/>
      <c r="BG4" s="9" t="s">
        <v>0</v>
      </c>
      <c r="BH4" s="9"/>
      <c r="BJ4" s="9"/>
      <c r="BL4" s="9"/>
      <c r="BM4" s="9"/>
      <c r="BN4" s="9"/>
      <c r="BO4" s="9"/>
      <c r="BP4" s="9"/>
      <c r="BQ4" s="9"/>
      <c r="BR4" s="9"/>
      <c r="BS4" s="9"/>
      <c r="BT4" s="9"/>
      <c r="BU4" s="9"/>
      <c r="BV4" s="9"/>
      <c r="BW4" s="9"/>
      <c r="BX4" s="9"/>
      <c r="BY4" s="9"/>
      <c r="BZ4" s="9"/>
      <c r="CD4" s="9"/>
      <c r="CE4" s="9"/>
      <c r="CF4" s="9"/>
      <c r="CG4" s="9" t="s">
        <v>0</v>
      </c>
      <c r="CM4" s="9"/>
      <c r="CN4" s="9"/>
      <c r="CO4" s="24"/>
      <c r="CP4" s="9"/>
      <c r="CQ4" s="24"/>
      <c r="CR4" s="9"/>
      <c r="CS4" s="9"/>
      <c r="CT4" s="9"/>
      <c r="CU4" s="9"/>
      <c r="CV4" s="9"/>
      <c r="CW4" s="24"/>
      <c r="CX4" s="9"/>
      <c r="CY4" s="9"/>
      <c r="CZ4" s="9"/>
      <c r="DA4" s="24"/>
      <c r="DB4" s="9"/>
      <c r="DC4" s="9"/>
      <c r="DD4" s="9"/>
    </row>
    <row r="5" spans="1:108" ht="12"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24"/>
      <c r="CP5" s="9"/>
      <c r="CQ5" s="24"/>
      <c r="CR5" s="9"/>
      <c r="CS5" s="9"/>
      <c r="CT5" s="9"/>
      <c r="CU5" s="9"/>
      <c r="CV5" s="9"/>
      <c r="CW5" s="24"/>
      <c r="CX5" s="9"/>
      <c r="CY5" s="9"/>
      <c r="CZ5" s="9"/>
      <c r="DA5" s="24"/>
      <c r="DB5" s="9"/>
      <c r="DC5" s="9"/>
      <c r="DD5" s="9"/>
    </row>
    <row r="6" spans="1:108" s="8" customFormat="1" ht="15" customHeight="1">
      <c r="A6" s="2"/>
      <c r="B6" s="777" t="s">
        <v>243</v>
      </c>
      <c r="C6" s="726"/>
      <c r="D6" s="726"/>
      <c r="E6" s="234"/>
      <c r="F6" s="746" t="s">
        <v>83</v>
      </c>
      <c r="G6" s="747"/>
      <c r="H6" s="747"/>
      <c r="I6" s="747"/>
      <c r="J6" s="747"/>
      <c r="K6" s="748"/>
      <c r="L6" s="780" t="s">
        <v>27</v>
      </c>
      <c r="M6" s="781"/>
      <c r="N6" s="786" t="s">
        <v>121</v>
      </c>
      <c r="O6" s="781"/>
      <c r="P6" s="746" t="s">
        <v>3</v>
      </c>
      <c r="Q6" s="750"/>
      <c r="R6" s="750"/>
      <c r="S6" s="751"/>
      <c r="T6" s="746" t="s">
        <v>87</v>
      </c>
      <c r="U6" s="750"/>
      <c r="V6" s="750"/>
      <c r="W6" s="751"/>
      <c r="X6" s="746" t="s">
        <v>88</v>
      </c>
      <c r="Y6" s="750"/>
      <c r="Z6" s="750"/>
      <c r="AA6" s="751"/>
      <c r="AB6" s="777" t="s">
        <v>243</v>
      </c>
      <c r="AC6" s="726"/>
      <c r="AD6" s="726"/>
      <c r="AE6" s="746" t="s">
        <v>92</v>
      </c>
      <c r="AF6" s="747"/>
      <c r="AG6" s="747"/>
      <c r="AH6" s="747"/>
      <c r="AI6" s="747"/>
      <c r="AJ6" s="748"/>
      <c r="AK6" s="749" t="s">
        <v>126</v>
      </c>
      <c r="AL6" s="750"/>
      <c r="AM6" s="750"/>
      <c r="AN6" s="751"/>
      <c r="AO6" s="746" t="s">
        <v>7</v>
      </c>
      <c r="AP6" s="747"/>
      <c r="AQ6" s="747"/>
      <c r="AR6" s="748"/>
      <c r="AS6" s="749" t="s">
        <v>163</v>
      </c>
      <c r="AT6" s="750"/>
      <c r="AU6" s="750"/>
      <c r="AV6" s="751"/>
      <c r="AW6" s="746" t="s">
        <v>1</v>
      </c>
      <c r="AX6" s="747"/>
      <c r="AY6" s="747"/>
      <c r="AZ6" s="748"/>
      <c r="BA6" s="804" t="s">
        <v>2</v>
      </c>
      <c r="BB6" s="805"/>
      <c r="BC6" s="777" t="s">
        <v>243</v>
      </c>
      <c r="BD6" s="726"/>
      <c r="BE6" s="726"/>
      <c r="BF6" s="746" t="s">
        <v>135</v>
      </c>
      <c r="BG6" s="747"/>
      <c r="BH6" s="747"/>
      <c r="BI6" s="748"/>
      <c r="BJ6" s="746" t="s">
        <v>4</v>
      </c>
      <c r="BK6" s="750"/>
      <c r="BL6" s="750"/>
      <c r="BM6" s="750"/>
      <c r="BN6" s="746" t="s">
        <v>176</v>
      </c>
      <c r="BO6" s="747"/>
      <c r="BP6" s="747"/>
      <c r="BQ6" s="747"/>
      <c r="BR6" s="747"/>
      <c r="BS6" s="747"/>
      <c r="BT6" s="747"/>
      <c r="BU6" s="747"/>
      <c r="BV6" s="671" t="s">
        <v>308</v>
      </c>
      <c r="BW6" s="772"/>
      <c r="BX6" s="693" t="s">
        <v>200</v>
      </c>
      <c r="BY6" s="726"/>
      <c r="BZ6" s="746" t="s">
        <v>5</v>
      </c>
      <c r="CA6" s="747"/>
      <c r="CB6" s="747"/>
      <c r="CC6" s="748"/>
      <c r="CD6" s="777" t="s">
        <v>243</v>
      </c>
      <c r="CE6" s="726"/>
      <c r="CF6" s="726"/>
      <c r="CG6" s="746" t="s">
        <v>282</v>
      </c>
      <c r="CH6" s="751"/>
      <c r="CI6" s="740" t="s">
        <v>286</v>
      </c>
      <c r="CJ6" s="741"/>
      <c r="CK6" s="732" t="s">
        <v>293</v>
      </c>
      <c r="CL6" s="741"/>
      <c r="CM6" s="798" t="s">
        <v>90</v>
      </c>
      <c r="CN6" s="799"/>
      <c r="CO6" s="746" t="s">
        <v>106</v>
      </c>
      <c r="CP6" s="747"/>
      <c r="CQ6" s="747"/>
      <c r="CR6" s="747"/>
      <c r="CS6" s="747"/>
      <c r="CT6" s="747"/>
      <c r="CU6" s="747"/>
      <c r="CV6" s="748"/>
      <c r="CW6" s="740" t="s">
        <v>285</v>
      </c>
      <c r="CX6" s="741"/>
      <c r="CY6" s="711" t="s">
        <v>284</v>
      </c>
      <c r="CZ6" s="713"/>
      <c r="DA6" s="752" t="s">
        <v>280</v>
      </c>
      <c r="DB6" s="753"/>
      <c r="DC6" s="732" t="s">
        <v>283</v>
      </c>
      <c r="DD6" s="733"/>
    </row>
    <row r="7" spans="1:108" s="8" customFormat="1" ht="15" customHeight="1">
      <c r="A7" s="2"/>
      <c r="B7" s="778"/>
      <c r="C7" s="779"/>
      <c r="D7" s="779"/>
      <c r="E7" s="73"/>
      <c r="F7" s="780" t="s">
        <v>84</v>
      </c>
      <c r="G7" s="781"/>
      <c r="H7" s="786" t="s">
        <v>85</v>
      </c>
      <c r="I7" s="781"/>
      <c r="J7" s="780" t="s">
        <v>86</v>
      </c>
      <c r="K7" s="781"/>
      <c r="L7" s="782"/>
      <c r="M7" s="783"/>
      <c r="N7" s="782"/>
      <c r="O7" s="783"/>
      <c r="P7" s="787" t="s">
        <v>268</v>
      </c>
      <c r="Q7" s="788"/>
      <c r="R7" s="780" t="s">
        <v>9</v>
      </c>
      <c r="S7" s="781"/>
      <c r="T7" s="787" t="s">
        <v>268</v>
      </c>
      <c r="U7" s="788"/>
      <c r="V7" s="780" t="s">
        <v>9</v>
      </c>
      <c r="W7" s="781"/>
      <c r="X7" s="787" t="s">
        <v>268</v>
      </c>
      <c r="Y7" s="788"/>
      <c r="Z7" s="780" t="s">
        <v>9</v>
      </c>
      <c r="AA7" s="781"/>
      <c r="AB7" s="778"/>
      <c r="AC7" s="779"/>
      <c r="AD7" s="779"/>
      <c r="AE7" s="780" t="s">
        <v>123</v>
      </c>
      <c r="AF7" s="791"/>
      <c r="AG7" s="278"/>
      <c r="AH7" s="530"/>
      <c r="AI7" s="530"/>
      <c r="AJ7" s="531"/>
      <c r="AK7" s="693" t="s">
        <v>127</v>
      </c>
      <c r="AL7" s="694"/>
      <c r="AM7" s="693" t="s">
        <v>128</v>
      </c>
      <c r="AN7" s="694"/>
      <c r="AO7" s="693" t="s">
        <v>51</v>
      </c>
      <c r="AP7" s="694"/>
      <c r="AQ7" s="752" t="s">
        <v>271</v>
      </c>
      <c r="AR7" s="753"/>
      <c r="AS7" s="693" t="s">
        <v>132</v>
      </c>
      <c r="AT7" s="694"/>
      <c r="AU7" s="693" t="s">
        <v>133</v>
      </c>
      <c r="AV7" s="694"/>
      <c r="AW7" s="693" t="s">
        <v>28</v>
      </c>
      <c r="AX7" s="694"/>
      <c r="AY7" s="693" t="s">
        <v>29</v>
      </c>
      <c r="AZ7" s="694"/>
      <c r="BA7" s="516" t="s">
        <v>8</v>
      </c>
      <c r="BB7" s="671" t="s">
        <v>72</v>
      </c>
      <c r="BC7" s="778"/>
      <c r="BD7" s="779"/>
      <c r="BE7" s="779"/>
      <c r="BF7" s="693" t="s">
        <v>127</v>
      </c>
      <c r="BG7" s="694"/>
      <c r="BH7" s="693" t="s">
        <v>136</v>
      </c>
      <c r="BI7" s="694"/>
      <c r="BJ7" s="693" t="s">
        <v>275</v>
      </c>
      <c r="BK7" s="694"/>
      <c r="BL7" s="693" t="s">
        <v>276</v>
      </c>
      <c r="BM7" s="694"/>
      <c r="BN7" s="693" t="s">
        <v>179</v>
      </c>
      <c r="BO7" s="697"/>
      <c r="BP7" s="317"/>
      <c r="BQ7" s="425"/>
      <c r="BR7" s="425"/>
      <c r="BS7" s="425"/>
      <c r="BT7" s="426"/>
      <c r="BU7" s="426"/>
      <c r="BV7" s="773"/>
      <c r="BW7" s="774"/>
      <c r="BX7" s="778"/>
      <c r="BY7" s="779"/>
      <c r="BZ7" s="752" t="s">
        <v>272</v>
      </c>
      <c r="CA7" s="753"/>
      <c r="CB7" s="752" t="s">
        <v>274</v>
      </c>
      <c r="CC7" s="753"/>
      <c r="CD7" s="778"/>
      <c r="CE7" s="779"/>
      <c r="CF7" s="779"/>
      <c r="CG7" s="754" t="s">
        <v>277</v>
      </c>
      <c r="CH7" s="755"/>
      <c r="CI7" s="742"/>
      <c r="CJ7" s="743"/>
      <c r="CK7" s="742"/>
      <c r="CL7" s="743"/>
      <c r="CM7" s="800"/>
      <c r="CN7" s="801"/>
      <c r="CO7" s="695" t="s">
        <v>142</v>
      </c>
      <c r="CP7" s="698"/>
      <c r="CQ7" s="698"/>
      <c r="CR7" s="696"/>
      <c r="CS7" s="769" t="s">
        <v>139</v>
      </c>
      <c r="CT7" s="770"/>
      <c r="CU7" s="770"/>
      <c r="CV7" s="771"/>
      <c r="CW7" s="742"/>
      <c r="CX7" s="743"/>
      <c r="CY7" s="738"/>
      <c r="CZ7" s="739"/>
      <c r="DA7" s="742" t="s">
        <v>279</v>
      </c>
      <c r="DB7" s="743"/>
      <c r="DC7" s="734"/>
      <c r="DD7" s="735"/>
    </row>
    <row r="8" spans="1:108" s="8" customFormat="1" ht="18.600000000000001" customHeight="1">
      <c r="A8" s="2"/>
      <c r="B8" s="727"/>
      <c r="C8" s="728"/>
      <c r="D8" s="728"/>
      <c r="E8" s="233"/>
      <c r="F8" s="784"/>
      <c r="G8" s="785"/>
      <c r="H8" s="784"/>
      <c r="I8" s="785"/>
      <c r="J8" s="784"/>
      <c r="K8" s="785"/>
      <c r="L8" s="784"/>
      <c r="M8" s="785"/>
      <c r="N8" s="784"/>
      <c r="O8" s="785"/>
      <c r="P8" s="789" t="s">
        <v>269</v>
      </c>
      <c r="Q8" s="790"/>
      <c r="R8" s="784"/>
      <c r="S8" s="785"/>
      <c r="T8" s="789" t="s">
        <v>269</v>
      </c>
      <c r="U8" s="790"/>
      <c r="V8" s="784"/>
      <c r="W8" s="785"/>
      <c r="X8" s="789" t="s">
        <v>269</v>
      </c>
      <c r="Y8" s="790"/>
      <c r="Z8" s="784"/>
      <c r="AA8" s="785"/>
      <c r="AB8" s="727"/>
      <c r="AC8" s="728"/>
      <c r="AD8" s="728"/>
      <c r="AE8" s="792"/>
      <c r="AF8" s="793"/>
      <c r="AG8" s="746" t="s">
        <v>124</v>
      </c>
      <c r="AH8" s="748"/>
      <c r="AI8" s="746" t="s">
        <v>125</v>
      </c>
      <c r="AJ8" s="748"/>
      <c r="AK8" s="695"/>
      <c r="AL8" s="696"/>
      <c r="AM8" s="695"/>
      <c r="AN8" s="696"/>
      <c r="AO8" s="695"/>
      <c r="AP8" s="696"/>
      <c r="AQ8" s="794" t="s">
        <v>270</v>
      </c>
      <c r="AR8" s="795"/>
      <c r="AS8" s="695"/>
      <c r="AT8" s="696"/>
      <c r="AU8" s="695"/>
      <c r="AV8" s="696"/>
      <c r="AW8" s="695"/>
      <c r="AX8" s="696"/>
      <c r="AY8" s="695"/>
      <c r="AZ8" s="696"/>
      <c r="BA8" s="806"/>
      <c r="BB8" s="807"/>
      <c r="BC8" s="727"/>
      <c r="BD8" s="728"/>
      <c r="BE8" s="728"/>
      <c r="BF8" s="695"/>
      <c r="BG8" s="696"/>
      <c r="BH8" s="695"/>
      <c r="BI8" s="696"/>
      <c r="BJ8" s="695"/>
      <c r="BK8" s="696"/>
      <c r="BL8" s="695"/>
      <c r="BM8" s="696"/>
      <c r="BN8" s="695"/>
      <c r="BO8" s="698"/>
      <c r="BP8" s="764" t="s">
        <v>137</v>
      </c>
      <c r="BQ8" s="765"/>
      <c r="BR8" s="764" t="s">
        <v>165</v>
      </c>
      <c r="BS8" s="765"/>
      <c r="BT8" s="764" t="s">
        <v>138</v>
      </c>
      <c r="BU8" s="766"/>
      <c r="BV8" s="775"/>
      <c r="BW8" s="776"/>
      <c r="BX8" s="727"/>
      <c r="BY8" s="728"/>
      <c r="BZ8" s="767" t="s">
        <v>273</v>
      </c>
      <c r="CA8" s="768"/>
      <c r="CB8" s="767" t="s">
        <v>273</v>
      </c>
      <c r="CC8" s="768"/>
      <c r="CD8" s="727"/>
      <c r="CE8" s="728"/>
      <c r="CF8" s="728"/>
      <c r="CG8" s="756" t="s">
        <v>278</v>
      </c>
      <c r="CH8" s="757"/>
      <c r="CI8" s="744"/>
      <c r="CJ8" s="745"/>
      <c r="CK8" s="744"/>
      <c r="CL8" s="745"/>
      <c r="CM8" s="802"/>
      <c r="CN8" s="803"/>
      <c r="CO8" s="749" t="s">
        <v>140</v>
      </c>
      <c r="CP8" s="751"/>
      <c r="CQ8" s="749" t="s">
        <v>141</v>
      </c>
      <c r="CR8" s="751"/>
      <c r="CS8" s="749" t="s">
        <v>140</v>
      </c>
      <c r="CT8" s="751"/>
      <c r="CU8" s="750" t="s">
        <v>143</v>
      </c>
      <c r="CV8" s="751"/>
      <c r="CW8" s="744"/>
      <c r="CX8" s="745"/>
      <c r="CY8" s="714"/>
      <c r="CZ8" s="716"/>
      <c r="DA8" s="758" t="s">
        <v>281</v>
      </c>
      <c r="DB8" s="759"/>
      <c r="DC8" s="736"/>
      <c r="DD8" s="737"/>
    </row>
    <row r="9" spans="1:108" s="8" customFormat="1" ht="15" customHeight="1">
      <c r="A9" s="2"/>
      <c r="B9" s="458"/>
      <c r="C9" s="459"/>
      <c r="D9" s="459"/>
      <c r="E9" s="460"/>
      <c r="F9" s="432"/>
      <c r="G9" s="427"/>
      <c r="H9" s="432"/>
      <c r="I9" s="427"/>
      <c r="J9" s="432"/>
      <c r="K9" s="427"/>
      <c r="L9" s="428"/>
      <c r="M9" s="427" t="s">
        <v>50</v>
      </c>
      <c r="N9" s="428"/>
      <c r="O9" s="428" t="s">
        <v>122</v>
      </c>
      <c r="P9" s="796" t="s">
        <v>184</v>
      </c>
      <c r="Q9" s="797"/>
      <c r="R9" s="796" t="s">
        <v>184</v>
      </c>
      <c r="S9" s="797"/>
      <c r="T9" s="796" t="s">
        <v>184</v>
      </c>
      <c r="U9" s="797"/>
      <c r="V9" s="796" t="s">
        <v>184</v>
      </c>
      <c r="W9" s="797"/>
      <c r="X9" s="796" t="s">
        <v>184</v>
      </c>
      <c r="Y9" s="797"/>
      <c r="Z9" s="796" t="s">
        <v>184</v>
      </c>
      <c r="AA9" s="797"/>
      <c r="AB9" s="432"/>
      <c r="AC9" s="428"/>
      <c r="AD9" s="428"/>
      <c r="AE9" s="432"/>
      <c r="AF9" s="427" t="s">
        <v>93</v>
      </c>
      <c r="AG9" s="432"/>
      <c r="AH9" s="427" t="s">
        <v>93</v>
      </c>
      <c r="AI9" s="432"/>
      <c r="AJ9" s="427" t="s">
        <v>93</v>
      </c>
      <c r="AK9" s="432"/>
      <c r="AL9" s="427" t="s">
        <v>129</v>
      </c>
      <c r="AM9" s="432"/>
      <c r="AN9" s="427" t="s">
        <v>150</v>
      </c>
      <c r="AO9" s="432"/>
      <c r="AP9" s="427" t="s">
        <v>52</v>
      </c>
      <c r="AQ9" s="432"/>
      <c r="AR9" s="427" t="s">
        <v>76</v>
      </c>
      <c r="AS9" s="432"/>
      <c r="AT9" s="427" t="s">
        <v>134</v>
      </c>
      <c r="AU9" s="432"/>
      <c r="AV9" s="427" t="s">
        <v>134</v>
      </c>
      <c r="AW9" s="432"/>
      <c r="AX9" s="427" t="s">
        <v>76</v>
      </c>
      <c r="AY9" s="432"/>
      <c r="AZ9" s="427" t="s">
        <v>76</v>
      </c>
      <c r="BA9" s="427" t="s">
        <v>76</v>
      </c>
      <c r="BB9" s="432" t="s">
        <v>76</v>
      </c>
      <c r="BC9" s="432"/>
      <c r="BD9" s="428"/>
      <c r="BE9" s="427"/>
      <c r="BF9" s="432"/>
      <c r="BG9" s="427" t="s">
        <v>14</v>
      </c>
      <c r="BH9" s="432"/>
      <c r="BI9" s="427" t="s">
        <v>161</v>
      </c>
      <c r="BJ9" s="432"/>
      <c r="BK9" s="427" t="s">
        <v>64</v>
      </c>
      <c r="BL9" s="432"/>
      <c r="BM9" s="428" t="s">
        <v>64</v>
      </c>
      <c r="BN9" s="432"/>
      <c r="BO9" s="427" t="s">
        <v>62</v>
      </c>
      <c r="BP9" s="432"/>
      <c r="BQ9" s="427" t="s">
        <v>62</v>
      </c>
      <c r="BR9" s="432"/>
      <c r="BS9" s="428" t="s">
        <v>62</v>
      </c>
      <c r="BT9" s="432"/>
      <c r="BU9" s="428" t="s">
        <v>62</v>
      </c>
      <c r="BV9" s="432"/>
      <c r="BW9" s="428" t="s">
        <v>62</v>
      </c>
      <c r="BX9" s="432"/>
      <c r="BY9" s="428" t="s">
        <v>116</v>
      </c>
      <c r="BZ9" s="432"/>
      <c r="CA9" s="427" t="s">
        <v>166</v>
      </c>
      <c r="CB9" s="432"/>
      <c r="CC9" s="434" t="s">
        <v>166</v>
      </c>
      <c r="CD9" s="432"/>
      <c r="CE9" s="428"/>
      <c r="CF9" s="428"/>
      <c r="CG9" s="435"/>
      <c r="CH9" s="427" t="s">
        <v>13</v>
      </c>
      <c r="CI9" s="432"/>
      <c r="CJ9" s="427" t="s">
        <v>12</v>
      </c>
      <c r="CK9" s="435"/>
      <c r="CL9" s="427" t="s">
        <v>100</v>
      </c>
      <c r="CM9" s="435"/>
      <c r="CN9" s="427" t="s">
        <v>101</v>
      </c>
      <c r="CO9" s="432"/>
      <c r="CP9" s="427" t="s">
        <v>166</v>
      </c>
      <c r="CQ9" s="432"/>
      <c r="CR9" s="427" t="s">
        <v>166</v>
      </c>
      <c r="CS9" s="808" t="s">
        <v>166</v>
      </c>
      <c r="CT9" s="809"/>
      <c r="CU9" s="808" t="s">
        <v>166</v>
      </c>
      <c r="CV9" s="809"/>
      <c r="CW9" s="432"/>
      <c r="CX9" s="427" t="s">
        <v>166</v>
      </c>
      <c r="CY9" s="808" t="s">
        <v>166</v>
      </c>
      <c r="CZ9" s="809"/>
      <c r="DA9" s="432"/>
      <c r="DB9" s="427" t="s">
        <v>166</v>
      </c>
      <c r="DC9" s="428"/>
      <c r="DD9" s="427" t="s">
        <v>77</v>
      </c>
    </row>
    <row r="10" spans="1:108" s="8" customFormat="1" ht="12" customHeight="1">
      <c r="B10" s="10"/>
      <c r="C10" s="9"/>
      <c r="D10" s="9"/>
      <c r="E10" s="113"/>
      <c r="F10" s="74"/>
      <c r="G10" s="75"/>
      <c r="H10" s="74"/>
      <c r="I10" s="75"/>
      <c r="J10" s="74"/>
      <c r="K10" s="75"/>
      <c r="L10" s="403"/>
      <c r="M10" s="403"/>
      <c r="N10" s="74"/>
      <c r="O10" s="403"/>
      <c r="P10" s="74"/>
      <c r="Q10" s="75"/>
      <c r="R10" s="74"/>
      <c r="S10" s="75"/>
      <c r="T10" s="74"/>
      <c r="U10" s="75"/>
      <c r="V10" s="74"/>
      <c r="W10" s="75"/>
      <c r="X10" s="74"/>
      <c r="Y10" s="75"/>
      <c r="Z10" s="74"/>
      <c r="AA10" s="75"/>
      <c r="AB10" s="10"/>
      <c r="AC10" s="9"/>
      <c r="AD10" s="9"/>
      <c r="AE10" s="10"/>
      <c r="AF10" s="76"/>
      <c r="AG10" s="77"/>
      <c r="AH10" s="76"/>
      <c r="AI10" s="77"/>
      <c r="AJ10" s="76"/>
      <c r="AK10" s="77"/>
      <c r="AL10" s="76"/>
      <c r="AM10" s="77"/>
      <c r="AN10" s="76"/>
      <c r="AO10" s="77"/>
      <c r="AP10" s="76"/>
      <c r="AQ10" s="77"/>
      <c r="AR10" s="76"/>
      <c r="AS10" s="77"/>
      <c r="AT10" s="76"/>
      <c r="AU10" s="77"/>
      <c r="AV10" s="76"/>
      <c r="AW10" s="77"/>
      <c r="AX10" s="76"/>
      <c r="AY10" s="77"/>
      <c r="AZ10" s="76"/>
      <c r="BA10" s="76"/>
      <c r="BB10" s="77"/>
      <c r="BC10" s="10"/>
      <c r="BD10" s="9"/>
      <c r="BE10" s="113"/>
      <c r="BF10" s="10"/>
      <c r="BG10" s="76"/>
      <c r="BH10" s="77"/>
      <c r="BI10" s="76"/>
      <c r="BJ10" s="77"/>
      <c r="BK10" s="76"/>
      <c r="BL10" s="10"/>
      <c r="BM10" s="78"/>
      <c r="BN10" s="77"/>
      <c r="BO10" s="76"/>
      <c r="BP10" s="77"/>
      <c r="BQ10" s="78"/>
      <c r="BR10" s="77"/>
      <c r="BS10" s="78"/>
      <c r="BT10" s="77"/>
      <c r="BU10" s="78"/>
      <c r="BV10" s="77"/>
      <c r="BW10" s="76"/>
      <c r="BX10" s="77"/>
      <c r="BY10" s="78"/>
      <c r="BZ10" s="77"/>
      <c r="CA10" s="75"/>
      <c r="CB10" s="74"/>
      <c r="CC10" s="75"/>
      <c r="CD10" s="10"/>
      <c r="CE10" s="9"/>
      <c r="CF10" s="9"/>
      <c r="CG10" s="77"/>
      <c r="CH10" s="76"/>
      <c r="CI10" s="77"/>
      <c r="CJ10" s="79"/>
      <c r="CK10" s="77"/>
      <c r="CL10" s="76"/>
      <c r="CM10" s="77"/>
      <c r="CN10" s="76"/>
      <c r="CO10" s="17"/>
      <c r="CP10" s="80"/>
      <c r="CQ10" s="81"/>
      <c r="CR10" s="80"/>
      <c r="CS10" s="82"/>
      <c r="CT10" s="80"/>
      <c r="CU10" s="82"/>
      <c r="CV10" s="82"/>
      <c r="CW10" s="81"/>
      <c r="CX10" s="80"/>
      <c r="CY10" s="82"/>
      <c r="CZ10" s="82"/>
      <c r="DA10" s="81"/>
      <c r="DB10" s="80"/>
      <c r="DC10" s="82"/>
      <c r="DD10" s="79"/>
    </row>
    <row r="11" spans="1:108" s="8" customFormat="1" ht="18" customHeight="1">
      <c r="A11" s="408">
        <v>2018</v>
      </c>
      <c r="B11" s="408" t="s">
        <v>119</v>
      </c>
      <c r="C11" s="409">
        <v>30</v>
      </c>
      <c r="D11" s="12"/>
      <c r="E11" s="83"/>
      <c r="F11" s="13" t="str">
        <f>IF('1-1全国'!$F$21="","",'1-1全国'!$F$21)</f>
        <v/>
      </c>
      <c r="G11" s="404">
        <f>IF('1-1全国'!$G$22="","",'1-1全国'!$G$22)</f>
        <v>0</v>
      </c>
      <c r="H11" s="13" t="str">
        <f>IF('1-1全国'!$H$21="","",'1-1全国'!$H$21)</f>
        <v/>
      </c>
      <c r="I11" s="404">
        <f>IF('1-1全国'!$I$22="","",'1-1全国'!$I$22)</f>
        <v>0</v>
      </c>
      <c r="J11" s="13" t="str">
        <f>IF('1-1全国'!$J$21="","",'1-1全国'!$J$21)</f>
        <v/>
      </c>
      <c r="K11" s="404">
        <f>IF('1-1全国'!$K$22="","",'1-1全国'!$K$22)</f>
        <v>0</v>
      </c>
      <c r="L11" s="13" t="str">
        <f>IF('1-1全国'!$L$21="","",'1-1全国'!$L$21)</f>
        <v/>
      </c>
      <c r="M11" s="404">
        <f>IF('1-1全国'!$M$22="","",'1-1全国'!$M$22)</f>
        <v>12675</v>
      </c>
      <c r="N11" s="13" t="str">
        <f>IF('1-1全国'!$N$21="","",'1-1全国'!$N$21)</f>
        <v/>
      </c>
      <c r="O11" s="404">
        <f>IF('1-1全国'!$O$22="","",'1-1全国'!$O$22)</f>
        <v>58008</v>
      </c>
      <c r="P11" s="13" t="str">
        <f>IF('1-1全国'!$P$21="","",'1-1全国'!$P$21)</f>
        <v/>
      </c>
      <c r="Q11" s="404">
        <f>IF('1-1全国'!$Q$22="","",'1-1全国'!$Q$22)</f>
        <v>0</v>
      </c>
      <c r="R11" s="13" t="str">
        <f>IF('1-1全国'!$R$21="","",'1-1全国'!$R$21)</f>
        <v/>
      </c>
      <c r="S11" s="405">
        <f>IF('1-1全国'!$S$22="","",'1-1全国'!$S$22)</f>
        <v>114.6</v>
      </c>
      <c r="T11" s="13" t="str">
        <f>IF('1-1全国'!$T$21="","",'1-1全国'!$T$21)</f>
        <v/>
      </c>
      <c r="U11" s="404">
        <f>IF('1-1全国'!$U$22="","",'1-1全国'!$U$22)</f>
        <v>0</v>
      </c>
      <c r="V11" s="13" t="str">
        <f>IF('1-1全国'!$V$21="","",'1-1全国'!$V$21)</f>
        <v/>
      </c>
      <c r="W11" s="405">
        <f>IF('1-1全国'!$W$22="","",'1-1全国'!$W$22)</f>
        <v>114.9</v>
      </c>
      <c r="X11" s="13" t="str">
        <f>IF('1-1全国'!$X$21="","",'1-1全国'!$X$21)</f>
        <v/>
      </c>
      <c r="Y11" s="404">
        <f>IF('1-1全国'!$Y$22="","",'1-1全国'!$Y$22)</f>
        <v>0</v>
      </c>
      <c r="Z11" s="13" t="str">
        <f>IF('1-1全国'!$Z$21="","",'1-1全国'!$Z$21)</f>
        <v/>
      </c>
      <c r="AA11" s="391">
        <f>IF('1-1全国'!$AA$22="","",'1-1全国'!$AA$22)</f>
        <v>102.6</v>
      </c>
      <c r="AB11" s="408" t="s">
        <v>119</v>
      </c>
      <c r="AC11" s="409">
        <v>30</v>
      </c>
      <c r="AD11" s="12"/>
      <c r="AE11" s="13" t="str">
        <f>IF('1-1全国'!$AB$21="","",'1-1全国'!$AB$21)</f>
        <v/>
      </c>
      <c r="AF11" s="394">
        <f>IF('1-1全国'!$AC$22="","",'1-1全国'!$AC$22)</f>
        <v>942370</v>
      </c>
      <c r="AG11" s="13" t="str">
        <f>IF('1-1全国'!$AD$21="","",'1-1全国'!$AD$21)</f>
        <v/>
      </c>
      <c r="AH11" s="394">
        <f>IF('1-1全国'!$AE$22="","",'1-1全国'!$AE$22)</f>
        <v>283235</v>
      </c>
      <c r="AI11" s="13" t="str">
        <f>IF('1-1全国'!$AF$21="","",'1-1全国'!$AF$21)</f>
        <v/>
      </c>
      <c r="AJ11" s="394">
        <f>IF('1-1全国'!$AG$22="","",'1-1全国'!$AG$22)</f>
        <v>396404</v>
      </c>
      <c r="AK11" s="13" t="str">
        <f>IF('1-1全国'!$AH$21="","",'1-1全国'!$AH$21)</f>
        <v/>
      </c>
      <c r="AL11" s="394">
        <f>IF('1-1全国'!$AI$22="","",'1-1全国'!$AI$22)</f>
        <v>243696</v>
      </c>
      <c r="AM11" s="13" t="str">
        <f>IF('1-1全国'!$AJ$21="","",'1-1全国'!$AJ$21)</f>
        <v/>
      </c>
      <c r="AN11" s="394">
        <f>IF('1-1全国'!$AK$22="","",'1-1全国'!$AK$22)</f>
        <v>139210</v>
      </c>
      <c r="AO11" s="13" t="str">
        <f>IF('1-1全国'!$AL$21="","",'1-1全国'!$AL$21)</f>
        <v/>
      </c>
      <c r="AP11" s="394">
        <f>IF('1-1全国'!$AM$22="","",'1-1全国'!$AM$22)</f>
        <v>131149</v>
      </c>
      <c r="AQ11" s="13" t="str">
        <f>IF('1-1全国'!$AN$21="","",'1-1全国'!$AN$21)</f>
        <v/>
      </c>
      <c r="AR11" s="394">
        <f>IF('1-1全国'!$AO$22="","",'1-1全国'!$AO$22)</f>
        <v>267177</v>
      </c>
      <c r="AS11" s="13" t="str">
        <f>IF('1-1全国'!$AP$22="","",'1-1全国'!$AP$22)</f>
        <v/>
      </c>
      <c r="AT11" s="394">
        <f>IF('1-1全国'!$AQ$22="","",'1-1全国'!$AQ$22)</f>
        <v>0</v>
      </c>
      <c r="AU11" s="13" t="str">
        <f>IF('1-1全国'!$AR$22="","",'1-1全国'!$AR$22)</f>
        <v/>
      </c>
      <c r="AV11" s="394">
        <f>IF('1-1全国'!$AS$22="","",'1-1全国'!$AS$22)</f>
        <v>0</v>
      </c>
      <c r="AW11" s="13" t="str">
        <f>IF('1-1全国'!$AT$21="","",'1-1全国'!$AT$21)</f>
        <v/>
      </c>
      <c r="AX11" s="394">
        <f>IF('1-1全国'!$AU$22="","",'1-1全国'!$AU$22)</f>
        <v>7797315</v>
      </c>
      <c r="AY11" s="13" t="str">
        <f>IF('1-1全国'!$AV$22="","",'1-1全国'!$AV$22)</f>
        <v/>
      </c>
      <c r="AZ11" s="394">
        <f>IF('1-1全国'!$AW$22="","",'1-1全国'!$AW$22)</f>
        <v>5154804</v>
      </c>
      <c r="BA11" s="394">
        <f>IF('1-1全国'!AX11="","",'1-1全国'!AX11)</f>
        <v>4632612.6500000004</v>
      </c>
      <c r="BB11" s="390">
        <f>IF('1-1全国'!AY11="","",'1-1全国'!AY11)</f>
        <v>209.18697</v>
      </c>
      <c r="BC11" s="408" t="s">
        <v>119</v>
      </c>
      <c r="BD11" s="409">
        <v>30</v>
      </c>
      <c r="BE11" s="11"/>
      <c r="BF11" s="13" t="str">
        <f>IF('1-1全国'!$AZ$21="","",'1-1全国'!$AZ$21)</f>
        <v/>
      </c>
      <c r="BG11" s="394">
        <f>IF('1-1全国'!$BA$22="","",'1-1全国'!$BA$22)</f>
        <v>8235</v>
      </c>
      <c r="BH11" s="13" t="str">
        <f>IF('1-1全国'!$BB$22="","",'1-1全国'!$BB$22)</f>
        <v/>
      </c>
      <c r="BI11" s="394">
        <f>IF('1-1全国'!$BC$22="","",'1-1全国'!$BC$22)</f>
        <v>14855</v>
      </c>
      <c r="BJ11" s="13" t="str">
        <f>IF('1-1全国'!$BD$22="","",'1-1全国'!$BD$22)</f>
        <v/>
      </c>
      <c r="BK11" s="394">
        <f>IF('1-1全国'!$BE$22="","",'1-1全国'!$BE$22)</f>
        <v>814788</v>
      </c>
      <c r="BL11" s="13" t="str">
        <f>IF('1-1全国'!$BF$22="","",'1-1全国'!$BF$22)</f>
        <v/>
      </c>
      <c r="BM11" s="394">
        <f>IF('1-1全国'!$BG$22="","",'1-1全国'!$BG$22)</f>
        <v>827033</v>
      </c>
      <c r="BN11" s="13" t="str">
        <f>IF('1-1全国'!$BH$22="","",'1-1全国'!$BH$22)</f>
        <v/>
      </c>
      <c r="BO11" s="394">
        <f>IF('1-1全国'!$BI$22="","",'1-1全国'!$BI$22)</f>
        <v>196044</v>
      </c>
      <c r="BP11" s="13" t="str">
        <f>IF('1-1全国'!$BJ$22="","",'1-1全国'!$BJ$22)</f>
        <v/>
      </c>
      <c r="BQ11" s="394">
        <f>IF('1-1全国'!$BK$22="","",'1-1全国'!$BK$22)</f>
        <v>39159</v>
      </c>
      <c r="BR11" s="13" t="str">
        <f>IF('1-1全国'!$BL$22="","",'1-1全国'!$BL$22)</f>
        <v/>
      </c>
      <c r="BS11" s="394">
        <f>IF('1-1全国'!$BM$22="","",'1-1全国'!$BM$22)</f>
        <v>116418</v>
      </c>
      <c r="BT11" s="13" t="str">
        <f>IF('1-1全国'!$BN$22="","",'1-1全国'!$BN$22)</f>
        <v/>
      </c>
      <c r="BU11" s="390">
        <f>IF('1-1全国'!$BO$22="","",'1-1全国'!$BO$22)</f>
        <v>40466</v>
      </c>
      <c r="BV11" s="487"/>
      <c r="BW11" s="390">
        <f>IF('1-1全国'!$BQ$22="","",'1-1全国'!$BQ$22)</f>
        <v>119780.29</v>
      </c>
      <c r="BX11" s="13" t="str">
        <f>IF('1-1全国'!$BR$22="","",'1-1全国'!$BR$22)</f>
        <v/>
      </c>
      <c r="BY11" s="394">
        <f>IF('1-1全国'!$BS$22="","",'1-1全国'!$BS$22)</f>
        <v>53800</v>
      </c>
      <c r="BZ11" s="13" t="str">
        <f>IF('1-1全国'!$BT$22="","",'1-1全国'!$BT$22)</f>
        <v/>
      </c>
      <c r="CA11" s="392">
        <f>IF('1-1全国'!$BU$22="","",'1-1全国'!$BU$22)</f>
        <v>101</v>
      </c>
      <c r="CB11" s="13" t="str">
        <f>IF('1-1全国'!$BV$22="","",'1-1全国'!$BV$22)</f>
        <v/>
      </c>
      <c r="CC11" s="393">
        <f>IF('1-1全国'!$BW$22="","",'1-1全国'!$BW$22)</f>
        <v>99.5</v>
      </c>
      <c r="CD11" s="408" t="s">
        <v>119</v>
      </c>
      <c r="CE11" s="409">
        <v>30</v>
      </c>
      <c r="CF11" s="12"/>
      <c r="CG11" s="13" t="str">
        <f>IF('1-1全国'!$BX$21="","",'1-1全国'!$BX$21)</f>
        <v/>
      </c>
      <c r="CH11" s="394">
        <f>IF('1-1全国'!$BY$22="","",'1-1全国'!$BY$22)</f>
        <v>287315</v>
      </c>
      <c r="CI11" s="12" t="str">
        <f>IF('1-1全国'!$BZ$22="","",'1-1全国'!$BZ$22)</f>
        <v/>
      </c>
      <c r="CJ11" s="396">
        <f>IF('1-1全国'!$CA$22="","",'1-1全国'!$CA$22)</f>
        <v>1.61</v>
      </c>
      <c r="CK11" s="12" t="str">
        <f>IF('1-1全国'!$CB$22="","",'1-1全国'!$CB$22)</f>
        <v/>
      </c>
      <c r="CL11" s="394">
        <f>IF('1-1全国'!$CC$22="","",'1-1全国'!$CC$22)</f>
        <v>4895</v>
      </c>
      <c r="CM11" s="13" t="str">
        <f>IF('1-1全国'!$CD$22="","",'1-1全国'!$CD$22)</f>
        <v/>
      </c>
      <c r="CN11" s="394">
        <f>IF('1-1全国'!$CE$22="","",'1-1全国'!$CE$22)</f>
        <v>11721</v>
      </c>
      <c r="CO11" s="13" t="str">
        <f>IF('1-1全国'!$CF$22="","",'1-1全国'!$CF$22)</f>
        <v/>
      </c>
      <c r="CP11" s="393">
        <f>IF('1-1全国'!$CG$22="","",'1-1全国'!$CG$22)</f>
        <v>101.6</v>
      </c>
      <c r="CQ11" s="12" t="str">
        <f>IF('1-1全国'!$CH$22="","",'1-1全国'!$CH$22)</f>
        <v/>
      </c>
      <c r="CR11" s="393">
        <f>IF('1-1全国'!$CI$22="","",'1-1全国'!$CI$22)</f>
        <v>102.1</v>
      </c>
      <c r="CS11" s="12" t="str">
        <f>IF('1-1全国'!$CJ$22="","",'1-1全国'!$CJ$22)</f>
        <v/>
      </c>
      <c r="CT11" s="393">
        <f>IF('1-1全国'!$CK$22="","",'1-1全国'!$CK$22)</f>
        <v>100.9</v>
      </c>
      <c r="CU11" s="12" t="str">
        <f>IF('1-1全国'!$CL$22="","",'1-1全国'!$CL$22)</f>
        <v/>
      </c>
      <c r="CV11" s="393">
        <f>IF('1-1全国'!$CM$22="","",'1-1全国'!$CM$22)</f>
        <v>101.4</v>
      </c>
      <c r="CW11" s="12" t="str">
        <f>IF('1-1全国'!$CN$22="","",'1-1全国'!$CN$22)</f>
        <v/>
      </c>
      <c r="CX11" s="393">
        <f>IF('1-1全国'!$CO$22="","",'1-1全国'!$CO$22)</f>
        <v>98.6</v>
      </c>
      <c r="CY11" s="12" t="str">
        <f>IF('1-1全国'!$CP$22="","",'1-1全国'!$CP$22)</f>
        <v/>
      </c>
      <c r="CZ11" s="393">
        <f>IF('1-1全国'!$CQ$22="","",'1-1全国'!$CQ$22)</f>
        <v>105.2</v>
      </c>
      <c r="DA11" s="12" t="str">
        <f>IF('1-1全国'!$CR$22="","",'1-1全国'!$CR$22)</f>
        <v/>
      </c>
      <c r="DB11" s="393">
        <f>IF('1-1全国'!$CS$22="","",'1-1全国'!$CS$22)</f>
        <v>134.69999999999999</v>
      </c>
      <c r="DC11" s="12" t="str">
        <f>IF('1-1全国'!$CT$22="","",'1-1全国'!$CT$22)</f>
        <v/>
      </c>
      <c r="DD11" s="393">
        <f>IF('1-1全国'!$CU$22="","",'1-1全国'!$CU$22)</f>
        <v>2.4</v>
      </c>
    </row>
    <row r="12" spans="1:108" s="8" customFormat="1" ht="18" customHeight="1">
      <c r="A12" s="408">
        <v>2019</v>
      </c>
      <c r="B12" s="408" t="s">
        <v>109</v>
      </c>
      <c r="C12" s="409">
        <v>1</v>
      </c>
      <c r="D12" s="12"/>
      <c r="E12" s="83"/>
      <c r="F12" s="13" t="str">
        <f>IF('1-1全国'!$F$22="","",'1-1全国'!$F$22)</f>
        <v/>
      </c>
      <c r="G12" s="404">
        <f>IF('1-1全国'!$G$23="","",'1-1全国'!$G$23)</f>
        <v>0</v>
      </c>
      <c r="H12" s="13" t="str">
        <f>IF('1-1全国'!$H$22="","",'1-1全国'!$H$22)</f>
        <v/>
      </c>
      <c r="I12" s="404">
        <f>IF('1-1全国'!$I$23="","",'1-1全国'!$I$23)</f>
        <v>0</v>
      </c>
      <c r="J12" s="13" t="str">
        <f>IF('1-1全国'!$J$22="","",'1-1全国'!$J$22)</f>
        <v/>
      </c>
      <c r="K12" s="404">
        <f>IF('1-1全国'!$K$23="","",'1-1全国'!$K$23)</f>
        <v>0</v>
      </c>
      <c r="L12" s="13" t="str">
        <f>IF('1-1全国'!$L$22="","",'1-1全国'!$L$22)</f>
        <v/>
      </c>
      <c r="M12" s="404">
        <f>IF('1-1全国'!$M$23="","",'1-1全国'!$M$23)</f>
        <v>12656</v>
      </c>
      <c r="N12" s="13" t="str">
        <f>IF('1-1全国'!$N$22="","",'1-1全国'!$N$22)</f>
        <v/>
      </c>
      <c r="O12" s="404">
        <f>IF('1-1全国'!$O$23="","",'1-1全国'!$O$23)</f>
        <v>58527</v>
      </c>
      <c r="P12" s="13" t="str">
        <f>IF('1-1全国'!$P$22="","",'1-1全国'!$P$22)</f>
        <v/>
      </c>
      <c r="Q12" s="404">
        <f>IF('1-1全国'!$Q$23="","",'1-1全国'!$Q$23)</f>
        <v>0</v>
      </c>
      <c r="R12" s="13" t="str">
        <f>IF('1-1全国'!$R$22="","",'1-1全国'!$R$22)</f>
        <v/>
      </c>
      <c r="S12" s="405">
        <f>IF('1-1全国'!$S$23="","",'1-1全国'!$S$23)</f>
        <v>111.6</v>
      </c>
      <c r="T12" s="13" t="str">
        <f>IF('1-1全国'!$T$22="","",'1-1全国'!$T$22)</f>
        <v/>
      </c>
      <c r="U12" s="404">
        <f>IF('1-1全国'!$U$23="","",'1-1全国'!$U$23)</f>
        <v>0</v>
      </c>
      <c r="V12" s="13" t="str">
        <f>IF('1-1全国'!$V$22="","",'1-1全国'!$V$22)</f>
        <v/>
      </c>
      <c r="W12" s="405">
        <f>IF('1-1全国'!$W$23="","",'1-1全国'!$W$23)</f>
        <v>112</v>
      </c>
      <c r="X12" s="13" t="str">
        <f>IF('1-1全国'!$X$22="","",'1-1全国'!$X$22)</f>
        <v/>
      </c>
      <c r="Y12" s="404">
        <f>IF('1-1全国'!$Y$23="","",'1-1全国'!$Y$23)</f>
        <v>0</v>
      </c>
      <c r="Z12" s="13" t="str">
        <f>IF('1-1全国'!$Z$22="","",'1-1全国'!$Z$22)</f>
        <v/>
      </c>
      <c r="AA12" s="391">
        <f>IF('1-1全国'!$AA$23="","",'1-1全国'!$AA$23)</f>
        <v>103.3</v>
      </c>
      <c r="AB12" s="408" t="s">
        <v>109</v>
      </c>
      <c r="AC12" s="409">
        <v>1</v>
      </c>
      <c r="AD12" s="12"/>
      <c r="AE12" s="13" t="str">
        <f>IF('1-1全国'!$AB$22="","",'1-1全国'!$AB$22)</f>
        <v/>
      </c>
      <c r="AF12" s="394">
        <f>IF('1-1全国'!$AC$23="","",'1-1全国'!$AC$23)</f>
        <v>905123</v>
      </c>
      <c r="AG12" s="13" t="str">
        <f>IF('1-1全国'!$AD$22="","",'1-1全国'!$AD$22)</f>
        <v/>
      </c>
      <c r="AH12" s="394">
        <f>IF('1-1全国'!$AE$23="","",'1-1全国'!$AE$23)</f>
        <v>288738</v>
      </c>
      <c r="AI12" s="13" t="str">
        <f>IF('1-1全国'!$AF$22="","",'1-1全国'!$AF$22)</f>
        <v/>
      </c>
      <c r="AJ12" s="394">
        <f>IF('1-1全国'!$AG$23="","",'1-1全国'!$AG$23)</f>
        <v>342289</v>
      </c>
      <c r="AK12" s="13" t="str">
        <f>IF('1-1全国'!$AH$22="","",'1-1全国'!$AH$22)</f>
        <v/>
      </c>
      <c r="AL12" s="394">
        <f>IF('1-1全国'!$AI$23="","",'1-1全国'!$AI$23)</f>
        <v>251437</v>
      </c>
      <c r="AM12" s="13" t="str">
        <f>IF('1-1全国'!$AJ$22="","",'1-1全国'!$AJ$22)</f>
        <v/>
      </c>
      <c r="AN12" s="394">
        <f>IF('1-1全国'!$AK$23="","",'1-1全国'!$AK$23)</f>
        <v>148384</v>
      </c>
      <c r="AO12" s="13" t="str">
        <f>IF('1-1全国'!$AL$22="","",'1-1全国'!$AL$22)</f>
        <v/>
      </c>
      <c r="AP12" s="394">
        <f>IF('1-1全国'!$AM$23="","",'1-1全国'!$AM$23)</f>
        <v>127555</v>
      </c>
      <c r="AQ12" s="13" t="str">
        <f>IF('1-1全国'!$AN$22="","",'1-1全国'!$AN$22)</f>
        <v/>
      </c>
      <c r="AR12" s="394">
        <f>IF('1-1全国'!$AO$23="","",'1-1全国'!$AO$23)</f>
        <v>272809</v>
      </c>
      <c r="AS12" s="13" t="str">
        <f>IF('1-1全国'!$AP$23="","",'1-1全国'!$AP$23)</f>
        <v/>
      </c>
      <c r="AT12" s="394">
        <f>IF('1-1全国'!$AQ$23="","",'1-1全国'!$AQ$23)</f>
        <v>0</v>
      </c>
      <c r="AU12" s="13" t="str">
        <f>IF('1-1全国'!$AR$23="","",'1-1全国'!$AR$23)</f>
        <v/>
      </c>
      <c r="AV12" s="394">
        <f>IF('1-1全国'!$AS$23="","",'1-1全国'!$AS$23)</f>
        <v>0</v>
      </c>
      <c r="AW12" s="13" t="str">
        <f>IF('1-1全国'!$AT$22="","",'1-1全国'!$AT$22)</f>
        <v/>
      </c>
      <c r="AX12" s="394">
        <f>IF('1-1全国'!$AU$23="","",'1-1全国'!$AU$23)</f>
        <v>8001229</v>
      </c>
      <c r="AY12" s="13" t="str">
        <f>IF('1-1全国'!$AV$23="","",'1-1全国'!$AV$23)</f>
        <v/>
      </c>
      <c r="AZ12" s="394">
        <f>IF('1-1全国'!$AW$23="","",'1-1全国'!$AW$23)</f>
        <v>5246636</v>
      </c>
      <c r="BA12" s="86">
        <v>2612755</v>
      </c>
      <c r="BB12" s="87">
        <v>30</v>
      </c>
      <c r="BC12" s="408" t="s">
        <v>109</v>
      </c>
      <c r="BD12" s="409">
        <v>1</v>
      </c>
      <c r="BE12" s="11"/>
      <c r="BF12" s="13" t="str">
        <f>IF('1-1全国'!$AZ$22="","",'1-1全国'!$AZ$22)</f>
        <v/>
      </c>
      <c r="BG12" s="394">
        <f>IF('1-1全国'!$BA$23="","",'1-1全国'!$BA$23)</f>
        <v>8383</v>
      </c>
      <c r="BH12" s="13" t="str">
        <f>IF('1-1全国'!$BB$23="","",'1-1全国'!$BB$23)</f>
        <v/>
      </c>
      <c r="BI12" s="394">
        <f>IF('1-1全国'!$BC$23="","",'1-1全国'!$BC$23)</f>
        <v>14232</v>
      </c>
      <c r="BJ12" s="13" t="str">
        <f>IF('1-1全国'!$BD$23="","",'1-1全国'!$BD$23)</f>
        <v/>
      </c>
      <c r="BK12" s="394">
        <f>IF('1-1全国'!$BE$23="","",'1-1全国'!$BE$23)</f>
        <v>769317</v>
      </c>
      <c r="BL12" s="13" t="str">
        <f>IF('1-1全国'!$BF$23="","",'1-1全国'!$BF$23)</f>
        <v/>
      </c>
      <c r="BM12" s="394">
        <f>IF('1-1全国'!$BG$23="","",'1-1全国'!$BG$23)</f>
        <v>785995</v>
      </c>
      <c r="BN12" s="13" t="str">
        <f>IF('1-1全国'!$BH$23="","",'1-1全国'!$BH$23)</f>
        <v/>
      </c>
      <c r="BO12" s="394">
        <f>IF('1-1全国'!$BI$23="","",'1-1全国'!$BI$23)</f>
        <v>193962</v>
      </c>
      <c r="BP12" s="13" t="str">
        <f>IF('1-1全国'!$BJ$23="","",'1-1全国'!$BJ$23)</f>
        <v/>
      </c>
      <c r="BQ12" s="394">
        <f>IF('1-1全国'!$BK$23="","",'1-1全国'!$BK$23)</f>
        <v>37541</v>
      </c>
      <c r="BR12" s="13" t="str">
        <f>IF('1-1全国'!$BL$23="","",'1-1全国'!$BL$23)</f>
        <v/>
      </c>
      <c r="BS12" s="394">
        <f>IF('1-1全国'!$BM$23="","",'1-1全国'!$BM$23)</f>
        <v>116225</v>
      </c>
      <c r="BT12" s="13" t="str">
        <f>IF('1-1全国'!$BN$23="","",'1-1全国'!$BN$23)</f>
        <v/>
      </c>
      <c r="BU12" s="390">
        <f>IF('1-1全国'!$BO$23="","",'1-1全国'!$BO$23)</f>
        <v>40196</v>
      </c>
      <c r="BV12" s="487"/>
      <c r="BW12" s="390">
        <f>IF('1-1全国'!$BQ$23="","",'1-1全国'!$BQ$23)</f>
        <v>121841.43</v>
      </c>
      <c r="BX12" s="13" t="str">
        <f>IF('1-1全国'!$BR$23="","",'1-1全国'!$BR$23)</f>
        <v/>
      </c>
      <c r="BY12" s="394">
        <f>IF('1-1全国'!$BS$23="","",'1-1全国'!$BS$23)</f>
        <v>59592</v>
      </c>
      <c r="BZ12" s="13" t="str">
        <f>IF('1-1全国'!$BT$23="","",'1-1全国'!$BT$23)</f>
        <v/>
      </c>
      <c r="CA12" s="392">
        <f>IF('1-1全国'!$BU$23="","",'1-1全国'!$BU$23)</f>
        <v>101.2</v>
      </c>
      <c r="CB12" s="13" t="str">
        <f>IF('1-1全国'!$BV$23="","",'1-1全国'!$BV$23)</f>
        <v/>
      </c>
      <c r="CC12" s="393">
        <f>IF('1-1全国'!$BW$23="","",'1-1全国'!$BW$23)</f>
        <v>100</v>
      </c>
      <c r="CD12" s="408" t="s">
        <v>109</v>
      </c>
      <c r="CE12" s="409">
        <v>1</v>
      </c>
      <c r="CF12" s="12"/>
      <c r="CG12" s="13" t="str">
        <f>IF('1-1全国'!$BX$22="","",'1-1全国'!$BX$22)</f>
        <v/>
      </c>
      <c r="CH12" s="394">
        <f>IF('1-1全国'!$BY$23="","",'1-1全国'!$BY$23)</f>
        <v>293379</v>
      </c>
      <c r="CI12" s="12" t="str">
        <f>IF('1-1全国'!$BZ$23="","",'1-1全国'!$BZ$23)</f>
        <v/>
      </c>
      <c r="CJ12" s="396">
        <f>IF('1-1全国'!$CA$23="","",'1-1全国'!$CA$23)</f>
        <v>1.6</v>
      </c>
      <c r="CK12" s="12" t="str">
        <f>IF('1-1全国'!$CB$23="","",'1-1全国'!$CB$23)</f>
        <v/>
      </c>
      <c r="CL12" s="394">
        <f>IF('1-1全国'!$CC$23="","",'1-1全国'!$CC$23)</f>
        <v>4752</v>
      </c>
      <c r="CM12" s="13" t="str">
        <f>IF('1-1全国'!$CD$23="","",'1-1全国'!$CD$23)</f>
        <v/>
      </c>
      <c r="CN12" s="394">
        <f>IF('1-1全国'!$CE$23="","",'1-1全国'!$CE$23)</f>
        <v>11505</v>
      </c>
      <c r="CO12" s="13" t="str">
        <f>IF('1-1全国'!$CF$23="","",'1-1全国'!$CF$23)</f>
        <v/>
      </c>
      <c r="CP12" s="393">
        <f>IF('1-1全国'!$CG$23="","",'1-1全国'!$CG$23)</f>
        <v>101.2</v>
      </c>
      <c r="CQ12" s="12" t="str">
        <f>IF('1-1全国'!$CH$23="","",'1-1全国'!$CH$23)</f>
        <v/>
      </c>
      <c r="CR12" s="393">
        <f>IF('1-1全国'!$CI$23="","",'1-1全国'!$CI$23)</f>
        <v>101.2</v>
      </c>
      <c r="CS12" s="12" t="str">
        <f>IF('1-1全国'!$CJ$23="","",'1-1全国'!$CJ$23)</f>
        <v/>
      </c>
      <c r="CT12" s="393">
        <f>IF('1-1全国'!$CK$23="","",'1-1全国'!$CK$23)</f>
        <v>100.7</v>
      </c>
      <c r="CU12" s="12" t="str">
        <f>IF('1-1全国'!$CL$23="","",'1-1全国'!$CL$23)</f>
        <v/>
      </c>
      <c r="CV12" s="393">
        <f>IF('1-1全国'!$CM$23="","",'1-1全国'!$CM$23)</f>
        <v>100.7</v>
      </c>
      <c r="CW12" s="12" t="str">
        <f>IF('1-1全国'!$CN$23="","",'1-1全国'!$CN$23)</f>
        <v/>
      </c>
      <c r="CX12" s="393">
        <f>IF('1-1全国'!$CO$23="","",'1-1全国'!$CO$23)</f>
        <v>99.8</v>
      </c>
      <c r="CY12" s="12" t="str">
        <f>IF('1-1全国'!$CP$23="","",'1-1全国'!$CP$23)</f>
        <v/>
      </c>
      <c r="CZ12" s="393">
        <f>IF('1-1全国'!$CQ$23="","",'1-1全国'!$CQ$23)</f>
        <v>102.9</v>
      </c>
      <c r="DA12" s="12" t="str">
        <f>IF('1-1全国'!$CR$23="","",'1-1全国'!$CR$23)</f>
        <v/>
      </c>
      <c r="DB12" s="393">
        <f>IF('1-1全国'!$CS$23="","",'1-1全国'!$CS$23)</f>
        <v>124.7</v>
      </c>
      <c r="DC12" s="12" t="str">
        <f>IF('1-1全国'!$CT$23="","",'1-1全国'!$CT$23)</f>
        <v/>
      </c>
      <c r="DD12" s="393">
        <f>IF('1-1全国'!$CU$23="","",'1-1全国'!$CU$23)</f>
        <v>2.4</v>
      </c>
    </row>
    <row r="13" spans="1:108" s="8" customFormat="1" ht="18" customHeight="1">
      <c r="A13" s="129">
        <v>2020</v>
      </c>
      <c r="B13" s="408" t="s">
        <v>109</v>
      </c>
      <c r="C13" s="409">
        <v>2</v>
      </c>
      <c r="D13" s="12"/>
      <c r="E13" s="83"/>
      <c r="F13" s="13" t="str">
        <f>IF('1-1全国'!$F$23="","",'1-1全国'!$F$23)</f>
        <v/>
      </c>
      <c r="G13" s="404">
        <f>IF('1-1全国'!$G$24="","",'1-1全国'!$G$24)</f>
        <v>0</v>
      </c>
      <c r="H13" s="13" t="str">
        <f>IF('1-1全国'!$H$23="","",'1-1全国'!$H$23)</f>
        <v/>
      </c>
      <c r="I13" s="404">
        <f>IF('1-1全国'!$I$24="","",'1-1全国'!$I$24)</f>
        <v>0</v>
      </c>
      <c r="J13" s="13" t="str">
        <f>IF('1-1全国'!$J$23="","",'1-1全国'!$J$23)</f>
        <v/>
      </c>
      <c r="K13" s="404">
        <f>IF('1-1全国'!$K$24="","",'1-1全国'!$K$24)</f>
        <v>0</v>
      </c>
      <c r="L13" s="13" t="str">
        <f>IF('1-1全国'!$L$23="","",'1-1全国'!$L$23)</f>
        <v/>
      </c>
      <c r="M13" s="404">
        <f>IF('1-1全国'!$M$24="","",'1-1全国'!$M$24)</f>
        <v>12615</v>
      </c>
      <c r="N13" s="13" t="str">
        <f>IF('1-1全国'!$N$23="","",'1-1全国'!$N$23)</f>
        <v/>
      </c>
      <c r="O13" s="404">
        <f>IF('1-1全国'!$O$24="","",'1-1全国'!$O$24)</f>
        <v>59072</v>
      </c>
      <c r="P13" s="13" t="str">
        <f>IF('1-1全国'!$P$23="","",'1-1全国'!$P$23)</f>
        <v/>
      </c>
      <c r="Q13" s="404">
        <f>IF('1-1全国'!$Q$24="","",'1-1全国'!$Q$24)</f>
        <v>0</v>
      </c>
      <c r="R13" s="13" t="str">
        <f>IF('1-1全国'!$R$23="","",'1-1全国'!$R$23)</f>
        <v/>
      </c>
      <c r="S13" s="405">
        <f>IF('1-1全国'!$S$24="","",'1-1全国'!$S$24)</f>
        <v>100</v>
      </c>
      <c r="T13" s="13" t="str">
        <f>IF('1-1全国'!$T$23="","",'1-1全国'!$T$23)</f>
        <v/>
      </c>
      <c r="U13" s="404">
        <f>IF('1-1全国'!$U$24="","",'1-1全国'!$U$24)</f>
        <v>0</v>
      </c>
      <c r="V13" s="13" t="str">
        <f>IF('1-1全国'!$V$23="","",'1-1全国'!$V$23)</f>
        <v/>
      </c>
      <c r="W13" s="405">
        <f>IF('1-1全国'!$W$24="","",'1-1全国'!$W$24)</f>
        <v>100</v>
      </c>
      <c r="X13" s="13" t="str">
        <f>IF('1-1全国'!$X$23="","",'1-1全国'!$X$23)</f>
        <v/>
      </c>
      <c r="Y13" s="404">
        <f>IF('1-1全国'!$Y$24="","",'1-1全国'!$Y$24)</f>
        <v>0</v>
      </c>
      <c r="Z13" s="13" t="str">
        <f>IF('1-1全国'!$Z$23="","",'1-1全国'!$Z$23)</f>
        <v/>
      </c>
      <c r="AA13" s="391">
        <f>IF('1-1全国'!$AA$24="","",'1-1全国'!$AA$24)</f>
        <v>100</v>
      </c>
      <c r="AB13" s="408" t="s">
        <v>109</v>
      </c>
      <c r="AC13" s="409">
        <v>2</v>
      </c>
      <c r="AD13" s="12"/>
      <c r="AE13" s="13" t="str">
        <f>IF('1-1全国'!$AB$23="","",'1-1全国'!$AB$23)</f>
        <v/>
      </c>
      <c r="AF13" s="394">
        <f>IF('1-1全国'!$AC$24="","",'1-1全国'!$AC$24)</f>
        <v>814765</v>
      </c>
      <c r="AG13" s="13" t="str">
        <f>IF('1-1全国'!$AD$23="","",'1-1全国'!$AD$23)</f>
        <v/>
      </c>
      <c r="AH13" s="394">
        <f>IF('1-1全国'!$AE$24="","",'1-1全国'!$AE$24)</f>
        <v>261088</v>
      </c>
      <c r="AI13" s="13" t="str">
        <f>IF('1-1全国'!$AF$23="","",'1-1全国'!$AF$23)</f>
        <v/>
      </c>
      <c r="AJ13" s="394">
        <f>IF('1-1全国'!$AG$24="","",'1-1全国'!$AG$24)</f>
        <v>306753</v>
      </c>
      <c r="AK13" s="13" t="str">
        <f>IF('1-1全国'!$AH$23="","",'1-1全国'!$AH$23)</f>
        <v/>
      </c>
      <c r="AL13" s="394">
        <f>IF('1-1全国'!$AI$24="","",'1-1全国'!$AI$24)</f>
        <v>247224</v>
      </c>
      <c r="AM13" s="13" t="str">
        <f>IF('1-1全国'!$AJ$23="","",'1-1全国'!$AJ$23)</f>
        <v/>
      </c>
      <c r="AN13" s="394">
        <f>IF('1-1全国'!$AK$24="","",'1-1全国'!$AK$24)</f>
        <v>153967</v>
      </c>
      <c r="AO13" s="13" t="str">
        <f>IF('1-1全国'!$AL$23="","",'1-1全国'!$AL$23)</f>
        <v/>
      </c>
      <c r="AP13" s="394">
        <f>IF('1-1全国'!$AM$24="","",'1-1全国'!$AM$24)</f>
        <v>113744</v>
      </c>
      <c r="AQ13" s="13" t="str">
        <f>IF('1-1全国'!$AN$23="","",'1-1全国'!$AN$23)</f>
        <v/>
      </c>
      <c r="AR13" s="394">
        <f>IF('1-1全国'!$AO$24="","",'1-1全国'!$AO$24)</f>
        <v>243066</v>
      </c>
      <c r="AS13" s="13" t="str">
        <f>IF('1-1全国'!$AP$24="","",'1-1全国'!$AP$24)</f>
        <v/>
      </c>
      <c r="AT13" s="394">
        <f>IF('1-1全国'!$AQ$24="","",'1-1全国'!$AQ$24)</f>
        <v>0</v>
      </c>
      <c r="AU13" s="13" t="str">
        <f>IF('1-1全国'!$AR$24="","",'1-1全国'!$AR$24)</f>
        <v/>
      </c>
      <c r="AV13" s="394">
        <f>IF('1-1全国'!$AS$24="","",'1-1全国'!$AS$24)</f>
        <v>0</v>
      </c>
      <c r="AW13" s="13" t="str">
        <f>IF('1-1全国'!$AT$23="","",'1-1全国'!$AT$23)</f>
        <v/>
      </c>
      <c r="AX13" s="394">
        <f>IF('1-1全国'!$AU$24="","",'1-1全国'!$AU$24)</f>
        <v>8765116</v>
      </c>
      <c r="AY13" s="13" t="str">
        <f>IF('1-1全国'!$AV$24="","",'1-1全国'!$AV$24)</f>
        <v/>
      </c>
      <c r="AZ13" s="394">
        <f>IF('1-1全国'!$AW$24="","",'1-1全国'!$AW$24)</f>
        <v>5544439</v>
      </c>
      <c r="BA13" s="86">
        <v>1839809</v>
      </c>
      <c r="BB13" s="87">
        <v>25</v>
      </c>
      <c r="BC13" s="408" t="s">
        <v>109</v>
      </c>
      <c r="BD13" s="409">
        <v>2</v>
      </c>
      <c r="BE13" s="11"/>
      <c r="BF13" s="13" t="str">
        <f>IF('1-1全国'!$AZ$23="","",'1-1全国'!$AZ$23)</f>
        <v/>
      </c>
      <c r="BG13" s="394">
        <f>IF('1-1全国'!$BA$24="","",'1-1全国'!$BA$24)</f>
        <v>7773</v>
      </c>
      <c r="BH13" s="13" t="str">
        <f>IF('1-1全国'!$BB$24="","",'1-1全国'!$BB$24)</f>
        <v/>
      </c>
      <c r="BI13" s="394">
        <f>IF('1-1全国'!$BC$24="","",'1-1全国'!$BC$24)</f>
        <v>12200</v>
      </c>
      <c r="BJ13" s="13" t="str">
        <f>IF('1-1全国'!$BD$24="","",'1-1全国'!$BD$24)</f>
        <v/>
      </c>
      <c r="BK13" s="394">
        <f>IF('1-1全国'!$BE$24="","",'1-1全国'!$BE$24)</f>
        <v>683991</v>
      </c>
      <c r="BL13" s="13" t="str">
        <f>IF('1-1全国'!$BF$24="","",'1-1全国'!$BF$24)</f>
        <v/>
      </c>
      <c r="BM13" s="394">
        <f>IF('1-1全国'!$BG$24="","",'1-1全国'!$BG$24)</f>
        <v>680108</v>
      </c>
      <c r="BN13" s="13" t="str">
        <f>IF('1-1全国'!$BH$24="","",'1-1全国'!$BH$24)</f>
        <v/>
      </c>
      <c r="BO13" s="394">
        <f>IF('1-1全国'!$BI$24="","",'1-1全国'!$BI$24)</f>
        <v>195050</v>
      </c>
      <c r="BP13" s="13" t="str">
        <f>IF('1-1全国'!$BJ$24="","",'1-1全国'!$BJ$24)</f>
        <v/>
      </c>
      <c r="BQ13" s="394">
        <f>IF('1-1全国'!$BK$24="","",'1-1全国'!$BK$24)</f>
        <v>27626</v>
      </c>
      <c r="BR13" s="13" t="str">
        <f>IF('1-1全国'!$BL$24="","",'1-1全国'!$BL$24)</f>
        <v/>
      </c>
      <c r="BS13" s="394">
        <f>IF('1-1全国'!$BM$24="","",'1-1全国'!$BM$24)</f>
        <v>131166</v>
      </c>
      <c r="BT13" s="13" t="str">
        <f>IF('1-1全国'!$BN$24="","",'1-1全国'!$BN$24)</f>
        <v/>
      </c>
      <c r="BU13" s="390">
        <f>IF('1-1全国'!$BO$24="","",'1-1全国'!$BO$24)</f>
        <v>36257</v>
      </c>
      <c r="BV13" s="487"/>
      <c r="BW13" s="390">
        <f>IF('1-1全国'!$BQ$24="","",'1-1全国'!$BQ$24)</f>
        <v>116422.88</v>
      </c>
      <c r="BX13" s="13" t="str">
        <f>IF('1-1全国'!$BR$24="","",'1-1全国'!$BR$24)</f>
        <v/>
      </c>
      <c r="BY13" s="394">
        <f>IF('1-1全国'!$BS$24="","",'1-1全国'!$BS$24)</f>
        <v>33165</v>
      </c>
      <c r="BZ13" s="13" t="str">
        <f>IF('1-1全国'!$BT$24="","",'1-1全国'!$BT$24)</f>
        <v/>
      </c>
      <c r="CA13" s="392">
        <f>IF('1-1全国'!$BU$24="","",'1-1全国'!$BU$24)</f>
        <v>100</v>
      </c>
      <c r="CB13" s="13" t="str">
        <f>IF('1-1全国'!$BV$24="","",'1-1全国'!$BV$24)</f>
        <v/>
      </c>
      <c r="CC13" s="393">
        <f>IF('1-1全国'!$BW$24="","",'1-1全国'!$BW$24)</f>
        <v>100</v>
      </c>
      <c r="CD13" s="408" t="s">
        <v>109</v>
      </c>
      <c r="CE13" s="409">
        <v>2</v>
      </c>
      <c r="CF13" s="12"/>
      <c r="CG13" s="13" t="str">
        <f>IF('1-1全国'!$BX$23="","",'1-1全国'!$BX$23)</f>
        <v/>
      </c>
      <c r="CH13" s="394">
        <f>IF('1-1全国'!$BY$24="","",'1-1全国'!$BY$24)</f>
        <v>277926.08333333331</v>
      </c>
      <c r="CI13" s="12" t="str">
        <f>IF('1-1全国'!$BZ$24="","",'1-1全国'!$BZ$24)</f>
        <v/>
      </c>
      <c r="CJ13" s="396">
        <f>IF('1-1全国'!$CA$24="","",'1-1全国'!$CA$24)</f>
        <v>1.18</v>
      </c>
      <c r="CK13" s="12" t="str">
        <f>IF('1-1全国'!$CB$24="","",'1-1全国'!$CB$24)</f>
        <v/>
      </c>
      <c r="CL13" s="394">
        <f>IF('1-1全国'!$CC$24="","",'1-1全国'!$CC$24)</f>
        <v>4619.2809999999999</v>
      </c>
      <c r="CM13" s="13" t="str">
        <f>IF('1-1全国'!$CD$24="","",'1-1全国'!$CD$24)</f>
        <v/>
      </c>
      <c r="CN13" s="394">
        <f>IF('1-1全国'!$CE$24="","",'1-1全国'!$CE$24)</f>
        <v>9010.023000000001</v>
      </c>
      <c r="CO13" s="13" t="str">
        <f>IF('1-1全国'!$CF$24="","",'1-1全国'!$CF$24)</f>
        <v/>
      </c>
      <c r="CP13" s="393">
        <f>IF('1-1全国'!$CG$24="","",'1-1全国'!$CG$24)</f>
        <v>100</v>
      </c>
      <c r="CQ13" s="12" t="str">
        <f>IF('1-1全国'!$CH$24="","",'1-1全国'!$CH$24)</f>
        <v/>
      </c>
      <c r="CR13" s="393">
        <f>IF('1-1全国'!$CI$24="","",'1-1全国'!$CI$24)</f>
        <v>100</v>
      </c>
      <c r="CS13" s="12" t="str">
        <f>IF('1-1全国'!$CJ$24="","",'1-1全国'!$CJ$24)</f>
        <v/>
      </c>
      <c r="CT13" s="393">
        <f>IF('1-1全国'!$CK$24="","",'1-1全国'!$CK$24)</f>
        <v>100</v>
      </c>
      <c r="CU13" s="12" t="str">
        <f>IF('1-1全国'!$CL$24="","",'1-1全国'!$CL$24)</f>
        <v/>
      </c>
      <c r="CV13" s="393">
        <f>IF('1-1全国'!$CM$24="","",'1-1全国'!$CM$24)</f>
        <v>100</v>
      </c>
      <c r="CW13" s="12" t="str">
        <f>IF('1-1全国'!$CN$24="","",'1-1全国'!$CN$24)</f>
        <v/>
      </c>
      <c r="CX13" s="393">
        <f>IF('1-1全国'!$CO$24="","",'1-1全国'!$CO$24)</f>
        <v>100</v>
      </c>
      <c r="CY13" s="12" t="str">
        <f>IF('1-1全国'!$CP$24="","",'1-1全国'!$CP$24)</f>
        <v/>
      </c>
      <c r="CZ13" s="393">
        <f>IF('1-1全国'!$CQ$24="","",'1-1全国'!$CQ$24)</f>
        <v>100</v>
      </c>
      <c r="DA13" s="12" t="str">
        <f>IF('1-1全国'!$CR$24="","",'1-1全国'!$CR$24)</f>
        <v/>
      </c>
      <c r="DB13" s="393">
        <f>IF('1-1全国'!$CS$24="","",'1-1全国'!$CS$24)</f>
        <v>100</v>
      </c>
      <c r="DC13" s="12" t="str">
        <f>IF('1-1全国'!$CT$24="","",'1-1全国'!$CT$24)</f>
        <v/>
      </c>
      <c r="DD13" s="393">
        <f>IF('1-1全国'!$CU$24="","",'1-1全国'!$CU$24)</f>
        <v>2.8</v>
      </c>
    </row>
    <row r="14" spans="1:108" s="8" customFormat="1" ht="18" customHeight="1">
      <c r="A14" s="408">
        <v>2021</v>
      </c>
      <c r="B14" s="408" t="s">
        <v>109</v>
      </c>
      <c r="C14" s="409">
        <v>3</v>
      </c>
      <c r="D14" s="12"/>
      <c r="E14" s="83"/>
      <c r="F14" s="13" t="str">
        <f>IF('1-1全国'!$F$24="","",'1-1全国'!$F$24)</f>
        <v/>
      </c>
      <c r="G14" s="404">
        <f>IF('1-1全国'!$G$25="","",'1-1全国'!$G$25)</f>
        <v>0</v>
      </c>
      <c r="H14" s="13" t="str">
        <f>IF('1-1全国'!$H$24="","",'1-1全国'!$H$24)</f>
        <v/>
      </c>
      <c r="I14" s="404">
        <f>IF('1-1全国'!$I$25="","",'1-1全国'!$I$25)</f>
        <v>0</v>
      </c>
      <c r="J14" s="13" t="str">
        <f>IF('1-1全国'!$J$24="","",'1-1全国'!$J$24)</f>
        <v/>
      </c>
      <c r="K14" s="404">
        <f>IF('1-1全国'!$K$25="","",'1-1全国'!$K$25)</f>
        <v>0</v>
      </c>
      <c r="L14" s="13" t="str">
        <f>IF('1-1全国'!$L$24="","",'1-1全国'!$L$24)</f>
        <v/>
      </c>
      <c r="M14" s="404">
        <f>IF('1-1全国'!$M$25="","",'1-1全国'!$M$25)</f>
        <v>12550</v>
      </c>
      <c r="N14" s="13" t="str">
        <f>IF('1-1全国'!$N$24="","",'1-1全国'!$N$24)</f>
        <v/>
      </c>
      <c r="O14" s="404">
        <f>IF('1-1全国'!$O$25="","",'1-1全国'!$O$25)</f>
        <v>59497</v>
      </c>
      <c r="P14" s="13" t="str">
        <f>IF('1-1全国'!$P$24="","",'1-1全国'!$P$24)</f>
        <v/>
      </c>
      <c r="Q14" s="404">
        <f>IF('1-1全国'!$Q$25="","",'1-1全国'!$Q$25)</f>
        <v>0</v>
      </c>
      <c r="R14" s="13" t="str">
        <f>IF('1-1全国'!$R$24="","",'1-1全国'!$R$24)</f>
        <v/>
      </c>
      <c r="S14" s="405">
        <f>IF('1-1全国'!$S$25="","",'1-1全国'!$S$25)</f>
        <v>105.4</v>
      </c>
      <c r="T14" s="13" t="str">
        <f>IF('1-1全国'!$T$24="","",'1-1全国'!$T$24)</f>
        <v/>
      </c>
      <c r="U14" s="404">
        <f>IF('1-1全国'!$U$25="","",'1-1全国'!$U$25)</f>
        <v>0</v>
      </c>
      <c r="V14" s="13" t="str">
        <f>IF('1-1全国'!$V$24="","",'1-1全国'!$V$24)</f>
        <v/>
      </c>
      <c r="W14" s="405">
        <f>IF('1-1全国'!$W$25="","",'1-1全国'!$W$25)</f>
        <v>104.4</v>
      </c>
      <c r="X14" s="13" t="str">
        <f>IF('1-1全国'!$X$24="","",'1-1全国'!$X$24)</f>
        <v/>
      </c>
      <c r="Y14" s="404">
        <f>IF('1-1全国'!$Y$25="","",'1-1全国'!$Y$25)</f>
        <v>0</v>
      </c>
      <c r="Z14" s="13" t="str">
        <f>IF('1-1全国'!$Z$24="","",'1-1全国'!$Z$24)</f>
        <v/>
      </c>
      <c r="AA14" s="391">
        <f>IF('1-1全国'!$AA$25="","",'1-1全国'!$AA$25)</f>
        <v>96.1</v>
      </c>
      <c r="AB14" s="408" t="s">
        <v>109</v>
      </c>
      <c r="AC14" s="409">
        <v>3</v>
      </c>
      <c r="AD14" s="12"/>
      <c r="AE14" s="13" t="str">
        <f>IF('1-1全国'!$AB$24="","",'1-1全国'!$AB$24)</f>
        <v/>
      </c>
      <c r="AF14" s="394">
        <f>IF('1-1全国'!$AC$25="","",'1-1全国'!$AC$25)</f>
        <v>856484</v>
      </c>
      <c r="AG14" s="13" t="str">
        <f>IF('1-1全国'!$AD$24="","",'1-1全国'!$AD$24)</f>
        <v/>
      </c>
      <c r="AH14" s="394">
        <f>IF('1-1全国'!$AE$25="","",'1-1全国'!$AE$25)</f>
        <v>285575</v>
      </c>
      <c r="AI14" s="13" t="str">
        <f>IF('1-1全国'!$AF$24="","",'1-1全国'!$AF$24)</f>
        <v/>
      </c>
      <c r="AJ14" s="394">
        <f>IF('1-1全国'!$AG$25="","",'1-1全国'!$AG$25)</f>
        <v>321376</v>
      </c>
      <c r="AK14" s="13" t="str">
        <f>IF('1-1全国'!$AH$24="","",'1-1全国'!$AH$24)</f>
        <v/>
      </c>
      <c r="AL14" s="394">
        <f>IF('1-1全国'!$AI$25="","",'1-1全国'!$AI$25)</f>
        <v>234865</v>
      </c>
      <c r="AM14" s="13" t="str">
        <f>IF('1-1全国'!$AJ$24="","",'1-1全国'!$AJ$24)</f>
        <v/>
      </c>
      <c r="AN14" s="394">
        <f>IF('1-1全国'!$AK$25="","",'1-1全国'!$AK$25)</f>
        <v>142867</v>
      </c>
      <c r="AO14" s="13" t="str">
        <f>IF('1-1全国'!$AL$24="","",'1-1全国'!$AL$24)</f>
        <v/>
      </c>
      <c r="AP14" s="394">
        <f>IF('1-1全国'!$AM$25="","",'1-1全国'!$AM$25)</f>
        <v>122239</v>
      </c>
      <c r="AQ14" s="13" t="str">
        <f>IF('1-1全国'!$AN$24="","",'1-1全国'!$AN$24)</f>
        <v/>
      </c>
      <c r="AR14" s="394">
        <f>IF('1-1全国'!$AO$25="","",'1-1全国'!$AO$25)</f>
        <v>262607</v>
      </c>
      <c r="AS14" s="13" t="str">
        <f>IF('1-1全国'!$AP$25="","",'1-1全国'!$AP$25)</f>
        <v/>
      </c>
      <c r="AT14" s="394">
        <f>IF('1-1全国'!$AQ$25="","",'1-1全国'!$AQ$25)</f>
        <v>0</v>
      </c>
      <c r="AU14" s="13" t="str">
        <f>IF('1-1全国'!$AR$25="","",'1-1全国'!$AR$25)</f>
        <v/>
      </c>
      <c r="AV14" s="394">
        <f>IF('1-1全国'!$AS$25="","",'1-1全国'!$AS$25)</f>
        <v>0</v>
      </c>
      <c r="AW14" s="13" t="str">
        <f>IF('1-1全国'!$AT$24="","",'1-1全国'!$AT$24)</f>
        <v/>
      </c>
      <c r="AX14" s="394">
        <f>IF('1-1全国'!$AU$25="","",'1-1全国'!$AU$25)</f>
        <v>9080594</v>
      </c>
      <c r="AY14" s="13" t="str">
        <f>IF('1-1全国'!$AV$25="","",'1-1全国'!$AV$25)</f>
        <v/>
      </c>
      <c r="AZ14" s="394">
        <f>IF('1-1全国'!$AW$25="","",'1-1全国'!$AW$25)</f>
        <v>5611372</v>
      </c>
      <c r="BA14" s="86">
        <v>1342535.13</v>
      </c>
      <c r="BB14" s="87">
        <v>102.99682</v>
      </c>
      <c r="BC14" s="408" t="s">
        <v>109</v>
      </c>
      <c r="BD14" s="409">
        <v>3</v>
      </c>
      <c r="BE14" s="11"/>
      <c r="BF14" s="13" t="str">
        <f>IF('1-1全国'!$AZ$24="","",'1-1全国'!$AZ$24)</f>
        <v/>
      </c>
      <c r="BG14" s="394">
        <f>IF('1-1全国'!$BA$25="","",'1-1全国'!$BA$25)</f>
        <v>6030</v>
      </c>
      <c r="BH14" s="13" t="str">
        <f>IF('1-1全国'!$BB$25="","",'1-1全国'!$BB$25)</f>
        <v/>
      </c>
      <c r="BI14" s="394">
        <f>IF('1-1全国'!$BC$25="","",'1-1全国'!$BC$25)</f>
        <v>11507</v>
      </c>
      <c r="BJ14" s="13" t="str">
        <f>IF('1-1全国'!$BD$25="","",'1-1全国'!$BD$25)</f>
        <v/>
      </c>
      <c r="BK14" s="394">
        <f>IF('1-1全国'!$BE$25="","",'1-1全国'!$BE$25)</f>
        <v>830914</v>
      </c>
      <c r="BL14" s="13" t="str">
        <f>IF('1-1全国'!$BF$25="","",'1-1全国'!$BF$25)</f>
        <v/>
      </c>
      <c r="BM14" s="394">
        <f>IF('1-1全国'!$BG$25="","",'1-1全国'!$BG$25)</f>
        <v>848750</v>
      </c>
      <c r="BN14" s="13" t="str">
        <f>IF('1-1全国'!$BH$25="","",'1-1全国'!$BH$25)</f>
        <v/>
      </c>
      <c r="BO14" s="394">
        <f>IF('1-1全国'!$BI$25="","",'1-1全国'!$BI$25)</f>
        <v>199071</v>
      </c>
      <c r="BP14" s="13" t="str">
        <f>IF('1-1全国'!$BJ$25="","",'1-1全国'!$BJ$25)</f>
        <v/>
      </c>
      <c r="BQ14" s="394">
        <f>IF('1-1全国'!$BK$25="","",'1-1全国'!$BK$25)</f>
        <v>27822</v>
      </c>
      <c r="BR14" s="13" t="str">
        <f>IF('1-1全国'!$BL$25="","",'1-1全国'!$BL$25)</f>
        <v/>
      </c>
      <c r="BS14" s="394">
        <f>IF('1-1全国'!$BM$25="","",'1-1全国'!$BM$25)</f>
        <v>134758</v>
      </c>
      <c r="BT14" s="13" t="str">
        <f>IF('1-1全国'!$BN$25="","",'1-1全国'!$BN$25)</f>
        <v/>
      </c>
      <c r="BU14" s="390">
        <f>IF('1-1全国'!$BO$25="","",'1-1全国'!$BO$25)</f>
        <v>36491</v>
      </c>
      <c r="BV14" s="487"/>
      <c r="BW14" s="390">
        <f>IF('1-1全国'!$BQ$25="","",'1-1全国'!$BQ$25)</f>
        <v>117600.89</v>
      </c>
      <c r="BX14" s="13" t="str">
        <f>IF('1-1全国'!$BR$25="","",'1-1全国'!$BR$25)</f>
        <v/>
      </c>
      <c r="BY14" s="394">
        <f>IF('1-1全国'!$BS$25="","",'1-1全国'!$BS$25)</f>
        <v>31777</v>
      </c>
      <c r="BZ14" s="13" t="str">
        <f>IF('1-1全国'!$BT$25="","",'1-1全国'!$BT$25)</f>
        <v/>
      </c>
      <c r="CA14" s="392">
        <f>IF('1-1全国'!$BU$25="","",'1-1全国'!$BU$25)</f>
        <v>104.6</v>
      </c>
      <c r="CB14" s="13" t="str">
        <f>IF('1-1全国'!$BV$25="","",'1-1全国'!$BV$25)</f>
        <v/>
      </c>
      <c r="CC14" s="393">
        <f>IF('1-1全国'!$BW$25="","",'1-1全国'!$BW$25)</f>
        <v>99.8</v>
      </c>
      <c r="CD14" s="408" t="s">
        <v>109</v>
      </c>
      <c r="CE14" s="409">
        <v>3</v>
      </c>
      <c r="CF14" s="12"/>
      <c r="CG14" s="13" t="str">
        <f>IF('1-1全国'!$BX$24="","",'1-1全国'!$BX$24)</f>
        <v/>
      </c>
      <c r="CH14" s="394">
        <f>IF('1-1全国'!$BY$25="","",'1-1全国'!$BY$25)</f>
        <v>279024</v>
      </c>
      <c r="CI14" s="12" t="str">
        <f>IF('1-1全国'!$BZ$25="","",'1-1全国'!$BZ$25)</f>
        <v/>
      </c>
      <c r="CJ14" s="396">
        <f>IF('1-1全国'!$CA$25="","",'1-1全国'!$CA$25)</f>
        <v>1.1299999999999999</v>
      </c>
      <c r="CK14" s="12" t="str">
        <f>IF('1-1全国'!$CB$25="","",'1-1全国'!$CB$25)</f>
        <v/>
      </c>
      <c r="CL14" s="394">
        <f>IF('1-1全国'!$CC$25="","",'1-1全国'!$CC$25)</f>
        <v>4639.8389999999999</v>
      </c>
      <c r="CM14" s="13" t="str">
        <f>IF('1-1全国'!$CD$25="","",'1-1全国'!$CD$25)</f>
        <v/>
      </c>
      <c r="CN14" s="394">
        <f>IF('1-1全国'!$CE$25="","",'1-1全国'!$CE$25)</f>
        <v>9378.2250000000004</v>
      </c>
      <c r="CO14" s="13" t="str">
        <f>IF('1-1全国'!$CF$25="","",'1-1全国'!$CF$25)</f>
        <v/>
      </c>
      <c r="CP14" s="393">
        <f>IF('1-1全国'!$CG$25="","",'1-1全国'!$CG$25)</f>
        <v>100.3</v>
      </c>
      <c r="CQ14" s="12" t="str">
        <f>IF('1-1全国'!$CH$25="","",'1-1全国'!$CH$25)</f>
        <v/>
      </c>
      <c r="CR14" s="393">
        <f>IF('1-1全国'!$CI$25="","",'1-1全国'!$CI$25)</f>
        <v>100.6</v>
      </c>
      <c r="CS14" s="12" t="str">
        <f>IF('1-1全国'!$CJ$25="","",'1-1全国'!$CJ$25)</f>
        <v/>
      </c>
      <c r="CT14" s="393">
        <f>IF('1-1全国'!$CK$25="","",'1-1全国'!$CK$25)</f>
        <v>100.5</v>
      </c>
      <c r="CU14" s="12" t="str">
        <f>IF('1-1全国'!$CL$25="","",'1-1全国'!$CL$25)</f>
        <v/>
      </c>
      <c r="CV14" s="393">
        <f>IF('1-1全国'!$CM$25="","",'1-1全国'!$CM$25)</f>
        <v>100.8</v>
      </c>
      <c r="CW14" s="12" t="str">
        <f>IF('1-1全国'!$CN$25="","",'1-1全国'!$CN$25)</f>
        <v/>
      </c>
      <c r="CX14" s="393">
        <f>IF('1-1全国'!$CO$25="","",'1-1全国'!$CO$25)</f>
        <v>100.5</v>
      </c>
      <c r="CY14" s="12" t="str">
        <f>IF('1-1全国'!$CP$25="","",'1-1全国'!$CP$25)</f>
        <v/>
      </c>
      <c r="CZ14" s="393">
        <f>IF('1-1全国'!$CQ$25="","",'1-1全国'!$CQ$25)</f>
        <v>100.7</v>
      </c>
      <c r="DA14" s="12" t="str">
        <f>IF('1-1全国'!$CR$25="","",'1-1全国'!$CR$25)</f>
        <v/>
      </c>
      <c r="DB14" s="393">
        <f>IF('1-1全国'!$CS$25="","",'1-1全国'!$CS$25)</f>
        <v>114.7</v>
      </c>
      <c r="DC14" s="12" t="str">
        <f>IF('1-1全国'!$CT$25="","",'1-1全国'!$CT$25)</f>
        <v/>
      </c>
      <c r="DD14" s="393">
        <f>IF('1-1全国'!$CU$25="","",'1-1全国'!$CU$25)</f>
        <v>2.8</v>
      </c>
    </row>
    <row r="15" spans="1:108" s="8" customFormat="1" ht="18" customHeight="1">
      <c r="A15" s="129">
        <v>2022</v>
      </c>
      <c r="B15" s="408" t="s">
        <v>109</v>
      </c>
      <c r="C15" s="409">
        <v>4</v>
      </c>
      <c r="D15" s="12"/>
      <c r="E15" s="83"/>
      <c r="F15" s="13" t="str">
        <f>IF('1-1全国'!$F$25="","",'1-1全国'!$F$25)</f>
        <v/>
      </c>
      <c r="G15" s="404">
        <f>IF('1-1全国'!$G$26="","",'1-1全国'!$G$26)</f>
        <v>0</v>
      </c>
      <c r="H15" s="13" t="str">
        <f>IF('1-1全国'!$H$25="","",'1-1全国'!$H$25)</f>
        <v/>
      </c>
      <c r="I15" s="404">
        <f>IF('1-1全国'!$I$26="","",'1-1全国'!$I$26)</f>
        <v>0</v>
      </c>
      <c r="J15" s="13" t="str">
        <f>IF('1-1全国'!$J$25="","",'1-1全国'!$J$25)</f>
        <v/>
      </c>
      <c r="K15" s="404">
        <f>IF('1-1全国'!$K$26="","",'1-1全国'!$K$26)</f>
        <v>0</v>
      </c>
      <c r="L15" s="13" t="str">
        <f>IF('1-1全国'!$L$25="","",'1-1全国'!$L$25)</f>
        <v/>
      </c>
      <c r="M15" s="404">
        <f>IF('1-1全国'!$M$26="","",'1-1全国'!$M$26)</f>
        <v>12495</v>
      </c>
      <c r="N15" s="13" t="str">
        <f>IF('1-1全国'!$N$25="","",'1-1全国'!$N$25)</f>
        <v/>
      </c>
      <c r="O15" s="404">
        <f>IF('1-1全国'!$O$26="","",'1-1全国'!$O$26)</f>
        <v>59761</v>
      </c>
      <c r="P15" s="13" t="str">
        <f>IF('1-1全国'!$P$25="","",'1-1全国'!$P$25)</f>
        <v/>
      </c>
      <c r="Q15" s="404">
        <f>IF('1-1全国'!$Q$26="","",'1-1全国'!$Q$26)</f>
        <v>0</v>
      </c>
      <c r="R15" s="13" t="str">
        <f>IF('1-1全国'!$R$25="","",'1-1全国'!$R$25)</f>
        <v/>
      </c>
      <c r="S15" s="405">
        <f>IF('1-1全国'!$S$26="","",'1-1全国'!$S$26)</f>
        <v>105.3</v>
      </c>
      <c r="T15" s="13" t="str">
        <f>IF('1-1全国'!$T$25="","",'1-1全国'!$T$25)</f>
        <v/>
      </c>
      <c r="U15" s="404">
        <f>IF('1-1全国'!$U$26="","",'1-1全国'!$U$26)</f>
        <v>0</v>
      </c>
      <c r="V15" s="13" t="str">
        <f>IF('1-1全国'!$V$25="","",'1-1全国'!$V$25)</f>
        <v/>
      </c>
      <c r="W15" s="405">
        <f>IF('1-1全国'!$W$26="","",'1-1全国'!$W$26)</f>
        <v>103.9</v>
      </c>
      <c r="X15" s="13" t="str">
        <f>IF('1-1全国'!$X$25="","",'1-1全国'!$X$25)</f>
        <v/>
      </c>
      <c r="Y15" s="404">
        <f>IF('1-1全国'!$Y$26="","",'1-1全国'!$Y$26)</f>
        <v>0</v>
      </c>
      <c r="Z15" s="13" t="str">
        <f>IF('1-1全国'!$Z$25="","",'1-1全国'!$Z$25)</f>
        <v/>
      </c>
      <c r="AA15" s="391">
        <f>IF('1-1全国'!$AA$26="","",'1-1全国'!$AA$26)</f>
        <v>101.2</v>
      </c>
      <c r="AB15" s="408" t="s">
        <v>109</v>
      </c>
      <c r="AC15" s="409">
        <v>4</v>
      </c>
      <c r="AD15" s="12"/>
      <c r="AE15" s="13" t="str">
        <f>IF('1-1全国'!$AB$25="","",'1-1全国'!$AB$25)</f>
        <v/>
      </c>
      <c r="AF15" s="394">
        <f>IF('1-1全国'!$AC$26="","",'1-1全国'!$AC$26)</f>
        <v>859529</v>
      </c>
      <c r="AG15" s="13" t="str">
        <f>IF('1-1全国'!$AD$25="","",'1-1全国'!$AD$25)</f>
        <v/>
      </c>
      <c r="AH15" s="394">
        <f>IF('1-1全国'!$AE$26="","",'1-1全国'!$AE$26)</f>
        <v>253287</v>
      </c>
      <c r="AI15" s="13" t="str">
        <f>IF('1-1全国'!$AF$25="","",'1-1全国'!$AF$25)</f>
        <v/>
      </c>
      <c r="AJ15" s="394">
        <f>IF('1-1全国'!$AG$26="","",'1-1全国'!$AG$26)</f>
        <v>345080</v>
      </c>
      <c r="AK15" s="13" t="str">
        <f>IF('1-1全国'!$AH$25="","",'1-1全国'!$AH$25)</f>
        <v/>
      </c>
      <c r="AL15" s="394">
        <f>IF('1-1全国'!$AI$26="","",'1-1全国'!$AI$26)</f>
        <v>223206</v>
      </c>
      <c r="AM15" s="13" t="str">
        <f>IF('1-1全国'!$AJ$25="","",'1-1全国'!$AJ$25)</f>
        <v/>
      </c>
      <c r="AN15" s="394">
        <f>IF('1-1全国'!$AK$26="","",'1-1全国'!$AK$26)</f>
        <v>136174</v>
      </c>
      <c r="AO15" s="13" t="str">
        <f>IF('1-1全国'!$AL$25="","",'1-1全国'!$AL$25)</f>
        <v/>
      </c>
      <c r="AP15" s="394">
        <f>IF('1-1全国'!$AM$26="","",'1-1全国'!$AM$26)</f>
        <v>119466</v>
      </c>
      <c r="AQ15" s="13" t="str">
        <f>IF('1-1全国'!$AN$25="","",'1-1全国'!$AN$25)</f>
        <v/>
      </c>
      <c r="AR15" s="394">
        <f>IF('1-1全国'!$AO$26="","",'1-1全国'!$AO$26)</f>
        <v>267468</v>
      </c>
      <c r="AS15" s="13" t="str">
        <f>IF('1-1全国'!$AP$26="","",'1-1全国'!$AP$26)</f>
        <v/>
      </c>
      <c r="AT15" s="394">
        <f>IF('1-1全国'!$AQ$26="","",'1-1全国'!$AQ$26)</f>
        <v>0</v>
      </c>
      <c r="AU15" s="13" t="str">
        <f>IF('1-1全国'!$AR$26="","",'1-1全国'!$AR$26)</f>
        <v/>
      </c>
      <c r="AV15" s="394">
        <f>IF('1-1全国'!$AS$26="","",'1-1全国'!$AS$26)</f>
        <v>0</v>
      </c>
      <c r="AW15" s="13" t="str">
        <f>IF('1-1全国'!$AT$25="","",'1-1全国'!$AT$25)</f>
        <v/>
      </c>
      <c r="AX15" s="394">
        <f>IF('1-1全国'!$AU$26="","",'1-1全国'!$AU$26)</f>
        <v>9369424</v>
      </c>
      <c r="AY15" s="13" t="str">
        <f>IF('1-1全国'!$AV$26="","",'1-1全国'!$AV$26)</f>
        <v/>
      </c>
      <c r="AZ15" s="394">
        <f>IF('1-1全国'!$AW$26="","",'1-1全国'!$AW$26)</f>
        <v>5884641</v>
      </c>
      <c r="BA15" s="86">
        <v>1229847.24</v>
      </c>
      <c r="BB15" s="87">
        <v>19.248809999999999</v>
      </c>
      <c r="BC15" s="408" t="s">
        <v>109</v>
      </c>
      <c r="BD15" s="409">
        <v>4</v>
      </c>
      <c r="BE15" s="11"/>
      <c r="BF15" s="13" t="str">
        <f>IF('1-1全国'!$AZ$25="","",'1-1全国'!$AZ$25)</f>
        <v/>
      </c>
      <c r="BG15" s="394">
        <f>IF('1-1全国'!$BA$26="","",'1-1全国'!$BA$26)</f>
        <v>6428</v>
      </c>
      <c r="BH15" s="13" t="str">
        <f>IF('1-1全国'!$BB$26="","",'1-1全国'!$BB$26)</f>
        <v/>
      </c>
      <c r="BI15" s="394">
        <f>IF('1-1全国'!$BC$26="","",'1-1全国'!$BC$26)</f>
        <v>23314</v>
      </c>
      <c r="BJ15" s="13" t="str">
        <f>IF('1-1全国'!$BD$26="","",'1-1全国'!$BD$26)</f>
        <v/>
      </c>
      <c r="BK15" s="394">
        <f>IF('1-1全国'!$BE$26="","",'1-1全国'!$BE$26)</f>
        <v>981736</v>
      </c>
      <c r="BL15" s="13" t="str">
        <f>IF('1-1全国'!$BF$26="","",'1-1全国'!$BF$26)</f>
        <v/>
      </c>
      <c r="BM15" s="394">
        <f>IF('1-1全国'!$BG$26="","",'1-1全国'!$BG$26)</f>
        <v>1185032</v>
      </c>
      <c r="BN15" s="13" t="str">
        <f>IF('1-1全国'!$BH$26="","",'1-1全国'!$BH$26)</f>
        <v/>
      </c>
      <c r="BO15" s="394">
        <f>IF('1-1全国'!$BI$26="","",'1-1全国'!$BI$26)</f>
        <v>206603</v>
      </c>
      <c r="BP15" s="13" t="str">
        <f>IF('1-1全国'!$BJ$26="","",'1-1全国'!$BJ$26)</f>
        <v/>
      </c>
      <c r="BQ15" s="394">
        <f>IF('1-1全国'!$BK$26="","",'1-1全国'!$BK$26)</f>
        <v>31242</v>
      </c>
      <c r="BR15" s="13" t="str">
        <f>IF('1-1全国'!$BL$26="","",'1-1全国'!$BL$26)</f>
        <v/>
      </c>
      <c r="BS15" s="394">
        <f>IF('1-1全国'!$BM$26="","",'1-1全国'!$BM$26)</f>
        <v>136783</v>
      </c>
      <c r="BT15" s="13" t="str">
        <f>IF('1-1全国'!$BN$26="","",'1-1全国'!$BN$26)</f>
        <v/>
      </c>
      <c r="BU15" s="390">
        <f>IF('1-1全国'!$BO$26="","",'1-1全国'!$BO$26)</f>
        <v>38578</v>
      </c>
      <c r="BV15" s="487"/>
      <c r="BW15" s="390">
        <f>IF('1-1全国'!$BQ$26="","",'1-1全国'!$BQ$26)</f>
        <v>121996.48</v>
      </c>
      <c r="BX15" s="13" t="str">
        <f>IF('1-1全国'!$BR$26="","",'1-1全国'!$BR$26)</f>
        <v/>
      </c>
      <c r="BY15" s="394">
        <f>IF('1-1全国'!$BS$26="","",'1-1全国'!$BS$26)</f>
        <v>45046</v>
      </c>
      <c r="BZ15" s="13" t="str">
        <f>IF('1-1全国'!$BT$26="","",'1-1全国'!$BT$26)</f>
        <v/>
      </c>
      <c r="CA15" s="392">
        <f>IF('1-1全国'!$BU$26="","",'1-1全国'!$BU$26)</f>
        <v>114.9</v>
      </c>
      <c r="CB15" s="13" t="str">
        <f>IF('1-1全国'!$BV$26="","",'1-1全国'!$BV$26)</f>
        <v/>
      </c>
      <c r="CC15" s="393">
        <f>IF('1-1全国'!$BW$26="","",'1-1全国'!$BW$26)</f>
        <v>102.3</v>
      </c>
      <c r="CD15" s="408" t="s">
        <v>109</v>
      </c>
      <c r="CE15" s="409">
        <v>4</v>
      </c>
      <c r="CF15" s="12"/>
      <c r="CG15" s="13" t="str">
        <f>IF('1-1全国'!$BX$25="","",'1-1全国'!$BX$25)</f>
        <v/>
      </c>
      <c r="CH15" s="394">
        <f>IF('1-1全国'!$BY$26="","",'1-1全国'!$BY$26)</f>
        <v>290865</v>
      </c>
      <c r="CI15" s="12" t="str">
        <f>IF('1-1全国'!$BZ$26="","",'1-1全国'!$BZ$26)</f>
        <v/>
      </c>
      <c r="CJ15" s="396">
        <f>IF('1-1全国'!$CA$26="","",'1-1全国'!$CA$26)</f>
        <v>1.28</v>
      </c>
      <c r="CK15" s="12" t="str">
        <f>IF('1-1全国'!$CB$26="","",'1-1全国'!$CB$26)</f>
        <v/>
      </c>
      <c r="CL15" s="394">
        <f>IF('1-1全国'!$CC$26="","",'1-1全国'!$CC$26)</f>
        <v>4592</v>
      </c>
      <c r="CM15" s="13" t="str">
        <f>IF('1-1全国'!$CD$26="","",'1-1全国'!$CD$26)</f>
        <v/>
      </c>
      <c r="CN15" s="394">
        <f>IF('1-1全国'!$CE$26="","",'1-1全国'!$CE$26)</f>
        <v>10398</v>
      </c>
      <c r="CO15" s="13" t="str">
        <f>IF('1-1全国'!$CF$26="","",'1-1全国'!$CF$26)</f>
        <v/>
      </c>
      <c r="CP15" s="393">
        <f>IF('1-1全国'!$CG$26="","",'1-1全国'!$CG$26)</f>
        <v>102.3</v>
      </c>
      <c r="CQ15" s="12" t="str">
        <f>IF('1-1全国'!$CH$26="","",'1-1全国'!$CH$26)</f>
        <v/>
      </c>
      <c r="CR15" s="393">
        <f>IF('1-1全国'!$CI$26="","",'1-1全国'!$CI$26)</f>
        <v>99.6</v>
      </c>
      <c r="CS15" s="12" t="str">
        <f>IF('1-1全国'!$CJ$26="","",'1-1全国'!$CJ$26)</f>
        <v/>
      </c>
      <c r="CT15" s="393">
        <f>IF('1-1全国'!$CK$26="","",'1-1全国'!$CK$26)</f>
        <v>101.9</v>
      </c>
      <c r="CU15" s="12" t="str">
        <f>IF('1-1全国'!$CL$26="","",'1-1全国'!$CL$26)</f>
        <v/>
      </c>
      <c r="CV15" s="393">
        <f>IF('1-1全国'!$CM$26="","",'1-1全国'!$CM$26)</f>
        <v>99.2</v>
      </c>
      <c r="CW15" s="12" t="str">
        <f>IF('1-1全国'!$CN$26="","",'1-1全国'!$CN$26)</f>
        <v/>
      </c>
      <c r="CX15" s="393">
        <f>IF('1-1全国'!$CO$26="","",'1-1全国'!$CO$26)</f>
        <v>101.3</v>
      </c>
      <c r="CY15" s="12" t="str">
        <f>IF('1-1全国'!$CP$26="","",'1-1全国'!$CP$26)</f>
        <v/>
      </c>
      <c r="CZ15" s="393">
        <f>IF('1-1全国'!$CQ$26="","",'1-1全国'!$CQ$26)</f>
        <v>100.8</v>
      </c>
      <c r="DA15" s="12" t="str">
        <f>IF('1-1全国'!$CR$26="","",'1-1全国'!$CR$26)</f>
        <v/>
      </c>
      <c r="DB15" s="393">
        <f>IF('1-1全国'!$CS$26="","",'1-1全国'!$CS$26)</f>
        <v>119.6</v>
      </c>
      <c r="DC15" s="12" t="str">
        <f>IF('1-1全国'!$CT$26="","",'1-1全国'!$CT$26)</f>
        <v/>
      </c>
      <c r="DD15" s="393">
        <f>IF('1-1全国'!$CU$26="","",'1-1全国'!$CU$26)</f>
        <v>2.6</v>
      </c>
    </row>
    <row r="16" spans="1:108" s="8" customFormat="1" ht="18" customHeight="1">
      <c r="A16" s="129">
        <v>2023</v>
      </c>
      <c r="B16" s="408" t="s">
        <v>108</v>
      </c>
      <c r="C16" s="409">
        <v>5</v>
      </c>
      <c r="D16" s="12"/>
      <c r="E16" s="83"/>
      <c r="F16" s="13" t="str">
        <f>IF('1-1全国'!$F$26="","",'1-1全国'!$F$26)</f>
        <v/>
      </c>
      <c r="G16" s="404">
        <f>IF('1-1全国'!$G$27="","",'1-1全国'!$G$27)</f>
        <v>0</v>
      </c>
      <c r="H16" s="13" t="str">
        <f>IF('1-1全国'!$H$25="","",'1-1全国'!$H$25)</f>
        <v/>
      </c>
      <c r="I16" s="404">
        <f>IF('1-1全国'!$I$27="","",'1-1全国'!$I$27)</f>
        <v>0</v>
      </c>
      <c r="J16" s="13" t="str">
        <f>IF('1-1全国'!$J$25="","",'1-1全国'!$J$25)</f>
        <v/>
      </c>
      <c r="K16" s="404">
        <f>IF('1-1全国'!$K$27="","",'1-1全国'!$K$27)</f>
        <v>0</v>
      </c>
      <c r="L16" s="13" t="str">
        <f>IF('1-1全国'!$L$25="","",'1-1全国'!$L$25)</f>
        <v/>
      </c>
      <c r="M16" s="404">
        <f>IF('1-1全国'!$M$27="","",'1-1全国'!$M$27)</f>
        <v>12435</v>
      </c>
      <c r="N16" s="13" t="str">
        <f>IF('1-1全国'!$N$25="","",'1-1全国'!$N$25)</f>
        <v/>
      </c>
      <c r="O16" s="404">
        <f>IF('1-1全国'!$O$27="","",'1-1全国'!$O$27)</f>
        <v>60779.141000000003</v>
      </c>
      <c r="P16" s="13" t="str">
        <f>IF('1-1全国'!$P$25="","",'1-1全国'!$P$25)</f>
        <v/>
      </c>
      <c r="Q16" s="404">
        <f>IF('1-1全国'!$Q$27="","",'1-1全国'!$Q$27)</f>
        <v>0</v>
      </c>
      <c r="R16" s="13" t="str">
        <f>IF('1-1全国'!$R$25="","",'1-1全国'!$R$25)</f>
        <v/>
      </c>
      <c r="S16" s="405">
        <f>IF('1-1全国'!$S$27="","",'1-1全国'!$S$27)</f>
        <v>103.9</v>
      </c>
      <c r="T16" s="13" t="str">
        <f>IF('1-1全国'!$T$25="","",'1-1全国'!$T$25)</f>
        <v/>
      </c>
      <c r="U16" s="404">
        <f>IF('1-1全国'!$U$27="","",'1-1全国'!$U$27)</f>
        <v>0</v>
      </c>
      <c r="V16" s="13" t="str">
        <f>IF('1-1全国'!$V$25="","",'1-1全国'!$V$25)</f>
        <v/>
      </c>
      <c r="W16" s="405">
        <f>IF('1-1全国'!$W$27="","",'1-1全国'!$W$27)</f>
        <v>103.2</v>
      </c>
      <c r="X16" s="13" t="str">
        <f>IF('1-1全国'!$X$25="","",'1-1全国'!$X$25)</f>
        <v/>
      </c>
      <c r="Y16" s="404">
        <f>IF('1-1全国'!$Y$27="","",'1-1全国'!$Y$27)</f>
        <v>0</v>
      </c>
      <c r="Z16" s="13" t="str">
        <f>IF('1-1全国'!$Z$25="","",'1-1全国'!$Z$25)</f>
        <v/>
      </c>
      <c r="AA16" s="391">
        <f>IF('1-1全国'!$AA$27="","",'1-1全国'!$AA$27)</f>
        <v>104.1</v>
      </c>
      <c r="AB16" s="408" t="s">
        <v>108</v>
      </c>
      <c r="AC16" s="409">
        <v>5</v>
      </c>
      <c r="AD16" s="12"/>
      <c r="AE16" s="13" t="str">
        <f>IF('1-1全国'!$AB$26="","",'1-1全国'!$AB$26)</f>
        <v/>
      </c>
      <c r="AF16" s="394">
        <f>IF('1-1全国'!$AC$27="","",'1-1全国'!$AC$27)</f>
        <v>819623</v>
      </c>
      <c r="AG16" s="13" t="str">
        <f>IF('1-1全国'!$AD$25="","",'1-1全国'!$AD$25)</f>
        <v/>
      </c>
      <c r="AH16" s="394">
        <f>IF('1-1全国'!$AE$27="","",'1-1全国'!$AE$27)</f>
        <v>224352</v>
      </c>
      <c r="AI16" s="13" t="str">
        <f>IF('1-1全国'!$AF$25="","",'1-1全国'!$AF$25)</f>
        <v/>
      </c>
      <c r="AJ16" s="394">
        <f>IF('1-1全国'!$AG$27="","",'1-1全国'!$AG$27)</f>
        <v>343894</v>
      </c>
      <c r="AK16" s="13" t="str">
        <f>IF('1-1全国'!$AH$25="","",'1-1全国'!$AH$25)</f>
        <v/>
      </c>
      <c r="AL16" s="394">
        <f>IF('1-1全国'!$AI$27="","",'1-1全国'!$AI$27)</f>
        <v>221804</v>
      </c>
      <c r="AM16" s="13" t="str">
        <f>IF('1-1全国'!$AJ$25="","",'1-1全国'!$AJ$25)</f>
        <v/>
      </c>
      <c r="AN16" s="394">
        <f>IF('1-1全国'!$AK$27="","",'1-1全国'!$AK$27)</f>
        <v>147405.16</v>
      </c>
      <c r="AO16" s="13" t="str">
        <f>IF('1-1全国'!$AL$25="","",'1-1全国'!$AL$25)</f>
        <v/>
      </c>
      <c r="AP16" s="394">
        <f>IF('1-1全国'!$AM$27="","",'1-1全国'!$AM$27)</f>
        <v>111213.656</v>
      </c>
      <c r="AQ16" s="13" t="str">
        <f>IF('1-1全国'!$AN$25="","",'1-1全国'!$AN$25)</f>
        <v/>
      </c>
      <c r="AR16" s="394">
        <f>IF('1-1全国'!$AO$27="","",'1-1全国'!$AO$27)</f>
        <v>285652.011</v>
      </c>
      <c r="AS16" s="13" t="str">
        <f>IF('1-1全国'!$AP$26="","",'1-1全国'!$AP$26)</f>
        <v/>
      </c>
      <c r="AT16" s="394">
        <f>IF('1-1全国'!$AQ$27="","",'1-1全国'!$AQ$27)</f>
        <v>0</v>
      </c>
      <c r="AU16" s="13" t="str">
        <f>IF('1-1全国'!$AR$26="","",'1-1全国'!$AR$26)</f>
        <v/>
      </c>
      <c r="AV16" s="394">
        <f>IF('1-1全国'!$AS$27="","",'1-1全国'!$AS$27)</f>
        <v>0</v>
      </c>
      <c r="AW16" s="13" t="str">
        <f>IF('1-1全国'!$AT$25="","",'1-1全国'!$AT$25)</f>
        <v/>
      </c>
      <c r="AX16" s="394">
        <f>IF('1-1全国'!$AU$27="","",'1-1全国'!$AU$27)</f>
        <v>9691548</v>
      </c>
      <c r="AY16" s="13" t="str">
        <f>IF('1-1全国'!$AV$26="","",'1-1全国'!$AV$26)</f>
        <v/>
      </c>
      <c r="AZ16" s="394">
        <f>IF('1-1全国'!$AW$27="","",'1-1全国'!$AW$27)</f>
        <v>6108607</v>
      </c>
      <c r="BA16" s="86">
        <v>1053174</v>
      </c>
      <c r="BB16" s="87">
        <v>25</v>
      </c>
      <c r="BC16" s="408" t="s">
        <v>108</v>
      </c>
      <c r="BD16" s="409">
        <v>5</v>
      </c>
      <c r="BE16" s="11"/>
      <c r="BF16" s="13" t="str">
        <f>IF('1-1全国'!$AZ$26="","",'1-1全国'!$AZ$26)</f>
        <v/>
      </c>
      <c r="BG16" s="394">
        <f>IF('1-1全国'!$BA$27="","",'1-1全国'!$BA$27)</f>
        <v>8690</v>
      </c>
      <c r="BH16" s="13" t="str">
        <f>IF('1-1全国'!$BB26="","",'1-1全国'!$BB26)</f>
        <v/>
      </c>
      <c r="BI16" s="394">
        <f>IF('1-1全国'!$BC$27="","",'1-1全国'!$BC$27)</f>
        <v>24026</v>
      </c>
      <c r="BJ16" s="13" t="str">
        <f>IF('1-1全国'!$BD26="","",'1-1全国'!$BD26)</f>
        <v/>
      </c>
      <c r="BK16" s="394">
        <f>IF('1-1全国'!$BE$27="","",'1-1全国'!$BE$27)</f>
        <v>1008738</v>
      </c>
      <c r="BL16" s="13" t="str">
        <f>IF('1-1全国'!$BF26="","",'1-1全国'!$BF26)</f>
        <v/>
      </c>
      <c r="BM16" s="394">
        <f>IF('1-1全国'!$BG$27="","",'1-1全国'!$BG$27)</f>
        <v>1101956</v>
      </c>
      <c r="BN16" s="13" t="str">
        <f>IF('1-1全国'!$BH26="","",'1-1全国'!$BH26)</f>
        <v/>
      </c>
      <c r="BO16" s="394">
        <f>IF('1-1全国'!$BI$27="","",'1-1全国'!$BI$27)</f>
        <v>216049</v>
      </c>
      <c r="BP16" s="13" t="str">
        <f>IF('1-1全国'!$BJ26="","",'1-1全国'!$BJ26)</f>
        <v/>
      </c>
      <c r="BQ16" s="394">
        <f>IF('1-1全国'!$BK$27="","",'1-1全国'!$BK$27)</f>
        <v>34092</v>
      </c>
      <c r="BR16" s="13" t="str">
        <f>IF('1-1全国'!$BL26="","",'1-1全国'!$BL26)</f>
        <v/>
      </c>
      <c r="BS16" s="394">
        <f>IF('1-1全国'!$BM$27="","",'1-1全国'!$BM$27)</f>
        <v>141335</v>
      </c>
      <c r="BT16" s="13" t="str">
        <f>IF('1-1全国'!$BN26="","",'1-1全国'!$BN26)</f>
        <v/>
      </c>
      <c r="BU16" s="390">
        <f>IF('1-1全国'!$BO$27="","",'1-1全国'!$BO$27)</f>
        <v>40623</v>
      </c>
      <c r="BV16" s="487"/>
      <c r="BW16" s="390">
        <f>IF('1-1全国'!$BQ$27="","",'1-1全国'!$BQ$27)</f>
        <v>127320.5</v>
      </c>
      <c r="BX16" s="13" t="str">
        <f>IF('1-1全国'!$BR26="","",'1-1全国'!$BR26)</f>
        <v/>
      </c>
      <c r="BY16" s="394">
        <f>IF('1-1全国'!$BS$27="","",'1-1全国'!$BS$27)</f>
        <v>61747.493999999999</v>
      </c>
      <c r="BZ16" s="13" t="str">
        <f>IF('1-1全国'!$BT26="","",'1-1全国'!$BT26)</f>
        <v/>
      </c>
      <c r="CA16" s="392">
        <f>IF('1-1全国'!$BU27="","",'1-1全国'!$BU27)</f>
        <v>119.9</v>
      </c>
      <c r="CB16" s="13" t="str">
        <f>IF('1-1全国'!$BV26="","",'1-1全国'!$BV26)</f>
        <v/>
      </c>
      <c r="CC16" s="393">
        <f>IF('1-1全国'!$BW$27="","",'1-1全国'!$BW$27)</f>
        <v>105.6</v>
      </c>
      <c r="CD16" s="408" t="s">
        <v>108</v>
      </c>
      <c r="CE16" s="409">
        <v>5</v>
      </c>
      <c r="CF16" s="12"/>
      <c r="CG16" s="13" t="str">
        <f>IF('1-1全国'!$BX$26="","",'1-1全国'!$BX$26)</f>
        <v/>
      </c>
      <c r="CH16" s="394">
        <f>IF('1-1全国'!$BY$27="","",'1-1全国'!$BY$27)</f>
        <v>293997</v>
      </c>
      <c r="CI16" s="12" t="str">
        <f>IF('1-1全国'!$BZ$26="","",'1-1全国'!$BZ$26)</f>
        <v/>
      </c>
      <c r="CJ16" s="396">
        <f>IF('1-1全国'!$CA$27="","",'1-1全国'!$CA$27)</f>
        <v>1.31</v>
      </c>
      <c r="CK16" s="12" t="str">
        <f>IF('1-1全国'!$CB$26="","",'1-1全国'!$CB$26)</f>
        <v/>
      </c>
      <c r="CL16" s="394">
        <f>IF('1-1全国'!$CC$27="","",'1-1全国'!$CC$27)</f>
        <v>4552</v>
      </c>
      <c r="CM16" s="13" t="str">
        <f>IF('1-1全国'!$CD$26="","",'1-1全国'!$CD$26)</f>
        <v/>
      </c>
      <c r="CN16" s="394">
        <f>IF('1-1全国'!$CE$27="","",'1-1全国'!$CE$27)</f>
        <v>10404</v>
      </c>
      <c r="CO16" s="13" t="str">
        <f>IF('1-1全国'!$CF$26="","",'1-1全国'!$CF$26)</f>
        <v/>
      </c>
      <c r="CP16" s="393">
        <f>IF('1-1全国'!$CG$27="","",'1-1全国'!$CG$27)</f>
        <v>103.5</v>
      </c>
      <c r="CQ16" s="12" t="str">
        <f>IF('1-1全国'!$CH$26="","",'1-1全国'!$CH$26)</f>
        <v/>
      </c>
      <c r="CR16" s="393">
        <f>IF('1-1全国'!$CI$27="","",'1-1全国'!$CI$27)</f>
        <v>97.1</v>
      </c>
      <c r="CS16" s="12" t="str">
        <f>IF('1-1全国'!$CJ$26="","",'1-1全国'!$CJ$26)</f>
        <v/>
      </c>
      <c r="CT16" s="393">
        <f>IF('1-1全国'!$CK$27="","",'1-1全国'!$CK$27)</f>
        <v>103</v>
      </c>
      <c r="CU16" s="12" t="str">
        <f>IF('1-1全国'!$CL$26="","",'1-1全国'!$CL$26)</f>
        <v/>
      </c>
      <c r="CV16" s="393">
        <f>IF('1-1全国'!$CM$27="","",'1-1全国'!$CM$27)</f>
        <v>96.6</v>
      </c>
      <c r="CW16" s="12" t="str">
        <f>IF('1-1全国'!$CN$26="","",'1-1全国'!$CN$26)</f>
        <v/>
      </c>
      <c r="CX16" s="393">
        <f>IF('1-1全国'!$CO$27="","",'1-1全国'!$CO$27)</f>
        <v>103.1</v>
      </c>
      <c r="CY16" s="12" t="str">
        <f>IF('1-1全国'!$CP$26="","",'1-1全国'!$CP$26)</f>
        <v/>
      </c>
      <c r="CZ16" s="393">
        <f>IF('1-1全国'!$CQ$27="","",'1-1全国'!$CQ$27)</f>
        <v>100.9</v>
      </c>
      <c r="DA16" s="12" t="str">
        <f>IF('1-1全国'!$CR$26="","",'1-1全国'!$CR$26)</f>
        <v/>
      </c>
      <c r="DB16" s="393">
        <f>IF('1-1全国'!$CS$27="","",'1-1全国'!$CS$27)</f>
        <v>113.3</v>
      </c>
      <c r="DC16" s="12" t="str">
        <f>IF('1-1全国'!$CT$26="","",'1-1全国'!$CT$26)</f>
        <v/>
      </c>
      <c r="DD16" s="393">
        <f>IF('1-1全国'!$CU$27="","",'1-1全国'!$CU$27)</f>
        <v>2.6</v>
      </c>
    </row>
    <row r="17" spans="1:111" s="8" customFormat="1" ht="18" customHeight="1">
      <c r="A17" s="129">
        <v>2024</v>
      </c>
      <c r="B17" s="408" t="s">
        <v>108</v>
      </c>
      <c r="C17" s="409">
        <v>6</v>
      </c>
      <c r="E17" s="83"/>
      <c r="F17" s="13" t="str">
        <f>IF('1-1全国'!$F27="","",'1-1全国'!$F27)</f>
        <v/>
      </c>
      <c r="G17" s="404">
        <f>IF('1-1全国'!$G$28="","",'1-1全国'!$G$28)</f>
        <v>0</v>
      </c>
      <c r="H17" s="13" t="str">
        <f>IF('1-1全国'!$H$25="","",'1-1全国'!$H$25)</f>
        <v/>
      </c>
      <c r="I17" s="404">
        <f>IF('1-1全国'!$I$28="","",'1-1全国'!$I$28)</f>
        <v>0</v>
      </c>
      <c r="J17" s="13" t="str">
        <f>IF('1-1全国'!$J$25="","",'1-1全国'!$J$25)</f>
        <v/>
      </c>
      <c r="K17" s="404">
        <f>IF('1-1全国'!$K$28="","",'1-1全国'!$K$28)</f>
        <v>0</v>
      </c>
      <c r="L17" s="13" t="str">
        <f>IF('1-1全国'!$L$25="","",'1-1全国'!$L$25)</f>
        <v/>
      </c>
      <c r="M17" s="404">
        <f>IF('1-1全国'!$M$28="","",'1-1全国'!$M$28)</f>
        <v>12379</v>
      </c>
      <c r="N17" s="13" t="str">
        <f>IF('1-1全国'!$N$25="","",'1-1全国'!$N$25)</f>
        <v/>
      </c>
      <c r="O17" s="404" t="str">
        <f>IF('1-1全国'!$O$28="","",'1-1全国'!$O$28)</f>
        <v/>
      </c>
      <c r="P17" s="13" t="str">
        <f>IF('1-1全国'!$P$25="","",'1-1全国'!$P$25)</f>
        <v/>
      </c>
      <c r="Q17" s="404">
        <f>IF('1-1全国'!$Q$28="","",'1-1全国'!$Q$28)</f>
        <v>0</v>
      </c>
      <c r="R17" s="13" t="str">
        <f>IF('1-1全国'!$R$25="","",'1-1全国'!$R$25)</f>
        <v/>
      </c>
      <c r="S17" s="405">
        <f>IF('1-1全国'!$S$28="","",'1-1全国'!$S$28)</f>
        <v>101.5</v>
      </c>
      <c r="T17" s="13" t="str">
        <f>IF('1-1全国'!$T$25="","",'1-1全国'!$T$25)</f>
        <v/>
      </c>
      <c r="U17" s="404">
        <f>IF('1-1全国'!$U$28="","",'1-1全国'!$U$28)</f>
        <v>0</v>
      </c>
      <c r="V17" s="13" t="str">
        <f>IF('1-1全国'!$V$25="","",'1-1全国'!$V$25)</f>
        <v/>
      </c>
      <c r="W17" s="405">
        <f>IF('1-1全国'!$W$28="","",'1-1全国'!$W$28)</f>
        <v>100.1</v>
      </c>
      <c r="X17" s="13" t="str">
        <f>IF('1-1全国'!$X$25="","",'1-1全国'!$X$25)</f>
        <v/>
      </c>
      <c r="Y17" s="404">
        <f>IF('1-1全国'!$Y$28="","",'1-1全国'!$Y$28)</f>
        <v>0</v>
      </c>
      <c r="Z17" s="13" t="str">
        <f>IF('1-1全国'!$Z$25="","",'1-1全国'!$Z$25)</f>
        <v/>
      </c>
      <c r="AA17" s="391">
        <f>IF('1-1全国'!$AA$28="","",'1-1全国'!$AA$28)</f>
        <v>102.1</v>
      </c>
      <c r="AB17" s="408" t="s">
        <v>108</v>
      </c>
      <c r="AC17" s="409">
        <v>6</v>
      </c>
      <c r="AD17" s="12"/>
      <c r="AE17" s="456" t="str">
        <f>IF('1-1全国'!$AB27="","",'1-1全国'!$AB27)</f>
        <v/>
      </c>
      <c r="AF17" s="394">
        <f>IF('1-1全国'!$AC$28="","",'1-1全国'!$AC$28)</f>
        <v>792098</v>
      </c>
      <c r="AG17" s="13" t="str">
        <f>IF('1-1全国'!$AD$25="","",'1-1全国'!$AD$25)</f>
        <v/>
      </c>
      <c r="AH17" s="394">
        <f>IF('1-1全国'!$AE$28="","",'1-1全国'!$AE$28)</f>
        <v>218132</v>
      </c>
      <c r="AI17" s="13" t="str">
        <f>IF('1-1全国'!$AF$25="","",'1-1全国'!$AF$25)</f>
        <v/>
      </c>
      <c r="AJ17" s="394">
        <f>IF('1-1全国'!$AG$28="","",'1-1全国'!$AG$28)</f>
        <v>342044</v>
      </c>
      <c r="AK17" s="13" t="str">
        <f>IF('1-1全国'!$AH$25="","",'1-1全国'!$AH$25)</f>
        <v/>
      </c>
      <c r="AL17" s="394">
        <f>IF('1-1全国'!$AI$28="","",'1-1全国'!$AI$28)</f>
        <v>183075</v>
      </c>
      <c r="AM17" s="13" t="str">
        <f>IF('1-1全国'!$AJ$25="","",'1-1全国'!$AJ$25)</f>
        <v/>
      </c>
      <c r="AN17" s="394">
        <f>IF('1-1全国'!$AK$28="","",'1-1全国'!$AK$28)</f>
        <v>122259.41</v>
      </c>
      <c r="AO17" s="13" t="str">
        <f>IF('1-1全国'!$AL$25="","",'1-1全国'!$AL$25)</f>
        <v/>
      </c>
      <c r="AP17" s="394">
        <f>IF('1-1全国'!$AM$28="","",'1-1全国'!$AM$28)</f>
        <v>102739.329</v>
      </c>
      <c r="AQ17" s="13" t="str">
        <f>IF('1-1全国'!$AN$25="","",'1-1全国'!$AN$25)</f>
        <v/>
      </c>
      <c r="AR17" s="394">
        <f>IF('1-1全国'!$AO$28="","",'1-1全国'!$AO$28)</f>
        <v>292419.9706</v>
      </c>
      <c r="AS17" s="13" t="str">
        <f>IF('1-1全国'!$AP$26="","",'1-1全国'!$AP$26)</f>
        <v/>
      </c>
      <c r="AT17" s="394">
        <f>IF('1-1全国'!$AQ$28="","",'1-1全国'!$AQ$28)</f>
        <v>0</v>
      </c>
      <c r="AU17" s="13" t="str">
        <f>IF('1-1全国'!$AR$26="","",'1-1全国'!$AR$26)</f>
        <v/>
      </c>
      <c r="AV17" s="394">
        <f>IF('1-1全国'!$AS$28="","",'1-1全国'!$AS$28)</f>
        <v>0</v>
      </c>
      <c r="AW17" s="13" t="str">
        <f>IF('1-1全国'!$AT$25="","",'1-1全国'!$AT$25)</f>
        <v/>
      </c>
      <c r="AX17" s="394">
        <f>IF('1-1全国'!$AU$28="","",'1-1全国'!$AU$28)</f>
        <v>9915411</v>
      </c>
      <c r="AY17" s="13" t="str">
        <f>IF('1-1全国'!$AV$26="","",'1-1全国'!$AV$26)</f>
        <v/>
      </c>
      <c r="AZ17" s="394">
        <f>IF('1-1全国'!$AW$28="","",'1-1全国'!$AW$28)</f>
        <v>6397991</v>
      </c>
      <c r="BA17" s="86"/>
      <c r="BB17" s="87"/>
      <c r="BC17" s="408" t="s">
        <v>108</v>
      </c>
      <c r="BD17" s="409">
        <v>6</v>
      </c>
      <c r="BE17" s="11"/>
      <c r="BF17" s="456" t="str">
        <f>IF('1-1全国'!$AZ27="","",'1-1全国'!$AZ27)</f>
        <v/>
      </c>
      <c r="BG17" s="394">
        <f>IF('1-1全国'!$BA$28="","",'1-1全国'!$BA$28)</f>
        <v>10006</v>
      </c>
      <c r="BH17" s="13" t="str">
        <f>IF('1-1全国'!$BB27="","",'1-1全国'!$BB27)</f>
        <v/>
      </c>
      <c r="BI17" s="394">
        <f>IF('1-1全国'!$BC$28="","",'1-1全国'!$BC$28)</f>
        <v>23436</v>
      </c>
      <c r="BJ17" s="13" t="str">
        <f>IF('1-1全国'!$BD27="","",'1-1全国'!$BD27)</f>
        <v/>
      </c>
      <c r="BK17" s="394">
        <f>IF('1-1全国'!$BE$28="","",'1-1全国'!$BE$28)</f>
        <v>1070908</v>
      </c>
      <c r="BL17" s="13" t="str">
        <f>IF('1-1全国'!$BF27="","",'1-1全国'!$BF27)</f>
        <v/>
      </c>
      <c r="BM17" s="394">
        <f>IF('1-1全国'!$BG$28="","",'1-1全国'!$BG$28)</f>
        <v>1124260</v>
      </c>
      <c r="BN17" s="13" t="str">
        <f>IF('1-1全国'!$BH27="","",'1-1全国'!$BH27)</f>
        <v/>
      </c>
      <c r="BO17" s="394">
        <f>IF('1-1全国'!$BI$28="","",'1-1全国'!$BI$28)</f>
        <v>224064.81</v>
      </c>
      <c r="BP17" s="13" t="str">
        <f>IF('1-1全国'!$BJ27="","",'1-1全国'!$BJ27)</f>
        <v/>
      </c>
      <c r="BQ17" s="394">
        <f>IF('1-1全国'!$BK$28="","",'1-1全国'!$BK$28)</f>
        <v>35808.839999999997</v>
      </c>
      <c r="BR17" s="13" t="str">
        <f>IF('1-1全国'!$BL27="","",'1-1全国'!$BL27)</f>
        <v/>
      </c>
      <c r="BS17" s="394">
        <f>IF('1-1全国'!$BM$28="","",'1-1全国'!$BM$28)</f>
        <v>145446.25</v>
      </c>
      <c r="BT17" s="13" t="str">
        <f>IF('1-1全国'!$BN27="","",'1-1全国'!$BN27)</f>
        <v/>
      </c>
      <c r="BU17" s="390">
        <f>IF('1-1全国'!$BO$28="","",'1-1全国'!$BO$28)</f>
        <v>42809.73</v>
      </c>
      <c r="BV17" s="487"/>
      <c r="BW17" s="390">
        <f>IF('1-1全国'!$BQ$28="","",'1-1全国'!$BQ$28)</f>
        <v>128886.97</v>
      </c>
      <c r="BX17" s="13" t="str">
        <f>IF('1-1全国'!$BR27="","",'1-1全国'!$BR27)</f>
        <v/>
      </c>
      <c r="BY17" s="394">
        <f>IF('1-1全国'!$BS$28="","",'1-1全国'!$BS$28)</f>
        <v>65027.538999999997</v>
      </c>
      <c r="BZ17" s="13" t="str">
        <f>IF('1-1全国'!$BT27="","",'1-1全国'!$BT27)</f>
        <v/>
      </c>
      <c r="CA17" s="392">
        <f>IF('1-1全国'!$BU28="","",'1-1全国'!$BU28)</f>
        <v>122.6</v>
      </c>
      <c r="CB17" s="13" t="str">
        <f>IF('1-1全国'!$BV27="","",'1-1全国'!$BV27)</f>
        <v/>
      </c>
      <c r="CC17" s="393">
        <f>IF('1-1全国'!$BW$28="","",'1-1全国'!$BW$28)</f>
        <v>108.5</v>
      </c>
      <c r="CD17" s="408" t="s">
        <v>108</v>
      </c>
      <c r="CE17" s="409">
        <v>6</v>
      </c>
      <c r="CF17" s="12"/>
      <c r="CG17" s="13" t="str">
        <f>IF('1-1全国'!$BX27="","",'1-1全国'!$BX27)</f>
        <v/>
      </c>
      <c r="CH17" s="394">
        <f>IF('1-1全国'!$BY$28="","",'1-1全国'!$BY$28)</f>
        <v>300243</v>
      </c>
      <c r="CI17" s="12" t="str">
        <f>IF('1-1全国'!$BZ$26="","",'1-1全国'!$BZ$26)</f>
        <v/>
      </c>
      <c r="CJ17" s="396">
        <f>IF('1-1全国'!$CA$28="","",'1-1全国'!$CA$28)</f>
        <v>1.25</v>
      </c>
      <c r="CK17" s="12" t="str">
        <f>IF('1-1全国'!$CB$26="","",'1-1全国'!$CB$26)</f>
        <v/>
      </c>
      <c r="CL17" s="394">
        <f>IF('1-1全国'!$CC$28="","",'1-1全国'!$CC$28)</f>
        <v>4455</v>
      </c>
      <c r="CM17" s="13" t="str">
        <f>IF('1-1全国'!$CD$26="","",'1-1全国'!$CD$26)</f>
        <v/>
      </c>
      <c r="CN17" s="394">
        <f>IF('1-1全国'!$CE$28="","",'1-1全国'!$CE$28)</f>
        <v>10033</v>
      </c>
      <c r="CO17" s="13" t="str">
        <f>IF('1-1全国'!$CF$26="","",'1-1全国'!$CF$26)</f>
        <v/>
      </c>
      <c r="CP17" s="393">
        <f>IF('1-1全国'!$CG$28="","",'1-1全国'!$CG$28)</f>
        <v>109.2</v>
      </c>
      <c r="CQ17" s="12" t="str">
        <f>IF('1-1全国'!$CH$26="","",'1-1全国'!$CH$26)</f>
        <v/>
      </c>
      <c r="CR17" s="393">
        <f>IF('1-1全国'!$CI$28="","",'1-1全国'!$CI$28)</f>
        <v>99.3</v>
      </c>
      <c r="CS17" s="12" t="str">
        <f>IF('1-1全国'!$CJ$26="","",'1-1全国'!$CJ$26)</f>
        <v/>
      </c>
      <c r="CT17" s="393">
        <f>IF('1-1全国'!$CK$28="","",'1-1全国'!$CK$28)</f>
        <v>107.5</v>
      </c>
      <c r="CU17" s="12" t="str">
        <f>IF('1-1全国'!$CL$26="","",'1-1全国'!$CL$26)</f>
        <v/>
      </c>
      <c r="CV17" s="393">
        <f>IF('1-1全国'!$CM$28="","",'1-1全国'!$CM$28)</f>
        <v>97.7</v>
      </c>
      <c r="CW17" s="12" t="str">
        <f>IF('1-1全国'!$CN$26="","",'1-1全国'!$CN$26)</f>
        <v/>
      </c>
      <c r="CX17" s="393">
        <f>IF('1-1全国'!$CO$28="","",'1-1全国'!$CO$28)</f>
        <v>104.3</v>
      </c>
      <c r="CY17" s="12" t="str">
        <f>IF('1-1全国'!$CP$26="","",'1-1全国'!$CP$26)</f>
        <v/>
      </c>
      <c r="CZ17" s="393">
        <f>IF('1-1全国'!$CQ$28="","",'1-1全国'!$CQ$28)</f>
        <v>101.4</v>
      </c>
      <c r="DA17" s="12" t="str">
        <f>IF('1-1全国'!$CR$26="","",'1-1全国'!$CR$26)</f>
        <v/>
      </c>
      <c r="DB17" s="393">
        <f>IF('1-1全国'!$CS$28="","",'1-1全国'!$CS$28)</f>
        <v>109.1</v>
      </c>
      <c r="DC17" s="12" t="str">
        <f>IF('1-1全国'!$CT$26="","",'1-1全国'!$CT$26)</f>
        <v/>
      </c>
      <c r="DD17" s="393">
        <f>IF('1-1全国'!$CU$28="","",'1-1全国'!$CU$28)</f>
        <v>2.5</v>
      </c>
    </row>
    <row r="18" spans="1:111" s="8" customFormat="1" ht="12" customHeight="1">
      <c r="B18" s="88"/>
      <c r="C18" s="89"/>
      <c r="D18" s="90"/>
      <c r="E18" s="91"/>
      <c r="F18" s="88"/>
      <c r="G18" s="93"/>
      <c r="H18" s="88"/>
      <c r="I18" s="93"/>
      <c r="J18" s="88"/>
      <c r="K18" s="93"/>
      <c r="L18" s="88"/>
      <c r="M18" s="96"/>
      <c r="N18" s="88"/>
      <c r="O18" s="96"/>
      <c r="P18" s="88"/>
      <c r="Q18" s="93"/>
      <c r="R18" s="88"/>
      <c r="S18" s="95"/>
      <c r="T18" s="92"/>
      <c r="U18" s="101"/>
      <c r="V18" s="88"/>
      <c r="W18" s="95"/>
      <c r="X18" s="88"/>
      <c r="Y18" s="101"/>
      <c r="Z18" s="88"/>
      <c r="AA18" s="95"/>
      <c r="AB18" s="88"/>
      <c r="AC18" s="89"/>
      <c r="AD18" s="90"/>
      <c r="AE18" s="88"/>
      <c r="AF18" s="98"/>
      <c r="AG18" s="88"/>
      <c r="AH18" s="98"/>
      <c r="AI18" s="88"/>
      <c r="AJ18" s="98"/>
      <c r="AK18" s="88"/>
      <c r="AL18" s="98"/>
      <c r="AM18" s="88"/>
      <c r="AN18" s="98"/>
      <c r="AO18" s="88"/>
      <c r="AP18" s="98"/>
      <c r="AQ18" s="88"/>
      <c r="AR18" s="98"/>
      <c r="AS18" s="88"/>
      <c r="AT18" s="98"/>
      <c r="AU18" s="88"/>
      <c r="AV18" s="98"/>
      <c r="AW18" s="88"/>
      <c r="AX18" s="97"/>
      <c r="AY18" s="88"/>
      <c r="AZ18" s="97"/>
      <c r="BA18" s="97"/>
      <c r="BB18" s="283"/>
      <c r="BC18" s="88"/>
      <c r="BD18" s="89"/>
      <c r="BE18" s="406"/>
      <c r="BF18" s="88"/>
      <c r="BG18" s="97"/>
      <c r="BH18" s="283"/>
      <c r="BI18" s="97"/>
      <c r="BJ18" s="94"/>
      <c r="BK18" s="98"/>
      <c r="BL18" s="94"/>
      <c r="BM18" s="100"/>
      <c r="BN18" s="94"/>
      <c r="BO18" s="98"/>
      <c r="BP18" s="94"/>
      <c r="BQ18" s="385"/>
      <c r="BR18" s="99"/>
      <c r="BS18" s="385"/>
      <c r="BT18" s="99"/>
      <c r="BU18" s="385"/>
      <c r="BV18" s="99"/>
      <c r="BW18" s="488"/>
      <c r="BX18" s="94"/>
      <c r="BY18" s="100"/>
      <c r="BZ18" s="94"/>
      <c r="CA18" s="101"/>
      <c r="CB18" s="388"/>
      <c r="CC18" s="95"/>
      <c r="CD18" s="88"/>
      <c r="CE18" s="89"/>
      <c r="CF18" s="90"/>
      <c r="CG18" s="94"/>
      <c r="CH18" s="98"/>
      <c r="CI18" s="94"/>
      <c r="CJ18" s="102"/>
      <c r="CK18" s="94"/>
      <c r="CL18" s="98"/>
      <c r="CM18" s="94"/>
      <c r="CN18" s="98"/>
      <c r="CO18" s="103"/>
      <c r="CP18" s="95"/>
      <c r="CQ18" s="104"/>
      <c r="CR18" s="95"/>
      <c r="CS18" s="96"/>
      <c r="CT18" s="95"/>
      <c r="CU18" s="96"/>
      <c r="CV18" s="96"/>
      <c r="CW18" s="104"/>
      <c r="CX18" s="95"/>
      <c r="CY18" s="96"/>
      <c r="CZ18" s="96"/>
      <c r="DA18" s="104"/>
      <c r="DB18" s="95"/>
      <c r="DC18" s="96"/>
      <c r="DD18" s="101"/>
    </row>
    <row r="19" spans="1:111" s="8" customFormat="1" ht="18" customHeight="1">
      <c r="A19" s="408">
        <v>2023</v>
      </c>
      <c r="B19" s="408" t="s">
        <v>164</v>
      </c>
      <c r="C19" s="409">
        <v>5</v>
      </c>
      <c r="D19" s="410">
        <v>4</v>
      </c>
      <c r="E19" s="12" t="str">
        <f t="shared" ref="E19:E37" si="0">$C19&amp;$D19</f>
        <v>54</v>
      </c>
      <c r="F19" s="387" t="str">
        <f>IF('1-1全国'!$F178="","",'1-1全国'!$F178)</f>
        <v/>
      </c>
      <c r="G19" s="413">
        <f>IF('1-1全国'!$G178="","",'1-1全国'!$G178)</f>
        <v>45.5</v>
      </c>
      <c r="H19" s="387" t="str">
        <f>IF('1-1全国'!$H178="","",'1-1全国'!$H178)</f>
        <v/>
      </c>
      <c r="I19" s="413">
        <f>IF('1-1全国'!$I178="","",'1-1全国'!$I178)</f>
        <v>80</v>
      </c>
      <c r="J19" s="387" t="str">
        <f>IF('1-1全国'!$J178="","",'1-1全国'!$J178)</f>
        <v/>
      </c>
      <c r="K19" s="413">
        <f>IF('1-1全国'!$K178="","",'1-1全国'!$K178)</f>
        <v>44.4</v>
      </c>
      <c r="L19" s="13" t="str">
        <f>IF('1-1全国'!$L178="","",'1-1全国'!$L178)</f>
        <v/>
      </c>
      <c r="M19" s="404">
        <f>IF('1-1全国'!$M178="","",'1-1全国'!$M178)</f>
        <v>12455</v>
      </c>
      <c r="N19" s="13" t="str">
        <f>IF('1-1全国'!$N178="","",'1-1全国'!$N178)</f>
        <v/>
      </c>
      <c r="O19" s="404">
        <f>IF('1-1全国'!$O178="","",'1-1全国'!$O178)</f>
        <v>0</v>
      </c>
      <c r="P19" s="13" t="str">
        <f>IF('1-1全国'!$P178="","",'1-1全国'!$P178)</f>
        <v/>
      </c>
      <c r="Q19" s="405">
        <f>IF('1-1全国'!$Q178="","",'1-1全国'!$Q178)</f>
        <v>105.2</v>
      </c>
      <c r="R19" s="13" t="str">
        <f>IF('1-1全国'!$R178="","",'1-1全国'!$R178)</f>
        <v/>
      </c>
      <c r="S19" s="405">
        <f>IF('1-1全国'!$S178="","",'1-1全国'!$S178)</f>
        <v>102.5</v>
      </c>
      <c r="T19" s="13" t="str">
        <f>IF('1-1全国'!$T178="","",'1-1全国'!$T178)</f>
        <v/>
      </c>
      <c r="U19" s="405">
        <f>IF('1-1全国'!$U178="","",'1-1全国'!$U178)</f>
        <v>103.8</v>
      </c>
      <c r="V19" s="13" t="str">
        <f>IF('1-1全国'!$V178="","",'1-1全国'!$V178)</f>
        <v/>
      </c>
      <c r="W19" s="405">
        <f>IF('1-1全国'!$W178="","",'1-1全国'!$W178)</f>
        <v>100</v>
      </c>
      <c r="X19" s="13" t="str">
        <f>IF('1-1全国'!$X178="","",'1-1全国'!$X178)</f>
        <v/>
      </c>
      <c r="Y19" s="405">
        <f>IF('1-1全国'!$Y178="","",'1-1全国'!$Y178)</f>
        <v>104.9</v>
      </c>
      <c r="Z19" s="13" t="str">
        <f>IF('1-1全国'!$Z178="","",'1-1全国'!$Z178)</f>
        <v/>
      </c>
      <c r="AA19" s="391">
        <f>IF('1-1全国'!$AA178="","",'1-1全国'!$AA178)</f>
        <v>103.2</v>
      </c>
      <c r="AB19" s="408" t="s">
        <v>164</v>
      </c>
      <c r="AC19" s="409">
        <v>5</v>
      </c>
      <c r="AD19" s="410">
        <v>4</v>
      </c>
      <c r="AE19" s="13" t="str">
        <f>IF('1-1全国'!$AB178="","",'1-1全国'!$AB178)</f>
        <v/>
      </c>
      <c r="AF19" s="390">
        <f>IF('1-1全国'!$AC178="","",'1-1全国'!$AC178)</f>
        <v>67250</v>
      </c>
      <c r="AG19" s="13" t="str">
        <f>IF('1-1全国'!$AD178="","",'1-1全国'!$AD178)</f>
        <v/>
      </c>
      <c r="AH19" s="390">
        <f>IF('1-1全国'!$AE178="","",'1-1全国'!$AE178)</f>
        <v>18597</v>
      </c>
      <c r="AI19" s="13" t="str">
        <f>IF('1-1全国'!$AF178="","",'1-1全国'!$AF178)</f>
        <v/>
      </c>
      <c r="AJ19" s="390">
        <f>IF('1-1全国'!$AG178="","",'1-1全国'!$AG178)</f>
        <v>28685</v>
      </c>
      <c r="AK19" s="13" t="str">
        <f>IF('1-1全国'!$AH178="","",'1-1全国'!$AH178)</f>
        <v/>
      </c>
      <c r="AL19" s="390">
        <f>IF('1-1全国'!$AI178="","",'1-1全国'!$AI178)</f>
        <v>18107</v>
      </c>
      <c r="AM19" s="13" t="str">
        <f>IF('1-1全国'!$AJ178="","",'1-1全国'!$AJ178)</f>
        <v/>
      </c>
      <c r="AN19" s="390">
        <f>IF('1-1全国'!$AK178="","",'1-1全国'!$AK178)</f>
        <v>20480</v>
      </c>
      <c r="AO19" s="13" t="str">
        <f>IF('1-1全国'!$AL178="","",'1-1全国'!$AL178)</f>
        <v/>
      </c>
      <c r="AP19" s="390">
        <f>IF('1-1全国'!$AM178="","",'1-1全国'!$AM178)</f>
        <v>10298</v>
      </c>
      <c r="AQ19" s="13" t="str">
        <f>IF('1-1全国'!$AN178="","",'1-1全国'!$AN178)</f>
        <v/>
      </c>
      <c r="AR19" s="390">
        <f>IF('1-1全国'!$AO178="","",'1-1全国'!$AO178)</f>
        <v>25231</v>
      </c>
      <c r="AS19" s="13" t="str">
        <f>IF('1-1全国'!$AP178="","",'1-1全国'!$AP178)</f>
        <v/>
      </c>
      <c r="AT19" s="390">
        <f>IF('1-1全国'!$AQ178="","",'1-1全国'!$AQ178)</f>
        <v>0</v>
      </c>
      <c r="AU19" s="13" t="str">
        <f>IF('1-1全国'!AR178="","",'1-1全国'!AR178)</f>
        <v/>
      </c>
      <c r="AV19" s="390">
        <f>IF('1-1全国'!$AS178="","",'1-1全国'!$AS178)</f>
        <v>0</v>
      </c>
      <c r="AW19" s="13" t="str">
        <f>IF('1-1全国'!$AT178="","",'1-1全国'!$AT178)</f>
        <v/>
      </c>
      <c r="AX19" s="390">
        <f>IF('1-1全国'!$AU178="","",'1-1全国'!$AU178)</f>
        <v>9685955</v>
      </c>
      <c r="AY19" s="13" t="str">
        <f>IF('1-1全国'!AV178="","",'1-1全国'!AV178)</f>
        <v/>
      </c>
      <c r="AZ19" s="394">
        <f>IF('1-1全国'!AW178="","",'1-1全国'!AW178)</f>
        <v>5935792</v>
      </c>
      <c r="BA19" s="415"/>
      <c r="BB19" s="414"/>
      <c r="BC19" s="408" t="s">
        <v>164</v>
      </c>
      <c r="BD19" s="409">
        <v>5</v>
      </c>
      <c r="BE19" s="410">
        <v>4</v>
      </c>
      <c r="BF19" s="13" t="str">
        <f>IF('1-1全国'!$AZ178="","",'1-1全国'!$AZ178)</f>
        <v/>
      </c>
      <c r="BG19" s="390">
        <f>IF('1-1全国'!$BA178="","",'1-1全国'!$BA178)</f>
        <v>610</v>
      </c>
      <c r="BH19" s="13" t="str">
        <f>IF('1-1全国'!$BB178="","",'1-1全国'!$BB178)</f>
        <v/>
      </c>
      <c r="BI19" s="390">
        <f>IF('1-1全国'!$BC178="","",'1-1全国'!$BC178)</f>
        <v>2039</v>
      </c>
      <c r="BJ19" s="13" t="str">
        <f>IF('1-1全国'!$BD178="","",'1-1全国'!$BD178)</f>
        <v/>
      </c>
      <c r="BK19" s="390">
        <f>IF('1-1全国'!$BE178="","",'1-1全国'!$BE178)</f>
        <v>82890</v>
      </c>
      <c r="BL19" s="13" t="str">
        <f>IF('1-1全国'!$BF178="","",'1-1全国'!$BF178)</f>
        <v/>
      </c>
      <c r="BM19" s="390">
        <f>IF('1-1全国'!$BG178="","",'1-1全国'!$BG178)</f>
        <v>87253</v>
      </c>
      <c r="BN19" s="13" t="str">
        <f>IF('1-1全国'!$BH178="","",'1-1全国'!$BH178)</f>
        <v/>
      </c>
      <c r="BO19" s="390">
        <f>IF('1-1全国'!$BI178="","",'1-1全国'!$BI178)</f>
        <v>17095</v>
      </c>
      <c r="BP19" s="13" t="str">
        <f>IF('1-1全国'!$BJ178="","",'1-1全国'!$BJ178)</f>
        <v/>
      </c>
      <c r="BQ19" s="390">
        <f>IF('1-1全国'!$BK178="","",'1-1全国'!$BK178)</f>
        <v>2783</v>
      </c>
      <c r="BR19" s="13" t="str">
        <f>IF('1-1全国'!$BL178="","",'1-1全国'!$BL178)</f>
        <v/>
      </c>
      <c r="BS19" s="390">
        <f>IF('1-1全国'!$BM178="","",'1-1全国'!$BM178)</f>
        <v>11109</v>
      </c>
      <c r="BT19" s="13" t="str">
        <f>IF('1-1全国'!$BN178="","",'1-1全国'!$BN178)</f>
        <v/>
      </c>
      <c r="BU19" s="390">
        <f>IF('1-1全国'!$BO178="","",'1-1全国'!$BO178)</f>
        <v>3203</v>
      </c>
      <c r="BV19" s="487"/>
      <c r="BW19" s="390">
        <f>IF('1-1全国'!$BQ178="","",'1-1全国'!$BQ178)</f>
        <v>10395.14</v>
      </c>
      <c r="BX19" s="13" t="str">
        <f>IF('1-1全国'!$BR178="","",'1-1全国'!$BR178)</f>
        <v/>
      </c>
      <c r="BY19" s="390">
        <f>IF('1-1全国'!$BS178="","",'1-1全国'!$BS178)</f>
        <v>4715</v>
      </c>
      <c r="BZ19" s="13" t="str">
        <f>IF('1-1全国'!$BT178="","",'1-1全国'!$BT178)</f>
        <v/>
      </c>
      <c r="CA19" s="392">
        <f>IF('1-1全国'!$BU178="","",'1-1全国'!$BU178)</f>
        <v>120.4</v>
      </c>
      <c r="CB19" s="13" t="str">
        <f>IF('1-1全国'!$BV178="","",'1-1全国'!$BV178)</f>
        <v/>
      </c>
      <c r="CC19" s="393">
        <f>IF('1-1全国'!$BW178="","",'1-1全国'!$BW178)</f>
        <v>105.1</v>
      </c>
      <c r="CD19" s="408" t="s">
        <v>164</v>
      </c>
      <c r="CE19" s="409">
        <v>5</v>
      </c>
      <c r="CF19" s="410">
        <v>4</v>
      </c>
      <c r="CG19" s="13" t="str">
        <f>IF('1-1全国'!$BX178="","",'1-1全国'!$BX178)</f>
        <v/>
      </c>
      <c r="CH19" s="390">
        <f>IF('1-1全国'!$BY178="","",'1-1全国'!$BY178)</f>
        <v>303076</v>
      </c>
      <c r="CI19" s="13" t="str">
        <f>IF('1-1全国'!$BZ178="","",'1-1全国'!$BZ178)</f>
        <v/>
      </c>
      <c r="CJ19" s="397">
        <f>IF('1-1全国'!$CA178="","",'1-1全国'!$CA178)</f>
        <v>1.32</v>
      </c>
      <c r="CK19" s="13" t="str">
        <f>IF('1-1全国'!$CB178="","",'1-1全国'!$CB178)</f>
        <v/>
      </c>
      <c r="CL19" s="390">
        <f>IF('1-1全国'!$CC178="","",'1-1全国'!$CC178)</f>
        <v>501</v>
      </c>
      <c r="CM19" s="13" t="str">
        <f>IF('1-1全国'!$CD178="","",'1-1全国'!$CD178)</f>
        <v/>
      </c>
      <c r="CN19" s="390">
        <f>IF('1-1全国'!$CE178="","",'1-1全国'!$CE178)</f>
        <v>841</v>
      </c>
      <c r="CO19" s="13" t="str">
        <f>IF('1-1全国'!$CF178="","",'1-1全国'!$CF178)</f>
        <v/>
      </c>
      <c r="CP19" s="392">
        <f>IF('1-1全国'!$CG178="","",'1-1全国'!$CG178)</f>
        <v>89.4</v>
      </c>
      <c r="CQ19" s="13" t="str">
        <f>IF('1-1全国'!$CH178="","",'1-1全国'!$CH178)</f>
        <v/>
      </c>
      <c r="CR19" s="392">
        <f>IF('1-1全国'!$CI178="","",'1-1全国'!$CI178)</f>
        <v>84.3</v>
      </c>
      <c r="CS19" s="13" t="str">
        <f>IF('1-1全国'!$CJ178="","",'1-1全国'!$CJ178)</f>
        <v/>
      </c>
      <c r="CT19" s="392">
        <f>IF('1-1全国'!$CK178="","",'1-1全国'!$CK178)</f>
        <v>104</v>
      </c>
      <c r="CU19" s="13" t="str">
        <f>IF('1-1全国'!$CL178="","",'1-1全国'!$CL178)</f>
        <v/>
      </c>
      <c r="CV19" s="392">
        <f>IF('1-1全国'!$CM178="","",'1-1全国'!$CM178)</f>
        <v>98.1</v>
      </c>
      <c r="CW19" s="13" t="str">
        <f>IF('1-1全国'!$CN178="","",'1-1全国'!$CN178)</f>
        <v/>
      </c>
      <c r="CX19" s="392">
        <f>IF('1-1全国'!$CO178="","",'1-1全国'!$CO178)</f>
        <v>102.7</v>
      </c>
      <c r="CY19" s="13" t="str">
        <f>IF('1-1全国'!$CP178="","",'1-1全国'!$CP178)</f>
        <v/>
      </c>
      <c r="CZ19" s="392">
        <f>IF('1-1全国'!$CQ178="","",'1-1全国'!$CQ178)</f>
        <v>104.2</v>
      </c>
      <c r="DA19" s="13" t="str">
        <f>IF('1-1全国'!$CR178="","",'1-1全国'!$CR178)</f>
        <v/>
      </c>
      <c r="DB19" s="392">
        <f>IF('1-1全国'!$CS178="","",'1-1全国'!$CS178)</f>
        <v>115.7</v>
      </c>
      <c r="DC19" s="13" t="str">
        <f>IF('1-1全国'!$CT178="","",'1-1全国'!$CT178)</f>
        <v/>
      </c>
      <c r="DD19" s="393">
        <f>IF('1-1全国'!$CU178="","",'1-1全国'!$CU178)</f>
        <v>2.6</v>
      </c>
      <c r="DF19" s="108"/>
      <c r="DG19" s="108"/>
    </row>
    <row r="20" spans="1:111" s="8" customFormat="1" ht="18" customHeight="1">
      <c r="A20" s="408">
        <v>2023</v>
      </c>
      <c r="B20" s="408" t="s">
        <v>108</v>
      </c>
      <c r="C20" s="409">
        <v>5</v>
      </c>
      <c r="D20" s="410">
        <v>5</v>
      </c>
      <c r="E20" s="12" t="str">
        <f t="shared" si="0"/>
        <v>55</v>
      </c>
      <c r="F20" s="387" t="str">
        <f>IF('1-1全国'!$F179="","",'1-1全国'!$F179)</f>
        <v/>
      </c>
      <c r="G20" s="413">
        <f>IF('1-1全国'!$G179="","",'1-1全国'!$G179)</f>
        <v>31.8</v>
      </c>
      <c r="H20" s="387" t="str">
        <f>IF('1-1全国'!$H179="","",'1-1全国'!$H179)</f>
        <v/>
      </c>
      <c r="I20" s="413">
        <f>IF('1-1全国'!$I179="","",'1-1全国'!$I179)</f>
        <v>40</v>
      </c>
      <c r="J20" s="387" t="str">
        <f>IF('1-1全国'!$J179="","",'1-1全国'!$J179)</f>
        <v/>
      </c>
      <c r="K20" s="413">
        <f>IF('1-1全国'!$K179="","",'1-1全国'!$K179)</f>
        <v>66.7</v>
      </c>
      <c r="L20" s="13" t="str">
        <f>IF('1-1全国'!$L179="","",'1-1全国'!$L179)</f>
        <v/>
      </c>
      <c r="M20" s="404">
        <f>IF('1-1全国'!$M179="","",'1-1全国'!$M179)</f>
        <v>12448</v>
      </c>
      <c r="N20" s="13" t="str">
        <f>IF('1-1全国'!$N179="","",'1-1全国'!$N179)</f>
        <v/>
      </c>
      <c r="O20" s="404">
        <f>IF('1-1全国'!$O179="","",'1-1全国'!$O179)</f>
        <v>0</v>
      </c>
      <c r="P20" s="13" t="str">
        <f>IF('1-1全国'!$P179="","",'1-1全国'!$P179)</f>
        <v/>
      </c>
      <c r="Q20" s="405">
        <f>IF('1-1全国'!$Q179="","",'1-1全国'!$Q179)</f>
        <v>104.1</v>
      </c>
      <c r="R20" s="13" t="str">
        <f>IF('1-1全国'!$R179="","",'1-1全国'!$R179)</f>
        <v/>
      </c>
      <c r="S20" s="405">
        <f>IF('1-1全国'!$S179="","",'1-1全国'!$S179)</f>
        <v>96.6</v>
      </c>
      <c r="T20" s="13" t="str">
        <f>IF('1-1全国'!$T179="","",'1-1全国'!$T179)</f>
        <v/>
      </c>
      <c r="U20" s="405">
        <f>IF('1-1全国'!$U179="","",'1-1全国'!$U179)</f>
        <v>103.5</v>
      </c>
      <c r="V20" s="13" t="str">
        <f>IF('1-1全国'!$V179="","",'1-1全国'!$V179)</f>
        <v/>
      </c>
      <c r="W20" s="405">
        <f>IF('1-1全国'!$W179="","",'1-1全国'!$W179)</f>
        <v>93.9</v>
      </c>
      <c r="X20" s="13" t="str">
        <f>IF('1-1全国'!$X179="","",'1-1全国'!$X179)</f>
        <v/>
      </c>
      <c r="Y20" s="405">
        <f>IF('1-1全国'!$Y179="","",'1-1全国'!$Y179)</f>
        <v>105.5</v>
      </c>
      <c r="Z20" s="13" t="str">
        <f>IF('1-1全国'!$Z179="","",'1-1全国'!$Z179)</f>
        <v/>
      </c>
      <c r="AA20" s="391">
        <f>IF('1-1全国'!$AA179="","",'1-1全国'!$AA179)</f>
        <v>106.3</v>
      </c>
      <c r="AB20" s="408" t="s">
        <v>108</v>
      </c>
      <c r="AC20" s="409">
        <v>5</v>
      </c>
      <c r="AD20" s="410">
        <v>5</v>
      </c>
      <c r="AE20" s="13" t="str">
        <f>IF('1-1全国'!$AB179="","",'1-1全国'!$AB179)</f>
        <v/>
      </c>
      <c r="AF20" s="390">
        <f>IF('1-1全国'!$AC179="","",'1-1全国'!$AC179)</f>
        <v>69561</v>
      </c>
      <c r="AG20" s="13" t="str">
        <f>IF('1-1全国'!$AD179="","",'1-1全国'!$AD179)</f>
        <v/>
      </c>
      <c r="AH20" s="390">
        <f>IF('1-1全国'!$AE179="","",'1-1全国'!$AE179)</f>
        <v>18853</v>
      </c>
      <c r="AI20" s="13" t="str">
        <f>IF('1-1全国'!$AF179="","",'1-1全国'!$AF179)</f>
        <v/>
      </c>
      <c r="AJ20" s="390">
        <f>IF('1-1全国'!$AG179="","",'1-1全国'!$AG179)</f>
        <v>28695</v>
      </c>
      <c r="AK20" s="13" t="str">
        <f>IF('1-1全国'!$AH179="","",'1-1全国'!$AH179)</f>
        <v/>
      </c>
      <c r="AL20" s="390">
        <f>IF('1-1全国'!$AI179="","",'1-1全国'!$AI179)</f>
        <v>16487</v>
      </c>
      <c r="AM20" s="13" t="str">
        <f>IF('1-1全国'!$AJ179="","",'1-1全国'!$AJ179)</f>
        <v/>
      </c>
      <c r="AN20" s="390">
        <f>IF('1-1全国'!$AK179="","",'1-1全国'!$AK179)</f>
        <v>14163</v>
      </c>
      <c r="AO20" s="13" t="str">
        <f>IF('1-1全国'!$AL179="","",'1-1全国'!$AL179)</f>
        <v/>
      </c>
      <c r="AP20" s="390">
        <f>IF('1-1全国'!$AM179="","",'1-1全国'!$AM179)</f>
        <v>8994</v>
      </c>
      <c r="AQ20" s="13" t="str">
        <f>IF('1-1全国'!$AN179="","",'1-1全国'!$AN179)</f>
        <v/>
      </c>
      <c r="AR20" s="390">
        <f>IF('1-1全国'!$AO179="","",'1-1全国'!$AO179)</f>
        <v>22690</v>
      </c>
      <c r="AS20" s="13" t="str">
        <f>IF('1-1全国'!$AP179="","",'1-1全国'!$AP179)</f>
        <v/>
      </c>
      <c r="AT20" s="390">
        <f>IF('1-1全国'!$AQ179="","",'1-1全国'!$AQ179)</f>
        <v>0</v>
      </c>
      <c r="AU20" s="13" t="str">
        <f>IF('1-1全国'!AR179="","",'1-1全国'!AR179)</f>
        <v/>
      </c>
      <c r="AV20" s="390">
        <f>IF('1-1全国'!$AS179="","",'1-1全国'!$AS179)</f>
        <v>0</v>
      </c>
      <c r="AW20" s="13" t="str">
        <f>IF('1-1全国'!$AT179="","",'1-1全国'!$AT179)</f>
        <v/>
      </c>
      <c r="AX20" s="390">
        <f>IF('1-1全国'!$AU179="","",'1-1全国'!$AU179)</f>
        <v>9709981</v>
      </c>
      <c r="AY20" s="13" t="str">
        <f>IF('1-1全国'!AV179="","",'1-1全国'!AV179)</f>
        <v/>
      </c>
      <c r="AZ20" s="394">
        <f>IF('1-1全国'!AW179="","",'1-1全国'!AW179)</f>
        <v>5939872</v>
      </c>
      <c r="BA20" s="415"/>
      <c r="BB20" s="414"/>
      <c r="BC20" s="408" t="s">
        <v>108</v>
      </c>
      <c r="BD20" s="409">
        <v>5</v>
      </c>
      <c r="BE20" s="410">
        <v>5</v>
      </c>
      <c r="BF20" s="13" t="str">
        <f>IF('1-1全国'!$AZ179="","",'1-1全国'!$AZ179)</f>
        <v/>
      </c>
      <c r="BG20" s="390">
        <f>IF('1-1全国'!$BA179="","",'1-1全国'!$BA179)</f>
        <v>706</v>
      </c>
      <c r="BH20" s="13" t="str">
        <f>IF('1-1全国'!$BB179="","",'1-1全国'!$BB179)</f>
        <v/>
      </c>
      <c r="BI20" s="390">
        <f>IF('1-1全国'!$BC179="","",'1-1全国'!$BC179)</f>
        <v>2787</v>
      </c>
      <c r="BJ20" s="13" t="str">
        <f>IF('1-1全国'!$BD179="","",'1-1全国'!$BD179)</f>
        <v/>
      </c>
      <c r="BK20" s="390">
        <f>IF('1-1全国'!$BE179="","",'1-1全国'!$BE179)</f>
        <v>72917</v>
      </c>
      <c r="BL20" s="13" t="str">
        <f>IF('1-1全国'!$BF179="","",'1-1全国'!$BF179)</f>
        <v/>
      </c>
      <c r="BM20" s="390">
        <f>IF('1-1全国'!$BG179="","",'1-1全国'!$BG179)</f>
        <v>86739</v>
      </c>
      <c r="BN20" s="13" t="str">
        <f>IF('1-1全国'!$BH179="","",'1-1全国'!$BH179)</f>
        <v/>
      </c>
      <c r="BO20" s="390">
        <f>IF('1-1全国'!$BI179="","",'1-1全国'!$BI179)</f>
        <v>17436</v>
      </c>
      <c r="BP20" s="13" t="str">
        <f>IF('1-1全国'!$BJ179="","",'1-1全国'!$BJ179)</f>
        <v/>
      </c>
      <c r="BQ20" s="390">
        <f>IF('1-1全国'!$BK179="","",'1-1全国'!$BK179)</f>
        <v>2749</v>
      </c>
      <c r="BR20" s="13" t="str">
        <f>IF('1-1全国'!$BL179="","",'1-1全国'!$BL179)</f>
        <v/>
      </c>
      <c r="BS20" s="390">
        <f>IF('1-1全国'!$BM179="","",'1-1全国'!$BM179)</f>
        <v>11451</v>
      </c>
      <c r="BT20" s="13" t="str">
        <f>IF('1-1全国'!$BN179="","",'1-1全国'!$BN179)</f>
        <v/>
      </c>
      <c r="BU20" s="390">
        <f>IF('1-1全国'!$BO179="","",'1-1全国'!$BO179)</f>
        <v>3236</v>
      </c>
      <c r="BV20" s="487"/>
      <c r="BW20" s="390">
        <f>IF('1-1全国'!$BQ179="","",'1-1全国'!$BQ179)</f>
        <v>10633.44</v>
      </c>
      <c r="BX20" s="13" t="str">
        <f>IF('1-1全国'!$BR179="","",'1-1全国'!$BR179)</f>
        <v/>
      </c>
      <c r="BY20" s="390">
        <f>IF('1-1全国'!$BS179="","",'1-1全国'!$BS179)</f>
        <v>5135</v>
      </c>
      <c r="BZ20" s="13" t="str">
        <f>IF('1-1全国'!$BT179="","",'1-1全国'!$BT179)</f>
        <v/>
      </c>
      <c r="CA20" s="392">
        <f>IF('1-1全国'!$BU179="","",'1-1全国'!$BU179)</f>
        <v>119.6</v>
      </c>
      <c r="CB20" s="13" t="str">
        <f>IF('1-1全国'!$BV179="","",'1-1全国'!$BV179)</f>
        <v/>
      </c>
      <c r="CC20" s="393">
        <f>IF('1-1全国'!$BW179="","",'1-1全国'!$BW179)</f>
        <v>105.1</v>
      </c>
      <c r="CD20" s="408" t="s">
        <v>108</v>
      </c>
      <c r="CE20" s="409">
        <v>5</v>
      </c>
      <c r="CF20" s="410">
        <v>5</v>
      </c>
      <c r="CG20" s="13" t="str">
        <f>IF('1-1全国'!$BX179="","",'1-1全国'!$BX179)</f>
        <v/>
      </c>
      <c r="CH20" s="390">
        <f>IF('1-1全国'!$BY179="","",'1-1全国'!$BY179)</f>
        <v>286443</v>
      </c>
      <c r="CI20" s="13" t="str">
        <f>IF('1-1全国'!$BZ179="","",'1-1全国'!$BZ179)</f>
        <v/>
      </c>
      <c r="CJ20" s="397">
        <f>IF('1-1全国'!$CA179="","",'1-1全国'!$CA179)</f>
        <v>1.32</v>
      </c>
      <c r="CK20" s="13" t="str">
        <f>IF('1-1全国'!$CB179="","",'1-1全国'!$CB179)</f>
        <v/>
      </c>
      <c r="CL20" s="390">
        <f>IF('1-1全国'!$CC179="","",'1-1全国'!$CC179)</f>
        <v>405</v>
      </c>
      <c r="CM20" s="13" t="str">
        <f>IF('1-1全国'!$CD179="","",'1-1全国'!$CD179)</f>
        <v/>
      </c>
      <c r="CN20" s="390">
        <f>IF('1-1全国'!$CE179="","",'1-1全国'!$CE179)</f>
        <v>834</v>
      </c>
      <c r="CO20" s="13" t="str">
        <f>IF('1-1全国'!$CF179="","",'1-1全国'!$CF179)</f>
        <v/>
      </c>
      <c r="CP20" s="392">
        <f>IF('1-1全国'!$CG179="","",'1-1全国'!$CG179)</f>
        <v>89.5</v>
      </c>
      <c r="CQ20" s="13" t="str">
        <f>IF('1-1全国'!$CH179="","",'1-1全国'!$CH179)</f>
        <v/>
      </c>
      <c r="CR20" s="392">
        <f>IF('1-1全国'!$CI179="","",'1-1全国'!$CI179)</f>
        <v>84.4</v>
      </c>
      <c r="CS20" s="13" t="str">
        <f>IF('1-1全国'!$CJ179="","",'1-1全国'!$CJ179)</f>
        <v/>
      </c>
      <c r="CT20" s="392">
        <f>IF('1-1全国'!$CK179="","",'1-1全国'!$CK179)</f>
        <v>103</v>
      </c>
      <c r="CU20" s="13" t="str">
        <f>IF('1-1全国'!$CL179="","",'1-1全国'!$CL179)</f>
        <v/>
      </c>
      <c r="CV20" s="392">
        <f>IF('1-1全国'!$CM179="","",'1-1全国'!$CM179)</f>
        <v>97.2</v>
      </c>
      <c r="CW20" s="13" t="str">
        <f>IF('1-1全国'!$CN179="","",'1-1全国'!$CN179)</f>
        <v/>
      </c>
      <c r="CX20" s="392">
        <f>IF('1-1全国'!$CO179="","",'1-1全国'!$CO179)</f>
        <v>103</v>
      </c>
      <c r="CY20" s="13" t="str">
        <f>IF('1-1全国'!$CP179="","",'1-1全国'!$CP179)</f>
        <v/>
      </c>
      <c r="CZ20" s="392">
        <f>IF('1-1全国'!$CQ179="","",'1-1全国'!$CQ179)</f>
        <v>98.9</v>
      </c>
      <c r="DA20" s="13" t="str">
        <f>IF('1-1全国'!$CR179="","",'1-1全国'!$CR179)</f>
        <v/>
      </c>
      <c r="DB20" s="392">
        <f>IF('1-1全国'!$CS179="","",'1-1全国'!$CS179)</f>
        <v>105.2</v>
      </c>
      <c r="DC20" s="13" t="str">
        <f>IF('1-1全国'!$CT179="","",'1-1全国'!$CT179)</f>
        <v/>
      </c>
      <c r="DD20" s="393">
        <f>IF('1-1全国'!$CU179="","",'1-1全国'!$CU179)</f>
        <v>2.6</v>
      </c>
      <c r="DF20" s="108"/>
      <c r="DG20" s="108"/>
    </row>
    <row r="21" spans="1:111" s="8" customFormat="1" ht="18" customHeight="1">
      <c r="A21" s="408">
        <v>2023</v>
      </c>
      <c r="B21" s="408" t="s">
        <v>108</v>
      </c>
      <c r="C21" s="409">
        <v>5</v>
      </c>
      <c r="D21" s="410">
        <v>6</v>
      </c>
      <c r="E21" s="12" t="str">
        <f t="shared" si="0"/>
        <v>56</v>
      </c>
      <c r="F21" s="387" t="str">
        <f>IF('1-1全国'!$F180="","",'1-1全国'!$F180)</f>
        <v/>
      </c>
      <c r="G21" s="413">
        <f>IF('1-1全国'!$G180="","",'1-1全国'!$G180)</f>
        <v>45.5</v>
      </c>
      <c r="H21" s="387" t="str">
        <f>IF('1-1全国'!$H180="","",'1-1全国'!$H180)</f>
        <v/>
      </c>
      <c r="I21" s="413">
        <f>IF('1-1全国'!$I180="","",'1-1全国'!$I180)</f>
        <v>50</v>
      </c>
      <c r="J21" s="387" t="str">
        <f>IF('1-1全国'!$J180="","",'1-1全国'!$J180)</f>
        <v/>
      </c>
      <c r="K21" s="413">
        <f>IF('1-1全国'!$K180="","",'1-1全国'!$K180)</f>
        <v>61.1</v>
      </c>
      <c r="L21" s="13" t="str">
        <f>IF('1-1全国'!$L180="","",'1-1全国'!$L180)</f>
        <v/>
      </c>
      <c r="M21" s="404">
        <f>IF('1-1全国'!$M180="","",'1-1全国'!$M180)</f>
        <v>12451</v>
      </c>
      <c r="N21" s="13" t="str">
        <f>IF('1-1全国'!$N180="","",'1-1全国'!$N180)</f>
        <v/>
      </c>
      <c r="O21" s="404">
        <f>IF('1-1全国'!$O180="","",'1-1全国'!$O180)</f>
        <v>0</v>
      </c>
      <c r="P21" s="13" t="str">
        <f>IF('1-1全国'!$P180="","",'1-1全国'!$P180)</f>
        <v/>
      </c>
      <c r="Q21" s="405">
        <f>IF('1-1全国'!$Q180="","",'1-1全国'!$Q180)</f>
        <v>105</v>
      </c>
      <c r="R21" s="13" t="str">
        <f>IF('1-1全国'!$R180="","",'1-1全国'!$R180)</f>
        <v/>
      </c>
      <c r="S21" s="405">
        <f>IF('1-1全国'!$S180="","",'1-1全国'!$S180)</f>
        <v>108.2</v>
      </c>
      <c r="T21" s="13" t="str">
        <f>IF('1-1全国'!$T180="","",'1-1全国'!$T180)</f>
        <v/>
      </c>
      <c r="U21" s="405">
        <f>IF('1-1全国'!$U180="","",'1-1全国'!$U180)</f>
        <v>104.3</v>
      </c>
      <c r="V21" s="13" t="str">
        <f>IF('1-1全国'!$V180="","",'1-1全国'!$V180)</f>
        <v/>
      </c>
      <c r="W21" s="405">
        <f>IF('1-1全国'!$W180="","",'1-1全国'!$W180)</f>
        <v>107.3</v>
      </c>
      <c r="X21" s="13" t="str">
        <f>IF('1-1全国'!$X180="","",'1-1全国'!$X180)</f>
        <v/>
      </c>
      <c r="Y21" s="405">
        <f>IF('1-1全国'!$Y180="","",'1-1全国'!$Y180)</f>
        <v>105.5</v>
      </c>
      <c r="Z21" s="13" t="str">
        <f>IF('1-1全国'!$Z180="","",'1-1全国'!$Z180)</f>
        <v/>
      </c>
      <c r="AA21" s="391">
        <f>IF('1-1全国'!$AA180="","",'1-1全国'!$AA180)</f>
        <v>106.3</v>
      </c>
      <c r="AB21" s="408" t="s">
        <v>108</v>
      </c>
      <c r="AC21" s="409">
        <v>5</v>
      </c>
      <c r="AD21" s="410">
        <v>6</v>
      </c>
      <c r="AE21" s="13" t="str">
        <f>IF('1-1全国'!$AB180="","",'1-1全国'!$AB180)</f>
        <v/>
      </c>
      <c r="AF21" s="390">
        <f>IF('1-1全国'!$AC180="","",'1-1全国'!$AC180)</f>
        <v>71015</v>
      </c>
      <c r="AG21" s="13" t="str">
        <f>IF('1-1全国'!$AD180="","",'1-1全国'!$AD180)</f>
        <v/>
      </c>
      <c r="AH21" s="390">
        <f>IF('1-1全国'!$AE180="","",'1-1全国'!$AE180)</f>
        <v>20325</v>
      </c>
      <c r="AI21" s="13" t="str">
        <f>IF('1-1全国'!$AF180="","",'1-1全国'!$AF180)</f>
        <v/>
      </c>
      <c r="AJ21" s="390">
        <f>IF('1-1全国'!$AG180="","",'1-1全国'!$AG180)</f>
        <v>30112</v>
      </c>
      <c r="AK21" s="13" t="str">
        <f>IF('1-1全国'!$AH180="","",'1-1全国'!$AH180)</f>
        <v/>
      </c>
      <c r="AL21" s="390">
        <f>IF('1-1全国'!$AI180="","",'1-1全国'!$AI180)</f>
        <v>25934</v>
      </c>
      <c r="AM21" s="13" t="str">
        <f>IF('1-1全国'!$AJ180="","",'1-1全国'!$AJ180)</f>
        <v/>
      </c>
      <c r="AN21" s="390">
        <f>IF('1-1全国'!$AK180="","",'1-1全国'!$AK180)</f>
        <v>18151</v>
      </c>
      <c r="AO21" s="13" t="str">
        <f>IF('1-1全国'!$AL180="","",'1-1全国'!$AL180)</f>
        <v/>
      </c>
      <c r="AP21" s="390">
        <f>IF('1-1全国'!$AM180="","",'1-1全国'!$AM180)</f>
        <v>9177</v>
      </c>
      <c r="AQ21" s="13" t="str">
        <f>IF('1-1全国'!$AN180="","",'1-1全国'!$AN180)</f>
        <v/>
      </c>
      <c r="AR21" s="390">
        <f>IF('1-1全国'!$AO180="","",'1-1全国'!$AO180)</f>
        <v>23729</v>
      </c>
      <c r="AS21" s="13" t="str">
        <f>IF('1-1全国'!$AP180="","",'1-1全国'!$AP180)</f>
        <v/>
      </c>
      <c r="AT21" s="390">
        <f>IF('1-1全国'!$AQ180="","",'1-1全国'!$AQ180)</f>
        <v>0</v>
      </c>
      <c r="AU21" s="13" t="str">
        <f>IF('1-1全国'!AR180="","",'1-1全国'!AR180)</f>
        <v/>
      </c>
      <c r="AV21" s="390">
        <f>IF('1-1全国'!$AS180="","",'1-1全国'!$AS180)</f>
        <v>0</v>
      </c>
      <c r="AW21" s="13" t="str">
        <f>IF('1-1全国'!$AT180="","",'1-1全国'!$AT180)</f>
        <v/>
      </c>
      <c r="AX21" s="390">
        <f>IF('1-1全国'!$AU180="","",'1-1全国'!$AU180)</f>
        <v>9661925</v>
      </c>
      <c r="AY21" s="13" t="str">
        <f>IF('1-1全国'!AV180="","",'1-1全国'!AV180)</f>
        <v/>
      </c>
      <c r="AZ21" s="394">
        <f>IF('1-1全国'!AW180="","",'1-1全国'!AW180)</f>
        <v>5958675</v>
      </c>
      <c r="BA21" s="415"/>
      <c r="BB21" s="414"/>
      <c r="BC21" s="408" t="s">
        <v>108</v>
      </c>
      <c r="BD21" s="409">
        <v>5</v>
      </c>
      <c r="BE21" s="410">
        <v>6</v>
      </c>
      <c r="BF21" s="13" t="str">
        <f>IF('1-1全国'!$AZ180="","",'1-1全国'!$AZ180)</f>
        <v/>
      </c>
      <c r="BG21" s="390">
        <f>IF('1-1全国'!$BA180="","",'1-1全国'!$BA180)</f>
        <v>770</v>
      </c>
      <c r="BH21" s="13" t="str">
        <f>IF('1-1全国'!$BB180="","",'1-1全国'!$BB180)</f>
        <v/>
      </c>
      <c r="BI21" s="390">
        <f>IF('1-1全国'!$BC180="","",'1-1全国'!$BC180)</f>
        <v>1509</v>
      </c>
      <c r="BJ21" s="13" t="str">
        <f>IF('1-1全国'!$BD180="","",'1-1全国'!$BD180)</f>
        <v/>
      </c>
      <c r="BK21" s="390">
        <f>IF('1-1全国'!$BE180="","",'1-1全国'!$BE180)</f>
        <v>87409</v>
      </c>
      <c r="BL21" s="13" t="str">
        <f>IF('1-1全国'!$BF180="","",'1-1全国'!$BF180)</f>
        <v/>
      </c>
      <c r="BM21" s="390">
        <f>IF('1-1全国'!$BG180="","",'1-1全国'!$BG180)</f>
        <v>87043</v>
      </c>
      <c r="BN21" s="13" t="str">
        <f>IF('1-1全国'!$BH180="","",'1-1全国'!$BH180)</f>
        <v/>
      </c>
      <c r="BO21" s="390">
        <f>IF('1-1全国'!$BI180="","",'1-1全国'!$BI180)</f>
        <v>17461</v>
      </c>
      <c r="BP21" s="13" t="str">
        <f>IF('1-1全国'!$BJ180="","",'1-1全国'!$BJ180)</f>
        <v/>
      </c>
      <c r="BQ21" s="390">
        <f>IF('1-1全国'!$BK180="","",'1-1全国'!$BK180)</f>
        <v>2776</v>
      </c>
      <c r="BR21" s="13" t="str">
        <f>IF('1-1全国'!$BL180="","",'1-1全国'!$BL180)</f>
        <v/>
      </c>
      <c r="BS21" s="390">
        <f>IF('1-1全国'!$BM180="","",'1-1全国'!$BM180)</f>
        <v>11389</v>
      </c>
      <c r="BT21" s="13" t="str">
        <f>IF('1-1全国'!$BN180="","",'1-1全国'!$BN180)</f>
        <v/>
      </c>
      <c r="BU21" s="390">
        <f>IF('1-1全国'!$BO180="","",'1-1全国'!$BO180)</f>
        <v>3296</v>
      </c>
      <c r="BV21" s="487"/>
      <c r="BW21" s="390">
        <f>IF('1-1全国'!$BQ180="","",'1-1全国'!$BQ180)</f>
        <v>10506.2</v>
      </c>
      <c r="BX21" s="13" t="str">
        <f>IF('1-1全国'!$BR180="","",'1-1全国'!$BR180)</f>
        <v/>
      </c>
      <c r="BY21" s="390">
        <f>IF('1-1全国'!$BS180="","",'1-1全国'!$BS180)</f>
        <v>4738</v>
      </c>
      <c r="BZ21" s="13" t="str">
        <f>IF('1-1全国'!$BT180="","",'1-1全国'!$BT180)</f>
        <v/>
      </c>
      <c r="CA21" s="392">
        <f>IF('1-1全国'!$BU180="","",'1-1全国'!$BU180)</f>
        <v>119.6</v>
      </c>
      <c r="CB21" s="13" t="str">
        <f>IF('1-1全国'!$BV180="","",'1-1全国'!$BV180)</f>
        <v/>
      </c>
      <c r="CC21" s="393">
        <f>IF('1-1全国'!$BW180="","",'1-1全国'!$BW180)</f>
        <v>105.2</v>
      </c>
      <c r="CD21" s="408" t="s">
        <v>108</v>
      </c>
      <c r="CE21" s="409">
        <v>5</v>
      </c>
      <c r="CF21" s="410">
        <v>6</v>
      </c>
      <c r="CG21" s="13" t="str">
        <f>IF('1-1全国'!$BX180="","",'1-1全国'!$BX180)</f>
        <v/>
      </c>
      <c r="CH21" s="390">
        <f>IF('1-1全国'!$BY180="","",'1-1全国'!$BY180)</f>
        <v>275545</v>
      </c>
      <c r="CI21" s="13" t="str">
        <f>IF('1-1全国'!$BZ180="","",'1-1全国'!$BZ180)</f>
        <v/>
      </c>
      <c r="CJ21" s="397">
        <f>IF('1-1全国'!$CA180="","",'1-1全国'!$CA180)</f>
        <v>1.31</v>
      </c>
      <c r="CK21" s="13" t="str">
        <f>IF('1-1全国'!$CB180="","",'1-1全国'!$CB180)</f>
        <v/>
      </c>
      <c r="CL21" s="390">
        <f>IF('1-1全国'!$CC180="","",'1-1全国'!$CC180)</f>
        <v>367</v>
      </c>
      <c r="CM21" s="13" t="str">
        <f>IF('1-1全国'!$CD180="","",'1-1全国'!$CD180)</f>
        <v/>
      </c>
      <c r="CN21" s="390">
        <f>IF('1-1全国'!$CE180="","",'1-1全国'!$CE180)</f>
        <v>874</v>
      </c>
      <c r="CO21" s="13" t="str">
        <f>IF('1-1全国'!$CF180="","",'1-1全国'!$CF180)</f>
        <v/>
      </c>
      <c r="CP21" s="392">
        <f>IF('1-1全国'!$CG180="","",'1-1全国'!$CG180)</f>
        <v>145.1</v>
      </c>
      <c r="CQ21" s="13" t="str">
        <f>IF('1-1全国'!$CH180="","",'1-1全国'!$CH180)</f>
        <v/>
      </c>
      <c r="CR21" s="392">
        <f>IF('1-1全国'!$CI180="","",'1-1全国'!$CI180)</f>
        <v>136.80000000000001</v>
      </c>
      <c r="CS21" s="13" t="str">
        <f>IF('1-1全国'!$CJ180="","",'1-1全国'!$CJ180)</f>
        <v/>
      </c>
      <c r="CT21" s="392">
        <f>IF('1-1全国'!$CK180="","",'1-1全国'!$CK180)</f>
        <v>103.7</v>
      </c>
      <c r="CU21" s="13" t="str">
        <f>IF('1-1全国'!$CL180="","",'1-1全国'!$CL180)</f>
        <v/>
      </c>
      <c r="CV21" s="392">
        <f>IF('1-1全国'!$CM180="","",'1-1全国'!$CM180)</f>
        <v>97.7</v>
      </c>
      <c r="CW21" s="13" t="str">
        <f>IF('1-1全国'!$CN180="","",'1-1全国'!$CN180)</f>
        <v/>
      </c>
      <c r="CX21" s="392">
        <f>IF('1-1全国'!$CO180="","",'1-1全国'!$CO180)</f>
        <v>103.5</v>
      </c>
      <c r="CY21" s="13" t="str">
        <f>IF('1-1全国'!$CP180="","",'1-1全国'!$CP180)</f>
        <v/>
      </c>
      <c r="CZ21" s="392">
        <f>IF('1-1全国'!$CQ180="","",'1-1全国'!$CQ180)</f>
        <v>105.4</v>
      </c>
      <c r="DA21" s="13" t="str">
        <f>IF('1-1全国'!$CR180="","",'1-1全国'!$CR180)</f>
        <v/>
      </c>
      <c r="DB21" s="392">
        <f>IF('1-1全国'!$CS180="","",'1-1全国'!$CS180)</f>
        <v>111.2</v>
      </c>
      <c r="DC21" s="13" t="str">
        <f>IF('1-1全国'!$CT180="","",'1-1全国'!$CT180)</f>
        <v/>
      </c>
      <c r="DD21" s="393">
        <f>IF('1-1全国'!$CU180="","",'1-1全国'!$CU180)</f>
        <v>2.5</v>
      </c>
      <c r="DF21" s="108"/>
      <c r="DG21" s="108"/>
    </row>
    <row r="22" spans="1:111" s="8" customFormat="1" ht="18" customHeight="1">
      <c r="A22" s="408">
        <v>2023</v>
      </c>
      <c r="B22" s="408" t="s">
        <v>108</v>
      </c>
      <c r="C22" s="409">
        <v>5</v>
      </c>
      <c r="D22" s="410">
        <v>7</v>
      </c>
      <c r="E22" s="12" t="str">
        <f t="shared" si="0"/>
        <v>57</v>
      </c>
      <c r="F22" s="387" t="str">
        <f>IF('1-1全国'!$F181="","",'1-1全国'!$F181)</f>
        <v/>
      </c>
      <c r="G22" s="413">
        <f>IF('1-1全国'!$G181="","",'1-1全国'!$G181)</f>
        <v>45.5</v>
      </c>
      <c r="H22" s="387" t="str">
        <f>IF('1-1全国'!$H181="","",'1-1全国'!$H181)</f>
        <v/>
      </c>
      <c r="I22" s="413">
        <f>IF('1-1全国'!$I181="","",'1-1全国'!$I181)</f>
        <v>35</v>
      </c>
      <c r="J22" s="387" t="str">
        <f>IF('1-1全国'!$J181="","",'1-1全国'!$J181)</f>
        <v/>
      </c>
      <c r="K22" s="413">
        <f>IF('1-1全国'!$K181="","",'1-1全国'!$K181)</f>
        <v>61.1</v>
      </c>
      <c r="L22" s="13" t="str">
        <f>IF('1-1全国'!$L181="","",'1-1全国'!$L181)</f>
        <v/>
      </c>
      <c r="M22" s="404">
        <f>IF('1-1全国'!$M181="","",'1-1全国'!$M181)</f>
        <v>12452</v>
      </c>
      <c r="N22" s="13" t="str">
        <f>IF('1-1全国'!$N181="","",'1-1全国'!$N181)</f>
        <v/>
      </c>
      <c r="O22" s="404">
        <f>IF('1-1全国'!$O181="","",'1-1全国'!$O181)</f>
        <v>0</v>
      </c>
      <c r="P22" s="13" t="str">
        <f>IF('1-1全国'!$P181="","",'1-1全国'!$P181)</f>
        <v/>
      </c>
      <c r="Q22" s="405">
        <f>IF('1-1全国'!$Q181="","",'1-1全国'!$Q181)</f>
        <v>103.5</v>
      </c>
      <c r="R22" s="13" t="str">
        <f>IF('1-1全国'!$R181="","",'1-1全国'!$R181)</f>
        <v/>
      </c>
      <c r="S22" s="405">
        <f>IF('1-1全国'!$S181="","",'1-1全国'!$S181)</f>
        <v>105.1</v>
      </c>
      <c r="T22" s="13" t="str">
        <f>IF('1-1全国'!$T181="","",'1-1全国'!$T181)</f>
        <v/>
      </c>
      <c r="U22" s="405">
        <f>IF('1-1全国'!$U181="","",'1-1全国'!$U181)</f>
        <v>102.9</v>
      </c>
      <c r="V22" s="13" t="str">
        <f>IF('1-1全国'!$V181="","",'1-1全国'!$V181)</f>
        <v/>
      </c>
      <c r="W22" s="405">
        <f>IF('1-1全国'!$W181="","",'1-1全国'!$W181)</f>
        <v>104.4</v>
      </c>
      <c r="X22" s="13" t="str">
        <f>IF('1-1全国'!$X181="","",'1-1全国'!$X181)</f>
        <v/>
      </c>
      <c r="Y22" s="405">
        <f>IF('1-1全国'!$Y181="","",'1-1全国'!$Y181)</f>
        <v>105.7</v>
      </c>
      <c r="Z22" s="13" t="str">
        <f>IF('1-1全国'!$Z181="","",'1-1全国'!$Z181)</f>
        <v/>
      </c>
      <c r="AA22" s="391">
        <f>IF('1-1全国'!$AA181="","",'1-1全国'!$AA181)</f>
        <v>107</v>
      </c>
      <c r="AB22" s="408" t="s">
        <v>108</v>
      </c>
      <c r="AC22" s="409">
        <v>5</v>
      </c>
      <c r="AD22" s="410">
        <v>7</v>
      </c>
      <c r="AE22" s="13" t="str">
        <f>IF('1-1全国'!$AB181="","",'1-1全国'!$AB181)</f>
        <v/>
      </c>
      <c r="AF22" s="390">
        <f>IF('1-1全国'!$AC181="","",'1-1全国'!$AC181)</f>
        <v>68151</v>
      </c>
      <c r="AG22" s="13" t="str">
        <f>IF('1-1全国'!$AD181="","",'1-1全国'!$AD181)</f>
        <v/>
      </c>
      <c r="AH22" s="390">
        <f>IF('1-1全国'!$AE181="","",'1-1全国'!$AE181)</f>
        <v>20689</v>
      </c>
      <c r="AI22" s="13" t="str">
        <f>IF('1-1全国'!$AF181="","",'1-1全国'!$AF181)</f>
        <v/>
      </c>
      <c r="AJ22" s="390">
        <f>IF('1-1全国'!$AG181="","",'1-1全国'!$AG181)</f>
        <v>30170</v>
      </c>
      <c r="AK22" s="13" t="str">
        <f>IF('1-1全国'!$AH181="","",'1-1全国'!$AH181)</f>
        <v/>
      </c>
      <c r="AL22" s="390">
        <f>IF('1-1全国'!$AI181="","",'1-1全国'!$AI181)</f>
        <v>24065</v>
      </c>
      <c r="AM22" s="13" t="str">
        <f>IF('1-1全国'!$AJ181="","",'1-1全国'!$AJ181)</f>
        <v/>
      </c>
      <c r="AN22" s="390">
        <f>IF('1-1全国'!$AK181="","",'1-1全国'!$AK181)</f>
        <v>13802</v>
      </c>
      <c r="AO22" s="13" t="str">
        <f>IF('1-1全国'!$AL181="","",'1-1全国'!$AL181)</f>
        <v/>
      </c>
      <c r="AP22" s="390">
        <f>IF('1-1全国'!$AM181="","",'1-1全国'!$AM181)</f>
        <v>9261</v>
      </c>
      <c r="AQ22" s="13" t="str">
        <f>IF('1-1全国'!$AN181="","",'1-1全国'!$AN181)</f>
        <v/>
      </c>
      <c r="AR22" s="390">
        <f>IF('1-1全国'!$AO181="","",'1-1全国'!$AO181)</f>
        <v>24962</v>
      </c>
      <c r="AS22" s="13" t="str">
        <f>IF('1-1全国'!$AP181="","",'1-1全国'!$AP181)</f>
        <v/>
      </c>
      <c r="AT22" s="390">
        <f>IF('1-1全国'!$AQ181="","",'1-1全国'!$AQ181)</f>
        <v>0</v>
      </c>
      <c r="AU22" s="13" t="str">
        <f>IF('1-1全国'!AR181="","",'1-1全国'!AR181)</f>
        <v/>
      </c>
      <c r="AV22" s="390">
        <f>IF('1-1全国'!$AS181="","",'1-1全国'!$AS181)</f>
        <v>0</v>
      </c>
      <c r="AW22" s="13" t="str">
        <f>IF('1-1全国'!$AT181="","",'1-1全国'!$AT181)</f>
        <v/>
      </c>
      <c r="AX22" s="390">
        <f>IF('1-1全国'!$AU181="","",'1-1全国'!$AU181)</f>
        <v>9683690</v>
      </c>
      <c r="AY22" s="13" t="str">
        <f>IF('1-1全国'!AV181="","",'1-1全国'!AV181)</f>
        <v/>
      </c>
      <c r="AZ22" s="394">
        <f>IF('1-1全国'!AW181="","",'1-1全国'!AW181)</f>
        <v>5974618</v>
      </c>
      <c r="BA22" s="415"/>
      <c r="BB22" s="414"/>
      <c r="BC22" s="408" t="s">
        <v>108</v>
      </c>
      <c r="BD22" s="409">
        <v>5</v>
      </c>
      <c r="BE22" s="410">
        <v>7</v>
      </c>
      <c r="BF22" s="13" t="str">
        <f>IF('1-1全国'!$AZ181="","",'1-1全国'!$AZ181)</f>
        <v/>
      </c>
      <c r="BG22" s="390">
        <f>IF('1-1全国'!$BA181="","",'1-1全国'!$BA181)</f>
        <v>758</v>
      </c>
      <c r="BH22" s="13" t="str">
        <f>IF('1-1全国'!$BB181="","",'1-1全国'!$BB181)</f>
        <v/>
      </c>
      <c r="BI22" s="390">
        <f>IF('1-1全国'!$BC181="","",'1-1全国'!$BC181)</f>
        <v>1621</v>
      </c>
      <c r="BJ22" s="13" t="str">
        <f>IF('1-1全国'!$BD181="","",'1-1全国'!$BD181)</f>
        <v/>
      </c>
      <c r="BK22" s="390">
        <f>IF('1-1全国'!$BE181="","",'1-1全国'!$BE181)</f>
        <v>87242</v>
      </c>
      <c r="BL22" s="13" t="str">
        <f>IF('1-1全国'!$BF181="","",'1-1全国'!$BF181)</f>
        <v/>
      </c>
      <c r="BM22" s="390">
        <f>IF('1-1全国'!$BG181="","",'1-1全国'!$BG181)</f>
        <v>87855</v>
      </c>
      <c r="BN22" s="13" t="str">
        <f>IF('1-1全国'!$BH181="","",'1-1全国'!$BH181)</f>
        <v/>
      </c>
      <c r="BO22" s="390">
        <f>IF('1-1全国'!$BI181="","",'1-1全国'!$BI181)</f>
        <v>18741</v>
      </c>
      <c r="BP22" s="13" t="str">
        <f>IF('1-1全国'!$BJ181="","",'1-1全国'!$BJ181)</f>
        <v/>
      </c>
      <c r="BQ22" s="390">
        <f>IF('1-1全国'!$BK181="","",'1-1全国'!$BK181)</f>
        <v>2932</v>
      </c>
      <c r="BR22" s="13" t="str">
        <f>IF('1-1全国'!$BL181="","",'1-1全国'!$BL181)</f>
        <v/>
      </c>
      <c r="BS22" s="390">
        <f>IF('1-1全国'!$BM181="","",'1-1全国'!$BM181)</f>
        <v>12230</v>
      </c>
      <c r="BT22" s="13" t="str">
        <f>IF('1-1全国'!$BN181="","",'1-1全国'!$BN181)</f>
        <v/>
      </c>
      <c r="BU22" s="390">
        <f>IF('1-1全国'!$BO181="","",'1-1全国'!$BO181)</f>
        <v>3579</v>
      </c>
      <c r="BV22" s="487"/>
      <c r="BW22" s="390">
        <f>IF('1-1全国'!$BQ181="","",'1-1全国'!$BQ181)</f>
        <v>11402.85</v>
      </c>
      <c r="BX22" s="13" t="str">
        <f>IF('1-1全国'!$BR181="","",'1-1全国'!$BR181)</f>
        <v/>
      </c>
      <c r="BY22" s="390">
        <f>IF('1-1全国'!$BS181="","",'1-1全国'!$BS181)</f>
        <v>5444</v>
      </c>
      <c r="BZ22" s="13" t="str">
        <f>IF('1-1全国'!$BT181="","",'1-1全国'!$BT181)</f>
        <v/>
      </c>
      <c r="CA22" s="392">
        <f>IF('1-1全国'!$BU181="","",'1-1全国'!$BU181)</f>
        <v>119.7</v>
      </c>
      <c r="CB22" s="13" t="str">
        <f>IF('1-1全国'!$BV181="","",'1-1全国'!$BV181)</f>
        <v/>
      </c>
      <c r="CC22" s="393">
        <f>IF('1-1全国'!$BW181="","",'1-1全国'!$BW181)</f>
        <v>105.7</v>
      </c>
      <c r="CD22" s="408" t="s">
        <v>108</v>
      </c>
      <c r="CE22" s="409">
        <v>5</v>
      </c>
      <c r="CF22" s="410">
        <v>7</v>
      </c>
      <c r="CG22" s="13" t="str">
        <f>IF('1-1全国'!$BX181="","",'1-1全国'!$BX181)</f>
        <v/>
      </c>
      <c r="CH22" s="390">
        <f>IF('1-1全国'!$BY181="","",'1-1全国'!$BY181)</f>
        <v>281736</v>
      </c>
      <c r="CI22" s="13" t="str">
        <f>IF('1-1全国'!$BZ181="","",'1-1全国'!$BZ181)</f>
        <v/>
      </c>
      <c r="CJ22" s="397">
        <f>IF('1-1全国'!$CA181="","",'1-1全国'!$CA181)</f>
        <v>1.3</v>
      </c>
      <c r="CK22" s="13" t="str">
        <f>IF('1-1全国'!$CB181="","",'1-1全国'!$CB181)</f>
        <v/>
      </c>
      <c r="CL22" s="390">
        <f>IF('1-1全国'!$CC181="","",'1-1全国'!$CC181)</f>
        <v>342</v>
      </c>
      <c r="CM22" s="13" t="str">
        <f>IF('1-1全国'!$CD181="","",'1-1全国'!$CD181)</f>
        <v/>
      </c>
      <c r="CN22" s="390">
        <f>IF('1-1全国'!$CE181="","",'1-1全国'!$CE181)</f>
        <v>833</v>
      </c>
      <c r="CO22" s="13" t="str">
        <f>IF('1-1全国'!$CF181="","",'1-1全国'!$CF181)</f>
        <v/>
      </c>
      <c r="CP22" s="392">
        <f>IF('1-1全国'!$CG181="","",'1-1全国'!$CG181)</f>
        <v>119.4</v>
      </c>
      <c r="CQ22" s="13" t="str">
        <f>IF('1-1全国'!$CH181="","",'1-1全国'!$CH181)</f>
        <v/>
      </c>
      <c r="CR22" s="392">
        <f>IF('1-1全国'!$CI181="","",'1-1全国'!$CI181)</f>
        <v>111.9</v>
      </c>
      <c r="CS22" s="13" t="str">
        <f>IF('1-1全国'!$CJ181="","",'1-1全国'!$CJ181)</f>
        <v/>
      </c>
      <c r="CT22" s="392">
        <f>IF('1-1全国'!$CK181="","",'1-1全国'!$CK181)</f>
        <v>103.5</v>
      </c>
      <c r="CU22" s="13" t="str">
        <f>IF('1-1全国'!$CL181="","",'1-1全国'!$CL181)</f>
        <v/>
      </c>
      <c r="CV22" s="392">
        <f>IF('1-1全国'!$CM181="","",'1-1全国'!$CM181)</f>
        <v>97</v>
      </c>
      <c r="CW22" s="13" t="str">
        <f>IF('1-1全国'!$CN181="","",'1-1全国'!$CN181)</f>
        <v/>
      </c>
      <c r="CX22" s="392">
        <f>IF('1-1全国'!$CO181="","",'1-1全国'!$CO181)</f>
        <v>103.7</v>
      </c>
      <c r="CY22" s="13" t="str">
        <f>IF('1-1全国'!$CP181="","",'1-1全国'!$CP181)</f>
        <v/>
      </c>
      <c r="CZ22" s="392">
        <f>IF('1-1全国'!$CQ181="","",'1-1全国'!$CQ181)</f>
        <v>102.6</v>
      </c>
      <c r="DA22" s="13" t="str">
        <f>IF('1-1全国'!$CR181="","",'1-1全国'!$CR181)</f>
        <v/>
      </c>
      <c r="DB22" s="392">
        <f>IF('1-1全国'!$CS181="","",'1-1全国'!$CS181)</f>
        <v>113.4</v>
      </c>
      <c r="DC22" s="13" t="str">
        <f>IF('1-1全国'!$CT181="","",'1-1全国'!$CT181)</f>
        <v/>
      </c>
      <c r="DD22" s="393">
        <f>IF('1-1全国'!$CU181="","",'1-1全国'!$CU181)</f>
        <v>2.6</v>
      </c>
      <c r="DF22" s="108"/>
      <c r="DG22" s="108"/>
    </row>
    <row r="23" spans="1:111" s="8" customFormat="1" ht="18" customHeight="1">
      <c r="A23" s="408">
        <v>2023</v>
      </c>
      <c r="B23" s="13" t="s">
        <v>108</v>
      </c>
      <c r="C23" s="409">
        <v>5</v>
      </c>
      <c r="D23" s="410">
        <v>8</v>
      </c>
      <c r="E23" s="12" t="str">
        <f t="shared" si="0"/>
        <v>58</v>
      </c>
      <c r="F23" s="387" t="str">
        <f>IF('1-1全国'!$F182="","",'1-1全国'!$F182)</f>
        <v/>
      </c>
      <c r="G23" s="413">
        <f>IF('1-1全国'!$G182="","",'1-1全国'!$G182)</f>
        <v>54.5</v>
      </c>
      <c r="H23" s="387" t="str">
        <f>IF('1-1全国'!$H182="","",'1-1全国'!$H182)</f>
        <v/>
      </c>
      <c r="I23" s="413">
        <f>IF('1-1全国'!$I182="","",'1-1全国'!$I182)</f>
        <v>30</v>
      </c>
      <c r="J23" s="387" t="str">
        <f>IF('1-1全国'!$J182="","",'1-1全国'!$J182)</f>
        <v/>
      </c>
      <c r="K23" s="413">
        <f>IF('1-1全国'!$K182="","",'1-1全国'!$K182)</f>
        <v>22.2</v>
      </c>
      <c r="L23" s="13" t="str">
        <f>IF('1-1全国'!$L182="","",'1-1全国'!$L182)</f>
        <v/>
      </c>
      <c r="M23" s="404">
        <f>IF('1-1全国'!$M182="","",'1-1全国'!$M182)</f>
        <v>12444</v>
      </c>
      <c r="N23" s="13" t="str">
        <f>IF('1-1全国'!$N182="","",'1-1全国'!$N182)</f>
        <v/>
      </c>
      <c r="O23" s="404">
        <f>IF('1-1全国'!$O182="","",'1-1全国'!$O182)</f>
        <v>0</v>
      </c>
      <c r="P23" s="13" t="str">
        <f>IF('1-1全国'!$P182="","",'1-1全国'!$P182)</f>
        <v/>
      </c>
      <c r="Q23" s="405">
        <f>IF('1-1全国'!$Q182="","",'1-1全国'!$Q182)</f>
        <v>103.1</v>
      </c>
      <c r="R23" s="13" t="str">
        <f>IF('1-1全国'!$R182="","",'1-1全国'!$R182)</f>
        <v/>
      </c>
      <c r="S23" s="405">
        <f>IF('1-1全国'!$S182="","",'1-1全国'!$S182)</f>
        <v>96.1</v>
      </c>
      <c r="T23" s="13" t="str">
        <f>IF('1-1全国'!$T182="","",'1-1全国'!$T182)</f>
        <v/>
      </c>
      <c r="U23" s="405">
        <f>IF('1-1全国'!$U182="","",'1-1全国'!$U182)</f>
        <v>102.7</v>
      </c>
      <c r="V23" s="13" t="str">
        <f>IF('1-1全国'!$V182="","",'1-1全国'!$V182)</f>
        <v/>
      </c>
      <c r="W23" s="405">
        <f>IF('1-1全国'!$W182="","",'1-1全国'!$W182)</f>
        <v>96.5</v>
      </c>
      <c r="X23" s="13" t="str">
        <f>IF('1-1全国'!$X182="","",'1-1全国'!$X182)</f>
        <v/>
      </c>
      <c r="Y23" s="405">
        <f>IF('1-1全国'!$Y182="","",'1-1全国'!$Y182)</f>
        <v>104.5</v>
      </c>
      <c r="Z23" s="13" t="str">
        <f>IF('1-1全国'!$Z182="","",'1-1全国'!$Z182)</f>
        <v/>
      </c>
      <c r="AA23" s="391">
        <f>IF('1-1全国'!$AA182="","",'1-1全国'!$AA182)</f>
        <v>105.3</v>
      </c>
      <c r="AB23" s="13" t="s">
        <v>108</v>
      </c>
      <c r="AC23" s="409">
        <v>5</v>
      </c>
      <c r="AD23" s="410">
        <v>8</v>
      </c>
      <c r="AE23" s="13" t="str">
        <f>IF('1-1全国'!$AB182="","",'1-1全国'!$AB182)</f>
        <v/>
      </c>
      <c r="AF23" s="390">
        <f>IF('1-1全国'!$AC182="","",'1-1全国'!$AC182)</f>
        <v>70389</v>
      </c>
      <c r="AG23" s="13" t="str">
        <f>IF('1-1全国'!$AD182="","",'1-1全国'!$AD182)</f>
        <v/>
      </c>
      <c r="AH23" s="390">
        <f>IF('1-1全国'!$AE182="","",'1-1全国'!$AE182)</f>
        <v>20984</v>
      </c>
      <c r="AI23" s="13" t="str">
        <f>IF('1-1全国'!$AF182="","",'1-1全国'!$AF182)</f>
        <v/>
      </c>
      <c r="AJ23" s="390">
        <f>IF('1-1全国'!$AG182="","",'1-1全国'!$AG182)</f>
        <v>29364</v>
      </c>
      <c r="AK23" s="13" t="str">
        <f>IF('1-1全国'!$AH182="","",'1-1全国'!$AH182)</f>
        <v/>
      </c>
      <c r="AL23" s="390">
        <f>IF('1-1全国'!$AI182="","",'1-1全国'!$AI182)</f>
        <v>22215</v>
      </c>
      <c r="AM23" s="13" t="str">
        <f>IF('1-1全国'!$AJ182="","",'1-1全国'!$AJ182)</f>
        <v/>
      </c>
      <c r="AN23" s="390">
        <f>IF('1-1全国'!$AK182="","",'1-1全国'!$AK182)</f>
        <v>11147</v>
      </c>
      <c r="AO23" s="13" t="str">
        <f>IF('1-1全国'!$AL182="","",'1-1全国'!$AL182)</f>
        <v/>
      </c>
      <c r="AP23" s="390">
        <f>IF('1-1全国'!$AM182="","",'1-1全国'!$AM182)</f>
        <v>9310</v>
      </c>
      <c r="AQ23" s="13" t="str">
        <f>IF('1-1全国'!$AN182="","",'1-1全国'!$AN182)</f>
        <v/>
      </c>
      <c r="AR23" s="390">
        <f>IF('1-1全国'!$AO182="","",'1-1全国'!$AO182)</f>
        <v>23249</v>
      </c>
      <c r="AS23" s="13" t="str">
        <f>IF('1-1全国'!$AP182="","",'1-1全国'!$AP182)</f>
        <v/>
      </c>
      <c r="AT23" s="390">
        <f>IF('1-1全国'!$AQ182="","",'1-1全国'!$AQ182)</f>
        <v>0</v>
      </c>
      <c r="AU23" s="13" t="str">
        <f>IF('1-1全国'!AR182="","",'1-1全国'!AR182)</f>
        <v/>
      </c>
      <c r="AV23" s="390">
        <f>IF('1-1全国'!$AS182="","",'1-1全国'!$AS182)</f>
        <v>0</v>
      </c>
      <c r="AW23" s="13" t="str">
        <f>IF('1-1全国'!$AT182="","",'1-1全国'!$AT182)</f>
        <v/>
      </c>
      <c r="AX23" s="390">
        <f>IF('1-1全国'!$AU182="","",'1-1全国'!$AU182)</f>
        <v>9695106</v>
      </c>
      <c r="AY23" s="13" t="str">
        <f>IF('1-1全国'!AV182="","",'1-1全国'!AV182)</f>
        <v/>
      </c>
      <c r="AZ23" s="394">
        <f>IF('1-1全国'!AW182="","",'1-1全国'!AW182)</f>
        <v>5990551</v>
      </c>
      <c r="BA23" s="415"/>
      <c r="BB23" s="414"/>
      <c r="BC23" s="13" t="s">
        <v>108</v>
      </c>
      <c r="BD23" s="409">
        <v>5</v>
      </c>
      <c r="BE23" s="410">
        <v>8</v>
      </c>
      <c r="BF23" s="13" t="str">
        <f>IF('1-1全国'!$AZ182="","",'1-1全国'!$AZ182)</f>
        <v/>
      </c>
      <c r="BG23" s="390">
        <f>IF('1-1全国'!$BA182="","",'1-1全国'!$BA182)</f>
        <v>760</v>
      </c>
      <c r="BH23" s="13" t="str">
        <f>IF('1-1全国'!$BB182="","",'1-1全国'!$BB182)</f>
        <v/>
      </c>
      <c r="BI23" s="390">
        <f>IF('1-1全国'!$BC182="","",'1-1全国'!$BC182)</f>
        <v>1084</v>
      </c>
      <c r="BJ23" s="13" t="str">
        <f>IF('1-1全国'!$BD182="","",'1-1全国'!$BD182)</f>
        <v/>
      </c>
      <c r="BK23" s="390">
        <f>IF('1-1全国'!$BE182="","",'1-1全国'!$BE182)</f>
        <v>79944</v>
      </c>
      <c r="BL23" s="13" t="str">
        <f>IF('1-1全国'!$BF182="","",'1-1全国'!$BF182)</f>
        <v/>
      </c>
      <c r="BM23" s="390">
        <f>IF('1-1全国'!$BG182="","",'1-1全国'!$BG182)</f>
        <v>89345</v>
      </c>
      <c r="BN23" s="13" t="str">
        <f>IF('1-1全国'!$BH182="","",'1-1全国'!$BH182)</f>
        <v/>
      </c>
      <c r="BO23" s="390">
        <f>IF('1-1全国'!$BI182="","",'1-1全国'!$BI182)</f>
        <v>17859</v>
      </c>
      <c r="BP23" s="13" t="str">
        <f>IF('1-1全国'!$BJ182="","",'1-1全国'!$BJ182)</f>
        <v/>
      </c>
      <c r="BQ23" s="390">
        <f>IF('1-1全国'!$BK182="","",'1-1全国'!$BK182)</f>
        <v>2336</v>
      </c>
      <c r="BR23" s="13" t="str">
        <f>IF('1-1全国'!$BL182="","",'1-1全国'!$BL182)</f>
        <v/>
      </c>
      <c r="BS23" s="390">
        <f>IF('1-1全国'!$BM182="","",'1-1全国'!$BM182)</f>
        <v>12102</v>
      </c>
      <c r="BT23" s="13" t="str">
        <f>IF('1-1全国'!$BN182="","",'1-1全国'!$BN182)</f>
        <v/>
      </c>
      <c r="BU23" s="390">
        <f>IF('1-1全国'!$BO182="","",'1-1全国'!$BO182)</f>
        <v>3420</v>
      </c>
      <c r="BV23" s="487"/>
      <c r="BW23" s="390">
        <f>IF('1-1全国'!$BQ182="","",'1-1全国'!$BQ182)</f>
        <v>11391.28</v>
      </c>
      <c r="BX23" s="13" t="str">
        <f>IF('1-1全国'!$BR182="","",'1-1全国'!$BR182)</f>
        <v/>
      </c>
      <c r="BY23" s="390">
        <f>IF('1-1全国'!$BS182="","",'1-1全国'!$BS182)</f>
        <v>6435</v>
      </c>
      <c r="BZ23" s="13" t="str">
        <f>IF('1-1全国'!$BT182="","",'1-1全国'!$BT182)</f>
        <v/>
      </c>
      <c r="CA23" s="392">
        <f>IF('1-1全国'!$BU182="","",'1-1全国'!$BU182)</f>
        <v>120</v>
      </c>
      <c r="CB23" s="13" t="str">
        <f>IF('1-1全国'!$BV182="","",'1-1全国'!$BV182)</f>
        <v/>
      </c>
      <c r="CC23" s="393">
        <f>IF('1-1全国'!$BW182="","",'1-1全国'!$BW182)</f>
        <v>105.9</v>
      </c>
      <c r="CD23" s="13" t="s">
        <v>108</v>
      </c>
      <c r="CE23" s="409">
        <v>5</v>
      </c>
      <c r="CF23" s="410">
        <v>8</v>
      </c>
      <c r="CG23" s="13" t="str">
        <f>IF('1-1全国'!$BX182="","",'1-1全国'!$BX182)</f>
        <v/>
      </c>
      <c r="CH23" s="390">
        <f>IF('1-1全国'!$BY182="","",'1-1全国'!$BY182)</f>
        <v>293161</v>
      </c>
      <c r="CI23" s="13" t="str">
        <f>IF('1-1全国'!$BZ182="","",'1-1全国'!$BZ182)</f>
        <v/>
      </c>
      <c r="CJ23" s="397">
        <f>IF('1-1全国'!$CA182="","",'1-1全国'!$CA182)</f>
        <v>1.3</v>
      </c>
      <c r="CK23" s="13" t="str">
        <f>IF('1-1全国'!$CB182="","",'1-1全国'!$CB182)</f>
        <v/>
      </c>
      <c r="CL23" s="390">
        <f>IF('1-1全国'!$CC182="","",'1-1全国'!$CC182)</f>
        <v>350</v>
      </c>
      <c r="CM23" s="13" t="str">
        <f>IF('1-1全国'!$CD182="","",'1-1全国'!$CD182)</f>
        <v/>
      </c>
      <c r="CN23" s="390">
        <f>IF('1-1全国'!$CE182="","",'1-1全国'!$CE182)</f>
        <v>847</v>
      </c>
      <c r="CO23" s="13" t="str">
        <f>IF('1-1全国'!$CF182="","",'1-1全国'!$CF182)</f>
        <v/>
      </c>
      <c r="CP23" s="392">
        <f>IF('1-1全国'!$CG182="","",'1-1全国'!$CG182)</f>
        <v>88.5</v>
      </c>
      <c r="CQ23" s="13" t="str">
        <f>IF('1-1全国'!$CH182="","",'1-1全国'!$CH182)</f>
        <v/>
      </c>
      <c r="CR23" s="392">
        <f>IF('1-1全国'!$CI182="","",'1-1全国'!$CI182)</f>
        <v>82.7</v>
      </c>
      <c r="CS23" s="13" t="str">
        <f>IF('1-1全国'!$CJ182="","",'1-1全国'!$CJ182)</f>
        <v/>
      </c>
      <c r="CT23" s="392">
        <f>IF('1-1全国'!$CK182="","",'1-1全国'!$CK182)</f>
        <v>102.6</v>
      </c>
      <c r="CU23" s="13" t="str">
        <f>IF('1-1全国'!$CL182="","",'1-1全国'!$CL182)</f>
        <v/>
      </c>
      <c r="CV23" s="392">
        <f>IF('1-1全国'!$CM182="","",'1-1全国'!$CM182)</f>
        <v>95.9</v>
      </c>
      <c r="CW23" s="13" t="str">
        <f>IF('1-1全国'!$CN182="","",'1-1全国'!$CN182)</f>
        <v/>
      </c>
      <c r="CX23" s="392">
        <f>IF('1-1全国'!$CO182="","",'1-1全国'!$CO182)</f>
        <v>103.6</v>
      </c>
      <c r="CY23" s="13" t="str">
        <f>IF('1-1全国'!$CP182="","",'1-1全国'!$CP182)</f>
        <v/>
      </c>
      <c r="CZ23" s="392">
        <f>IF('1-1全国'!$CQ182="","",'1-1全国'!$CQ182)</f>
        <v>97.6</v>
      </c>
      <c r="DA23" s="13" t="str">
        <f>IF('1-1全国'!$CR182="","",'1-1全国'!$CR182)</f>
        <v/>
      </c>
      <c r="DB23" s="392">
        <f>IF('1-1全国'!$CS182="","",'1-1全国'!$CS182)</f>
        <v>106</v>
      </c>
      <c r="DC23" s="13" t="str">
        <f>IF('1-1全国'!$CT182="","",'1-1全国'!$CT182)</f>
        <v/>
      </c>
      <c r="DD23" s="393">
        <f>IF('1-1全国'!$CU182="","",'1-1全国'!$CU182)</f>
        <v>2.6</v>
      </c>
      <c r="DF23" s="108"/>
      <c r="DG23" s="108"/>
    </row>
    <row r="24" spans="1:111" s="8" customFormat="1" ht="18" customHeight="1">
      <c r="A24" s="408">
        <v>2023</v>
      </c>
      <c r="B24" s="13" t="s">
        <v>164</v>
      </c>
      <c r="C24" s="409">
        <v>5</v>
      </c>
      <c r="D24" s="410">
        <v>9</v>
      </c>
      <c r="E24" s="12" t="str">
        <f t="shared" si="0"/>
        <v>59</v>
      </c>
      <c r="F24" s="387" t="str">
        <f>IF('1-1全国'!$F183="","",'1-1全国'!$F183)</f>
        <v/>
      </c>
      <c r="G24" s="413">
        <f>IF('1-1全国'!$G183="","",'1-1全国'!$G183)</f>
        <v>45.5</v>
      </c>
      <c r="H24" s="387" t="str">
        <f>IF('1-1全国'!$H183="","",'1-1全国'!$H183)</f>
        <v/>
      </c>
      <c r="I24" s="413">
        <f>IF('1-1全国'!$I183="","",'1-1全国'!$I183)</f>
        <v>50</v>
      </c>
      <c r="J24" s="387" t="str">
        <f>IF('1-1全国'!$J183="","",'1-1全国'!$J183)</f>
        <v/>
      </c>
      <c r="K24" s="413">
        <f>IF('1-1全国'!$K183="","",'1-1全国'!$K183)</f>
        <v>72.2</v>
      </c>
      <c r="L24" s="13" t="str">
        <f>IF('1-1全国'!$L183="","",'1-1全国'!$L183)</f>
        <v/>
      </c>
      <c r="M24" s="404">
        <f>IF('1-1全国'!$M183="","",'1-1全国'!$M183)</f>
        <v>12435</v>
      </c>
      <c r="N24" s="13" t="str">
        <f>IF('1-1全国'!$N183="","",'1-1全国'!$N183)</f>
        <v/>
      </c>
      <c r="O24" s="404">
        <f>IF('1-1全国'!$O183="","",'1-1全国'!$O183)</f>
        <v>0</v>
      </c>
      <c r="P24" s="13" t="str">
        <f>IF('1-1全国'!$P183="","",'1-1全国'!$P183)</f>
        <v/>
      </c>
      <c r="Q24" s="405">
        <f>IF('1-1全国'!$Q183="","",'1-1全国'!$Q183)</f>
        <v>103.2</v>
      </c>
      <c r="R24" s="13" t="str">
        <f>IF('1-1全国'!$R183="","",'1-1全国'!$R183)</f>
        <v/>
      </c>
      <c r="S24" s="405">
        <f>IF('1-1全国'!$S183="","",'1-1全国'!$S183)</f>
        <v>107</v>
      </c>
      <c r="T24" s="13" t="str">
        <f>IF('1-1全国'!$T183="","",'1-1全国'!$T183)</f>
        <v/>
      </c>
      <c r="U24" s="405">
        <f>IF('1-1全国'!$U183="","",'1-1全国'!$U183)</f>
        <v>103.3</v>
      </c>
      <c r="V24" s="13" t="str">
        <f>IF('1-1全国'!$V183="","",'1-1全国'!$V183)</f>
        <v/>
      </c>
      <c r="W24" s="405">
        <f>IF('1-1全国'!$W183="","",'1-1全国'!$W183)</f>
        <v>107.8</v>
      </c>
      <c r="X24" s="13" t="str">
        <f>IF('1-1全国'!$X183="","",'1-1全国'!$X183)</f>
        <v/>
      </c>
      <c r="Y24" s="405">
        <f>IF('1-1全国'!$Y183="","",'1-1全国'!$Y183)</f>
        <v>103.6</v>
      </c>
      <c r="Z24" s="13" t="str">
        <f>IF('1-1全国'!$Z183="","",'1-1全国'!$Z183)</f>
        <v/>
      </c>
      <c r="AA24" s="391">
        <f>IF('1-1全国'!$AA183="","",'1-1全国'!$AA183)</f>
        <v>102.7</v>
      </c>
      <c r="AB24" s="13" t="s">
        <v>164</v>
      </c>
      <c r="AC24" s="409">
        <v>5</v>
      </c>
      <c r="AD24" s="410">
        <v>9</v>
      </c>
      <c r="AE24" s="13" t="str">
        <f>IF('1-1全国'!$AB183="","",'1-1全国'!$AB183)</f>
        <v/>
      </c>
      <c r="AF24" s="390">
        <f>IF('1-1全国'!$AC183="","",'1-1全国'!$AC183)</f>
        <v>68941</v>
      </c>
      <c r="AG24" s="13" t="str">
        <f>IF('1-1全国'!$AD183="","",'1-1全国'!$AD183)</f>
        <v/>
      </c>
      <c r="AH24" s="390">
        <f>IF('1-1全国'!$AE183="","",'1-1全国'!$AE183)</f>
        <v>19527</v>
      </c>
      <c r="AI24" s="13" t="str">
        <f>IF('1-1全国'!$AF183="","",'1-1全国'!$AF183)</f>
        <v/>
      </c>
      <c r="AJ24" s="390">
        <f>IF('1-1全国'!$AG183="","",'1-1全国'!$AG183)</f>
        <v>29735</v>
      </c>
      <c r="AK24" s="13" t="str">
        <f>IF('1-1全国'!$AH183="","",'1-1全国'!$AH183)</f>
        <v/>
      </c>
      <c r="AL24" s="390">
        <f>IF('1-1全国'!$AI183="","",'1-1全国'!$AI183)</f>
        <v>25074</v>
      </c>
      <c r="AM24" s="13" t="str">
        <f>IF('1-1全国'!$AJ183="","",'1-1全国'!$AJ183)</f>
        <v/>
      </c>
      <c r="AN24" s="390">
        <f>IF('1-1全国'!$AK183="","",'1-1全国'!$AK183)</f>
        <v>12995</v>
      </c>
      <c r="AO24" s="13" t="str">
        <f>IF('1-1全国'!$AL183="","",'1-1全国'!$AL183)</f>
        <v/>
      </c>
      <c r="AP24" s="390">
        <f>IF('1-1全国'!$AM183="","",'1-1全国'!$AM183)</f>
        <v>9200</v>
      </c>
      <c r="AQ24" s="13" t="str">
        <f>IF('1-1全国'!$AN183="","",'1-1全国'!$AN183)</f>
        <v/>
      </c>
      <c r="AR24" s="390">
        <f>IF('1-1全国'!$AO183="","",'1-1全国'!$AO183)</f>
        <v>25111</v>
      </c>
      <c r="AS24" s="13" t="str">
        <f>IF('1-1全国'!$AP183="","",'1-1全国'!$AP183)</f>
        <v/>
      </c>
      <c r="AT24" s="390">
        <f>IF('1-1全国'!$AQ183="","",'1-1全国'!$AQ183)</f>
        <v>0</v>
      </c>
      <c r="AU24" s="13" t="str">
        <f>IF('1-1全国'!AR183="","",'1-1全国'!AR183)</f>
        <v/>
      </c>
      <c r="AV24" s="390">
        <f>IF('1-1全国'!$AS183="","",'1-1全国'!$AS183)</f>
        <v>0</v>
      </c>
      <c r="AW24" s="13" t="str">
        <f>IF('1-1全国'!$AT183="","",'1-1全国'!$AT183)</f>
        <v/>
      </c>
      <c r="AX24" s="390">
        <f>IF('1-1全国'!$AU183="","",'1-1全国'!$AU183)</f>
        <v>9632151</v>
      </c>
      <c r="AY24" s="13" t="str">
        <f>IF('1-1全国'!AV183="","",'1-1全国'!AV183)</f>
        <v/>
      </c>
      <c r="AZ24" s="394">
        <f>IF('1-1全国'!AW183="","",'1-1全国'!AW183)</f>
        <v>6026441</v>
      </c>
      <c r="BA24" s="415"/>
      <c r="BB24" s="414"/>
      <c r="BC24" s="13" t="s">
        <v>164</v>
      </c>
      <c r="BD24" s="409">
        <v>5</v>
      </c>
      <c r="BE24" s="410">
        <v>9</v>
      </c>
      <c r="BF24" s="13" t="str">
        <f>IF('1-1全国'!$AZ183="","",'1-1全国'!$AZ183)</f>
        <v/>
      </c>
      <c r="BG24" s="390">
        <f>IF('1-1全国'!$BA183="","",'1-1全国'!$BA183)</f>
        <v>720</v>
      </c>
      <c r="BH24" s="13" t="str">
        <f>IF('1-1全国'!$BB183="","",'1-1全国'!$BB183)</f>
        <v/>
      </c>
      <c r="BI24" s="390">
        <f>IF('1-1全国'!$BC183="","",'1-1全国'!$BC183)</f>
        <v>6919</v>
      </c>
      <c r="BJ24" s="13" t="str">
        <f>IF('1-1全国'!$BD183="","",'1-1全国'!$BD183)</f>
        <v/>
      </c>
      <c r="BK24" s="390">
        <f>IF('1-1全国'!$BE183="","",'1-1全国'!$BE183)</f>
        <v>91987</v>
      </c>
      <c r="BL24" s="13" t="str">
        <f>IF('1-1全国'!$BF183="","",'1-1全国'!$BF183)</f>
        <v/>
      </c>
      <c r="BM24" s="390">
        <f>IF('1-1全国'!$BG183="","",'1-1全国'!$BG183)</f>
        <v>91382</v>
      </c>
      <c r="BN24" s="13" t="str">
        <f>IF('1-1全国'!$BH183="","",'1-1全国'!$BH183)</f>
        <v/>
      </c>
      <c r="BO24" s="390">
        <f>IF('1-1全国'!$BI183="","",'1-1全国'!$BI183)</f>
        <v>17085</v>
      </c>
      <c r="BP24" s="13" t="str">
        <f>IF('1-1全国'!$BJ183="","",'1-1全国'!$BJ183)</f>
        <v/>
      </c>
      <c r="BQ24" s="390">
        <f>IF('1-1全国'!$BK183="","",'1-1全国'!$BK183)</f>
        <v>2525</v>
      </c>
      <c r="BR24" s="13" t="str">
        <f>IF('1-1全国'!$BL183="","",'1-1全国'!$BL183)</f>
        <v/>
      </c>
      <c r="BS24" s="390">
        <f>IF('1-1全国'!$BM183="","",'1-1全国'!$BM183)</f>
        <v>11298</v>
      </c>
      <c r="BT24" s="13" t="str">
        <f>IF('1-1全国'!$BN183="","",'1-1全国'!$BN183)</f>
        <v/>
      </c>
      <c r="BU24" s="390">
        <f>IF('1-1全国'!$BO183="","",'1-1全国'!$BO183)</f>
        <v>3262</v>
      </c>
      <c r="BV24" s="487"/>
      <c r="BW24" s="390">
        <f>IF('1-1全国'!$BQ183="","",'1-1全国'!$BQ183)</f>
        <v>10616.58</v>
      </c>
      <c r="BX24" s="13" t="str">
        <f>IF('1-1全国'!$BR183="","",'1-1全国'!$BR183)</f>
        <v/>
      </c>
      <c r="BY24" s="390">
        <f>IF('1-1全国'!$BS183="","",'1-1全国'!$BS183)</f>
        <v>5218</v>
      </c>
      <c r="BZ24" s="13" t="str">
        <f>IF('1-1全国'!$BT183="","",'1-1全国'!$BT183)</f>
        <v/>
      </c>
      <c r="CA24" s="392">
        <f>IF('1-1全国'!$BU183="","",'1-1全国'!$BU183)</f>
        <v>119.8</v>
      </c>
      <c r="CB24" s="13" t="str">
        <f>IF('1-1全国'!$BV183="","",'1-1全国'!$BV183)</f>
        <v/>
      </c>
      <c r="CC24" s="393">
        <f>IF('1-1全国'!$BW183="","",'1-1全国'!$BW183)</f>
        <v>106.2</v>
      </c>
      <c r="CD24" s="13" t="s">
        <v>164</v>
      </c>
      <c r="CE24" s="409">
        <v>5</v>
      </c>
      <c r="CF24" s="410">
        <v>9</v>
      </c>
      <c r="CG24" s="13" t="str">
        <f>IF('1-1全国'!$BX183="","",'1-1全国'!$BX183)</f>
        <v/>
      </c>
      <c r="CH24" s="390">
        <f>IF('1-1全国'!$BY183="","",'1-1全国'!$BY183)</f>
        <v>282969</v>
      </c>
      <c r="CI24" s="13" t="str">
        <f>IF('1-1全国'!$BZ183="","",'1-1全国'!$BZ183)</f>
        <v/>
      </c>
      <c r="CJ24" s="397">
        <f>IF('1-1全国'!$CA183="","",'1-1全国'!$CA183)</f>
        <v>1.29</v>
      </c>
      <c r="CK24" s="13" t="str">
        <f>IF('1-1全国'!$CB183="","",'1-1全国'!$CB183)</f>
        <v/>
      </c>
      <c r="CL24" s="390">
        <f>IF('1-1全国'!$CC183="","",'1-1全国'!$CC183)</f>
        <v>358</v>
      </c>
      <c r="CM24" s="13" t="str">
        <f>IF('1-1全国'!$CD183="","",'1-1全国'!$CD183)</f>
        <v/>
      </c>
      <c r="CN24" s="390">
        <f>IF('1-1全国'!$CE183="","",'1-1全国'!$CE183)</f>
        <v>858</v>
      </c>
      <c r="CO24" s="13" t="str">
        <f>IF('1-1全国'!$CF183="","",'1-1全国'!$CF183)</f>
        <v/>
      </c>
      <c r="CP24" s="392">
        <f>IF('1-1全国'!$CG183="","",'1-1全国'!$CG183)</f>
        <v>87.2</v>
      </c>
      <c r="CQ24" s="13" t="str">
        <f>IF('1-1全国'!$CH183="","",'1-1全国'!$CH183)</f>
        <v/>
      </c>
      <c r="CR24" s="392">
        <f>IF('1-1全国'!$CI183="","",'1-1全国'!$CI183)</f>
        <v>81.3</v>
      </c>
      <c r="CS24" s="13" t="str">
        <f>IF('1-1全国'!$CJ183="","",'1-1全国'!$CJ183)</f>
        <v/>
      </c>
      <c r="CT24" s="392">
        <f>IF('1-1全国'!$CK183="","",'1-1全国'!$CK183)</f>
        <v>103</v>
      </c>
      <c r="CU24" s="13" t="str">
        <f>IF('1-1全国'!$CL183="","",'1-1全国'!$CL183)</f>
        <v/>
      </c>
      <c r="CV24" s="392">
        <f>IF('1-1全国'!$CM183="","",'1-1全国'!$CM183)</f>
        <v>96</v>
      </c>
      <c r="CW24" s="13" t="str">
        <f>IF('1-1全国'!$CN183="","",'1-1全国'!$CN183)</f>
        <v/>
      </c>
      <c r="CX24" s="392">
        <f>IF('1-1全国'!$CO183="","",'1-1全国'!$CO183)</f>
        <v>103.7</v>
      </c>
      <c r="CY24" s="13" t="str">
        <f>IF('1-1全国'!$CP183="","",'1-1全国'!$CP183)</f>
        <v/>
      </c>
      <c r="CZ24" s="392">
        <f>IF('1-1全国'!$CQ183="","",'1-1全国'!$CQ183)</f>
        <v>101</v>
      </c>
      <c r="DA24" s="13" t="str">
        <f>IF('1-1全国'!$CR183="","",'1-1全国'!$CR183)</f>
        <v/>
      </c>
      <c r="DB24" s="392">
        <f>IF('1-1全国'!$CS183="","",'1-1全国'!$CS183)</f>
        <v>113.4</v>
      </c>
      <c r="DC24" s="13" t="str">
        <f>IF('1-1全国'!$CT183="","",'1-1全国'!$CT183)</f>
        <v/>
      </c>
      <c r="DD24" s="393">
        <f>IF('1-1全国'!$CU183="","",'1-1全国'!$CU183)</f>
        <v>2.6</v>
      </c>
      <c r="DF24" s="108"/>
      <c r="DG24" s="108"/>
    </row>
    <row r="25" spans="1:111" s="8" customFormat="1" ht="18" customHeight="1">
      <c r="A25" s="408">
        <v>2023</v>
      </c>
      <c r="B25" s="13" t="s">
        <v>164</v>
      </c>
      <c r="C25" s="409">
        <v>5</v>
      </c>
      <c r="D25" s="410">
        <v>10</v>
      </c>
      <c r="E25" s="12" t="str">
        <f t="shared" si="0"/>
        <v>510</v>
      </c>
      <c r="F25" s="387" t="str">
        <f>IF('1-1全国'!$F184="","",'1-1全国'!$F184)</f>
        <v/>
      </c>
      <c r="G25" s="413">
        <f>IF('1-1全国'!$G184="","",'1-1全国'!$G184)</f>
        <v>45.5</v>
      </c>
      <c r="H25" s="387" t="str">
        <f>IF('1-1全国'!$H184="","",'1-1全国'!$H184)</f>
        <v/>
      </c>
      <c r="I25" s="413">
        <f>IF('1-1全国'!$I184="","",'1-1全国'!$I184)</f>
        <v>60</v>
      </c>
      <c r="J25" s="387" t="str">
        <f>IF('1-1全国'!$J184="","",'1-1全国'!$J184)</f>
        <v/>
      </c>
      <c r="K25" s="413">
        <f>IF('1-1全国'!$K184="","",'1-1全国'!$K184)</f>
        <v>77.8</v>
      </c>
      <c r="L25" s="13" t="str">
        <f>IF('1-1全国'!$L184="","",'1-1全国'!$L184)</f>
        <v/>
      </c>
      <c r="M25" s="404">
        <f>IF('1-1全国'!$M184="","",'1-1全国'!$M184)</f>
        <v>12435</v>
      </c>
      <c r="N25" s="13" t="str">
        <f>IF('1-1全国'!$N184="","",'1-1全国'!$N184)</f>
        <v/>
      </c>
      <c r="O25" s="404">
        <f>IF('1-1全国'!$O184="","",'1-1全国'!$O184)</f>
        <v>0</v>
      </c>
      <c r="P25" s="13" t="str">
        <f>IF('1-1全国'!$P184="","",'1-1全国'!$P184)</f>
        <v/>
      </c>
      <c r="Q25" s="405">
        <f>IF('1-1全国'!$Q184="","",'1-1全国'!$Q184)</f>
        <v>104.4</v>
      </c>
      <c r="R25" s="13" t="str">
        <f>IF('1-1全国'!$R184="","",'1-1全国'!$R184)</f>
        <v/>
      </c>
      <c r="S25" s="405">
        <f>IF('1-1全国'!$S184="","",'1-1全国'!$S184)</f>
        <v>106.3</v>
      </c>
      <c r="T25" s="13" t="str">
        <f>IF('1-1全国'!$T184="","",'1-1全国'!$T184)</f>
        <v/>
      </c>
      <c r="U25" s="405">
        <f>IF('1-1全国'!$U184="","",'1-1全国'!$U184)</f>
        <v>103.6</v>
      </c>
      <c r="V25" s="13" t="str">
        <f>IF('1-1全国'!$V184="","",'1-1全国'!$V184)</f>
        <v/>
      </c>
      <c r="W25" s="405">
        <f>IF('1-1全国'!$W184="","",'1-1全国'!$W184)</f>
        <v>105.3</v>
      </c>
      <c r="X25" s="13" t="str">
        <f>IF('1-1全国'!$X184="","",'1-1全国'!$X184)</f>
        <v/>
      </c>
      <c r="Y25" s="405">
        <f>IF('1-1全国'!$Y184="","",'1-1全国'!$Y184)</f>
        <v>103.6</v>
      </c>
      <c r="Z25" s="13" t="str">
        <f>IF('1-1全国'!$Z184="","",'1-1全国'!$Z184)</f>
        <v/>
      </c>
      <c r="AA25" s="391">
        <f>IF('1-1全国'!$AA184="","",'1-1全国'!$AA184)</f>
        <v>103.7</v>
      </c>
      <c r="AB25" s="13" t="s">
        <v>164</v>
      </c>
      <c r="AC25" s="409">
        <v>5</v>
      </c>
      <c r="AD25" s="410">
        <v>10</v>
      </c>
      <c r="AE25" s="13" t="str">
        <f>IF('1-1全国'!$AB184="","",'1-1全国'!$AB184)</f>
        <v/>
      </c>
      <c r="AF25" s="390">
        <f>IF('1-1全国'!$AC184="","",'1-1全国'!$AC184)</f>
        <v>71769</v>
      </c>
      <c r="AG25" s="13" t="str">
        <f>IF('1-1全国'!$AD184="","",'1-1全国'!$AD184)</f>
        <v/>
      </c>
      <c r="AH25" s="390">
        <f>IF('1-1全国'!$AE184="","",'1-1全国'!$AE184)</f>
        <v>18078</v>
      </c>
      <c r="AI25" s="13" t="str">
        <f>IF('1-1全国'!$AF184="","",'1-1全国'!$AF184)</f>
        <v/>
      </c>
      <c r="AJ25" s="390">
        <f>IF('1-1全国'!$AG184="","",'1-1全国'!$AG184)</f>
        <v>31671</v>
      </c>
      <c r="AK25" s="13" t="str">
        <f>IF('1-1全国'!$AH184="","",'1-1全国'!$AH184)</f>
        <v/>
      </c>
      <c r="AL25" s="390">
        <f>IF('1-1全国'!$AI184="","",'1-1全国'!$AI184)</f>
        <v>21599</v>
      </c>
      <c r="AM25" s="13" t="str">
        <f>IF('1-1全国'!$AJ184="","",'1-1全国'!$AJ184)</f>
        <v/>
      </c>
      <c r="AN25" s="390">
        <f>IF('1-1全国'!$AK184="","",'1-1全国'!$AK184)</f>
        <v>10933</v>
      </c>
      <c r="AO25" s="13" t="str">
        <f>IF('1-1全国'!$AL184="","",'1-1全国'!$AL184)</f>
        <v/>
      </c>
      <c r="AP25" s="390">
        <f>IF('1-1全国'!$AM184="","",'1-1全国'!$AM184)</f>
        <v>10859</v>
      </c>
      <c r="AQ25" s="13" t="str">
        <f>IF('1-1全国'!$AN184="","",'1-1全国'!$AN184)</f>
        <v/>
      </c>
      <c r="AR25" s="390">
        <f>IF('1-1全国'!$AO184="","",'1-1全国'!$AO184)</f>
        <v>29013</v>
      </c>
      <c r="AS25" s="13" t="str">
        <f>IF('1-1全国'!$AP184="","",'1-1全国'!$AP184)</f>
        <v/>
      </c>
      <c r="AT25" s="390">
        <f>IF('1-1全国'!$AQ184="","",'1-1全国'!$AQ184)</f>
        <v>0</v>
      </c>
      <c r="AU25" s="13" t="str">
        <f>IF('1-1全国'!AR184="","",'1-1全国'!AR184)</f>
        <v/>
      </c>
      <c r="AV25" s="390">
        <f>IF('1-1全国'!$AS184="","",'1-1全国'!$AS184)</f>
        <v>0</v>
      </c>
      <c r="AW25" s="13" t="str">
        <f>IF('1-1全国'!$AT184="","",'1-1全国'!$AT184)</f>
        <v/>
      </c>
      <c r="AX25" s="390">
        <f>IF('1-1全国'!$AU184="","",'1-1全国'!$AU184)</f>
        <v>9679862</v>
      </c>
      <c r="AY25" s="13" t="str">
        <f>IF('1-1全国'!AV184="","",'1-1全国'!AV184)</f>
        <v/>
      </c>
      <c r="AZ25" s="394">
        <f>IF('1-1全国'!AW184="","",'1-1全国'!AW184)</f>
        <v>6032046</v>
      </c>
      <c r="BA25" s="415"/>
      <c r="BB25" s="414"/>
      <c r="BC25" s="13" t="s">
        <v>164</v>
      </c>
      <c r="BD25" s="409">
        <v>5</v>
      </c>
      <c r="BE25" s="410">
        <v>10</v>
      </c>
      <c r="BF25" s="13" t="str">
        <f>IF('1-1全国'!$AZ184="","",'1-1全国'!$AZ184)</f>
        <v/>
      </c>
      <c r="BG25" s="390">
        <f>IF('1-1全国'!$BA184="","",'1-1全国'!$BA184)</f>
        <v>793</v>
      </c>
      <c r="BH25" s="13" t="str">
        <f>IF('1-1全国'!$BB184="","",'1-1全国'!$BB184)</f>
        <v/>
      </c>
      <c r="BI25" s="390">
        <f>IF('1-1全国'!$BC184="","",'1-1全国'!$BC184)</f>
        <v>3080</v>
      </c>
      <c r="BJ25" s="13" t="str">
        <f>IF('1-1全国'!$BD184="","",'1-1全国'!$BD184)</f>
        <v/>
      </c>
      <c r="BK25" s="390">
        <f>IF('1-1全国'!$BE184="","",'1-1全国'!$BE184)</f>
        <v>91451</v>
      </c>
      <c r="BL25" s="13" t="str">
        <f>IF('1-1全国'!$BF184="","",'1-1全国'!$BF184)</f>
        <v/>
      </c>
      <c r="BM25" s="390">
        <f>IF('1-1全国'!$BG184="","",'1-1全国'!$BG184)</f>
        <v>98133</v>
      </c>
      <c r="BN25" s="13" t="str">
        <f>IF('1-1全国'!$BH184="","",'1-1全国'!$BH184)</f>
        <v/>
      </c>
      <c r="BO25" s="390">
        <f>IF('1-1全国'!$BI184="","",'1-1全国'!$BI184)</f>
        <v>17999</v>
      </c>
      <c r="BP25" s="13" t="str">
        <f>IF('1-1全国'!$BJ184="","",'1-1全国'!$BJ184)</f>
        <v/>
      </c>
      <c r="BQ25" s="390">
        <f>IF('1-1全国'!$BK184="","",'1-1全国'!$BK184)</f>
        <v>3071</v>
      </c>
      <c r="BR25" s="13" t="str">
        <f>IF('1-1全国'!$BL184="","",'1-1全国'!$BL184)</f>
        <v/>
      </c>
      <c r="BS25" s="390">
        <f>IF('1-1全国'!$BM184="","",'1-1全国'!$BM184)</f>
        <v>11619</v>
      </c>
      <c r="BT25" s="13" t="str">
        <f>IF('1-1全国'!$BN184="","",'1-1全国'!$BN184)</f>
        <v/>
      </c>
      <c r="BU25" s="390">
        <f>IF('1-1全国'!$BO184="","",'1-1全国'!$BO184)</f>
        <v>3309</v>
      </c>
      <c r="BV25" s="487"/>
      <c r="BW25" s="390">
        <f>IF('1-1全国'!$BQ184="","",'1-1全国'!$BQ184)</f>
        <v>10814.52</v>
      </c>
      <c r="BX25" s="13" t="str">
        <f>IF('1-1全国'!$BR184="","",'1-1全国'!$BR184)</f>
        <v/>
      </c>
      <c r="BY25" s="390">
        <f>IF('1-1全国'!$BS184="","",'1-1全国'!$BS184)</f>
        <v>5611</v>
      </c>
      <c r="BZ25" s="13" t="str">
        <f>IF('1-1全国'!$BT184="","",'1-1全国'!$BT184)</f>
        <v/>
      </c>
      <c r="CA25" s="392">
        <f>IF('1-1全国'!$BU184="","",'1-1全国'!$BU184)</f>
        <v>119.6</v>
      </c>
      <c r="CB25" s="13" t="str">
        <f>IF('1-1全国'!$BV184="","",'1-1全国'!$BV184)</f>
        <v/>
      </c>
      <c r="CC25" s="393">
        <f>IF('1-1全国'!$BW184="","",'1-1全国'!$BW184)</f>
        <v>107.1</v>
      </c>
      <c r="CD25" s="13" t="s">
        <v>164</v>
      </c>
      <c r="CE25" s="409">
        <v>5</v>
      </c>
      <c r="CF25" s="410">
        <v>10</v>
      </c>
      <c r="CG25" s="13" t="str">
        <f>IF('1-1全国'!$BX184="","",'1-1全国'!$BX184)</f>
        <v/>
      </c>
      <c r="CH25" s="390">
        <f>IF('1-1全国'!$BY184="","",'1-1全国'!$BY184)</f>
        <v>301974</v>
      </c>
      <c r="CI25" s="13" t="str">
        <f>IF('1-1全国'!$BZ184="","",'1-1全国'!$BZ184)</f>
        <v/>
      </c>
      <c r="CJ25" s="397">
        <f>IF('1-1全国'!$CA184="","",'1-1全国'!$CA184)</f>
        <v>1.29</v>
      </c>
      <c r="CK25" s="13" t="str">
        <f>IF('1-1全国'!$CB184="","",'1-1全国'!$CB184)</f>
        <v/>
      </c>
      <c r="CL25" s="390">
        <f>IF('1-1全国'!$CC184="","",'1-1全国'!$CC184)</f>
        <v>378</v>
      </c>
      <c r="CM25" s="13" t="str">
        <f>IF('1-1全国'!$CD184="","",'1-1全国'!$CD184)</f>
        <v/>
      </c>
      <c r="CN25" s="390">
        <f>IF('1-1全国'!$CE184="","",'1-1全国'!$CE184)</f>
        <v>909</v>
      </c>
      <c r="CO25" s="13" t="str">
        <f>IF('1-1全国'!$CF184="","",'1-1全国'!$CF184)</f>
        <v/>
      </c>
      <c r="CP25" s="392">
        <f>IF('1-1全国'!$CG184="","",'1-1全国'!$CG184)</f>
        <v>87.7</v>
      </c>
      <c r="CQ25" s="13" t="str">
        <f>IF('1-1全国'!$CH184="","",'1-1全国'!$CH184)</f>
        <v/>
      </c>
      <c r="CR25" s="392">
        <f>IF('1-1全国'!$CI184="","",'1-1全国'!$CI184)</f>
        <v>80.900000000000006</v>
      </c>
      <c r="CS25" s="13" t="str">
        <f>IF('1-1全国'!$CJ184="","",'1-1全国'!$CJ184)</f>
        <v/>
      </c>
      <c r="CT25" s="392">
        <f>IF('1-1全国'!$CK184="","",'1-1全国'!$CK184)</f>
        <v>103.7</v>
      </c>
      <c r="CU25" s="13" t="str">
        <f>IF('1-1全国'!$CL184="","",'1-1全国'!$CL184)</f>
        <v/>
      </c>
      <c r="CV25" s="392">
        <f>IF('1-1全国'!$CM184="","",'1-1全国'!$CM184)</f>
        <v>95.7</v>
      </c>
      <c r="CW25" s="13" t="str">
        <f>IF('1-1全国'!$CN184="","",'1-1全国'!$CN184)</f>
        <v/>
      </c>
      <c r="CX25" s="392">
        <f>IF('1-1全国'!$CO184="","",'1-1全国'!$CO184)</f>
        <v>103.9</v>
      </c>
      <c r="CY25" s="13" t="str">
        <f>IF('1-1全国'!$CP184="","",'1-1全国'!$CP184)</f>
        <v/>
      </c>
      <c r="CZ25" s="392">
        <f>IF('1-1全国'!$CQ184="","",'1-1全国'!$CQ184)</f>
        <v>102.4</v>
      </c>
      <c r="DA25" s="13" t="str">
        <f>IF('1-1全国'!$CR184="","",'1-1全国'!$CR184)</f>
        <v/>
      </c>
      <c r="DB25" s="392">
        <f>IF('1-1全国'!$CS184="","",'1-1全国'!$CS184)</f>
        <v>117.2</v>
      </c>
      <c r="DC25" s="13" t="str">
        <f>IF('1-1全国'!$CT184="","",'1-1全国'!$CT184)</f>
        <v/>
      </c>
      <c r="DD25" s="393">
        <f>IF('1-1全国'!$CU184="","",'1-1全国'!$CU184)</f>
        <v>2.5</v>
      </c>
      <c r="DF25" s="108"/>
      <c r="DG25" s="108"/>
    </row>
    <row r="26" spans="1:111" s="8" customFormat="1" ht="18" customHeight="1">
      <c r="A26" s="408">
        <v>2023</v>
      </c>
      <c r="B26" s="13" t="s">
        <v>164</v>
      </c>
      <c r="C26" s="409">
        <v>5</v>
      </c>
      <c r="D26" s="410">
        <v>11</v>
      </c>
      <c r="E26" s="12" t="str">
        <f t="shared" si="0"/>
        <v>511</v>
      </c>
      <c r="F26" s="387" t="str">
        <f>IF('1-1全国'!$F185="","",'1-1全国'!$F185)</f>
        <v/>
      </c>
      <c r="G26" s="413">
        <f>IF('1-1全国'!$G185="","",'1-1全国'!$G185)</f>
        <v>54.5</v>
      </c>
      <c r="H26" s="387" t="str">
        <f>IF('1-1全国'!$H185="","",'1-1全国'!$H185)</f>
        <v/>
      </c>
      <c r="I26" s="413">
        <f>IF('1-1全国'!$I185="","",'1-1全国'!$I185)</f>
        <v>25</v>
      </c>
      <c r="J26" s="387" t="str">
        <f>IF('1-1全国'!$J185="","",'1-1全国'!$J185)</f>
        <v/>
      </c>
      <c r="K26" s="413">
        <f>IF('1-1全国'!$K185="","",'1-1全国'!$K185)</f>
        <v>77.8</v>
      </c>
      <c r="L26" s="13" t="str">
        <f>IF('1-1全国'!$L185="","",'1-1全国'!$L185)</f>
        <v/>
      </c>
      <c r="M26" s="404">
        <f>IF('1-1全国'!$M185="","",'1-1全国'!$M185)</f>
        <v>12434</v>
      </c>
      <c r="N26" s="13" t="str">
        <f>IF('1-1全国'!$N185="","",'1-1全国'!$N185)</f>
        <v/>
      </c>
      <c r="O26" s="404">
        <f>IF('1-1全国'!$O185="","",'1-1全国'!$O185)</f>
        <v>0</v>
      </c>
      <c r="P26" s="13" t="str">
        <f>IF('1-1全国'!$P185="","",'1-1全国'!$P185)</f>
        <v/>
      </c>
      <c r="Q26" s="405">
        <f>IF('1-1全国'!$Q185="","",'1-1全国'!$Q185)</f>
        <v>103.8</v>
      </c>
      <c r="R26" s="13" t="str">
        <f>IF('1-1全国'!$R185="","",'1-1全国'!$R185)</f>
        <v/>
      </c>
      <c r="S26" s="405">
        <f>IF('1-1全国'!$S185="","",'1-1全国'!$S185)</f>
        <v>106.9</v>
      </c>
      <c r="T26" s="13" t="str">
        <f>IF('1-1全国'!$T185="","",'1-1全国'!$T185)</f>
        <v/>
      </c>
      <c r="U26" s="405">
        <f>IF('1-1全国'!$U185="","",'1-1全国'!$U185)</f>
        <v>102.8</v>
      </c>
      <c r="V26" s="13" t="str">
        <f>IF('1-1全国'!$V185="","",'1-1全国'!$V185)</f>
        <v/>
      </c>
      <c r="W26" s="405">
        <f>IF('1-1全国'!$W185="","",'1-1全国'!$W185)</f>
        <v>105.6</v>
      </c>
      <c r="X26" s="13" t="str">
        <f>IF('1-1全国'!$X185="","",'1-1全国'!$X185)</f>
        <v/>
      </c>
      <c r="Y26" s="405">
        <f>IF('1-1全国'!$Y185="","",'1-1全国'!$Y185)</f>
        <v>103.6</v>
      </c>
      <c r="Z26" s="13" t="str">
        <f>IF('1-1全国'!$Z185="","",'1-1全国'!$Z185)</f>
        <v/>
      </c>
      <c r="AA26" s="391">
        <f>IF('1-1全国'!$AA185="","",'1-1全国'!$AA185)</f>
        <v>105.3</v>
      </c>
      <c r="AB26" s="13" t="s">
        <v>164</v>
      </c>
      <c r="AC26" s="409">
        <v>5</v>
      </c>
      <c r="AD26" s="410">
        <v>11</v>
      </c>
      <c r="AE26" s="13" t="str">
        <f>IF('1-1全国'!$AB185="","",'1-1全国'!$AB185)</f>
        <v/>
      </c>
      <c r="AF26" s="390">
        <f>IF('1-1全国'!$AC185="","",'1-1全国'!$AC185)</f>
        <v>66238</v>
      </c>
      <c r="AG26" s="13" t="str">
        <f>IF('1-1全国'!$AD185="","",'1-1全国'!$AD185)</f>
        <v/>
      </c>
      <c r="AH26" s="390">
        <f>IF('1-1全国'!$AE185="","",'1-1全国'!$AE185)</f>
        <v>17789</v>
      </c>
      <c r="AI26" s="13" t="str">
        <f>IF('1-1全国'!$AF185="","",'1-1全国'!$AF185)</f>
        <v/>
      </c>
      <c r="AJ26" s="390">
        <f>IF('1-1全国'!$AG185="","",'1-1全国'!$AG185)</f>
        <v>28275</v>
      </c>
      <c r="AK26" s="13" t="str">
        <f>IF('1-1全国'!$AH185="","",'1-1全国'!$AH185)</f>
        <v/>
      </c>
      <c r="AL26" s="390">
        <f>IF('1-1全国'!$AI185="","",'1-1全国'!$AI185)</f>
        <v>17831</v>
      </c>
      <c r="AM26" s="13" t="str">
        <f>IF('1-1全国'!$AJ185="","",'1-1全国'!$AJ185)</f>
        <v/>
      </c>
      <c r="AN26" s="390">
        <f>IF('1-1全国'!$AK185="","",'1-1全国'!$AK185)</f>
        <v>7647</v>
      </c>
      <c r="AO26" s="13" t="str">
        <f>IF('1-1全国'!$AL185="","",'1-1全国'!$AL185)</f>
        <v/>
      </c>
      <c r="AP26" s="390">
        <f>IF('1-1全国'!$AM185="","",'1-1全国'!$AM185)</f>
        <v>8513</v>
      </c>
      <c r="AQ26" s="13" t="str">
        <f>IF('1-1全国'!$AN185="","",'1-1全国'!$AN185)</f>
        <v/>
      </c>
      <c r="AR26" s="390">
        <f>IF('1-1全国'!$AO185="","",'1-1全国'!$AO185)</f>
        <v>22569</v>
      </c>
      <c r="AS26" s="13" t="str">
        <f>IF('1-1全国'!$AP185="","",'1-1全国'!$AP185)</f>
        <v/>
      </c>
      <c r="AT26" s="390">
        <f>IF('1-1全国'!$AQ185="","",'1-1全国'!$AQ185)</f>
        <v>0</v>
      </c>
      <c r="AU26" s="13" t="str">
        <f>IF('1-1全国'!AR185="","",'1-1全国'!AR185)</f>
        <v/>
      </c>
      <c r="AV26" s="390">
        <f>IF('1-1全国'!$AS185="","",'1-1全国'!$AS185)</f>
        <v>0</v>
      </c>
      <c r="AW26" s="13" t="str">
        <f>IF('1-1全国'!$AT185="","",'1-1全国'!$AT185)</f>
        <v/>
      </c>
      <c r="AX26" s="390">
        <f>IF('1-1全国'!$AU185="","",'1-1全国'!$AU185)</f>
        <v>9771535</v>
      </c>
      <c r="AY26" s="13" t="str">
        <f>IF('1-1全国'!AV185="","",'1-1全国'!AV185)</f>
        <v/>
      </c>
      <c r="AZ26" s="394">
        <f>IF('1-1全国'!AW185="","",'1-1全国'!AW185)</f>
        <v>6067305</v>
      </c>
      <c r="BA26" s="415"/>
      <c r="BB26" s="414"/>
      <c r="BC26" s="13" t="s">
        <v>164</v>
      </c>
      <c r="BD26" s="409">
        <v>5</v>
      </c>
      <c r="BE26" s="410">
        <v>11</v>
      </c>
      <c r="BF26" s="13" t="str">
        <f>IF('1-1全国'!$AZ185="","",'1-1全国'!$AZ185)</f>
        <v/>
      </c>
      <c r="BG26" s="390">
        <f>IF('1-1全国'!$BA185="","",'1-1全国'!$BA185)</f>
        <v>807</v>
      </c>
      <c r="BH26" s="13" t="str">
        <f>IF('1-1全国'!$BB185="","",'1-1全国'!$BB185)</f>
        <v/>
      </c>
      <c r="BI26" s="390">
        <f>IF('1-1全国'!$BC185="","",'1-1全国'!$BC185)</f>
        <v>949</v>
      </c>
      <c r="BJ26" s="13" t="str">
        <f>IF('1-1全国'!$BD185="","",'1-1全国'!$BD185)</f>
        <v/>
      </c>
      <c r="BK26" s="390">
        <f>IF('1-1全国'!$BE185="","",'1-1全国'!$BE185)</f>
        <v>88179.671029999998</v>
      </c>
      <c r="BL26" s="13" t="str">
        <f>IF('1-1全国'!$BF185="","",'1-1全国'!$BF185)</f>
        <v/>
      </c>
      <c r="BM26" s="390">
        <f>IF('1-1全国'!$BG185="","",'1-1全国'!$BG185)</f>
        <v>96063</v>
      </c>
      <c r="BN26" s="13" t="str">
        <f>IF('1-1全国'!$BH185="","",'1-1全国'!$BH185)</f>
        <v/>
      </c>
      <c r="BO26" s="390">
        <f>IF('1-1全国'!$BI185="","",'1-1全国'!$BI185)</f>
        <v>18363</v>
      </c>
      <c r="BP26" s="13" t="str">
        <f>IF('1-1全国'!$BJ185="","",'1-1全国'!$BJ185)</f>
        <v/>
      </c>
      <c r="BQ26" s="390">
        <f>IF('1-1全国'!$BK185="","",'1-1全国'!$BK185)</f>
        <v>3135</v>
      </c>
      <c r="BR26" s="13" t="str">
        <f>IF('1-1全国'!$BL185="","",'1-1全国'!$BL185)</f>
        <v/>
      </c>
      <c r="BS26" s="390">
        <f>IF('1-1全国'!$BM185="","",'1-1全国'!$BM185)</f>
        <v>11762</v>
      </c>
      <c r="BT26" s="13" t="str">
        <f>IF('1-1全国'!$BN185="","",'1-1全国'!$BN185)</f>
        <v/>
      </c>
      <c r="BU26" s="390">
        <f>IF('1-1全国'!$BO185="","",'1-1全国'!$BO185)</f>
        <v>3467</v>
      </c>
      <c r="BV26" s="487"/>
      <c r="BW26" s="390">
        <f>IF('1-1全国'!$BQ185="","",'1-1全国'!$BQ185)</f>
        <v>10333.880000000001</v>
      </c>
      <c r="BX26" s="13" t="str">
        <f>IF('1-1全国'!$BR185="","",'1-1全国'!$BR185)</f>
        <v/>
      </c>
      <c r="BY26" s="390">
        <f>IF('1-1全国'!$BS185="","",'1-1全国'!$BS185)</f>
        <v>5448</v>
      </c>
      <c r="BZ26" s="13" t="str">
        <f>IF('1-1全国'!$BT185="","",'1-1全国'!$BT185)</f>
        <v/>
      </c>
      <c r="CA26" s="392">
        <f>IF('1-1全国'!$BU185="","",'1-1全国'!$BU185)</f>
        <v>119.9</v>
      </c>
      <c r="CB26" s="13" t="str">
        <f>IF('1-1全国'!$BV185="","",'1-1全国'!$BV185)</f>
        <v/>
      </c>
      <c r="CC26" s="393">
        <f>IF('1-1全国'!$BW185="","",'1-1全国'!$BW185)</f>
        <v>106.9</v>
      </c>
      <c r="CD26" s="13" t="s">
        <v>164</v>
      </c>
      <c r="CE26" s="409">
        <v>5</v>
      </c>
      <c r="CF26" s="410">
        <v>11</v>
      </c>
      <c r="CG26" s="13" t="str">
        <f>IF('1-1全国'!$BX185="","",'1-1全国'!$BX185)</f>
        <v/>
      </c>
      <c r="CH26" s="390">
        <f>IF('1-1全国'!$BY185="","",'1-1全国'!$BY185)</f>
        <v>286922</v>
      </c>
      <c r="CI26" s="13" t="str">
        <f>IF('1-1全国'!$BZ185="","",'1-1全国'!$BZ185)</f>
        <v/>
      </c>
      <c r="CJ26" s="397">
        <f>IF('1-1全国'!$CA185="","",'1-1全国'!$CA185)</f>
        <v>1.27</v>
      </c>
      <c r="CK26" s="13" t="str">
        <f>IF('1-1全国'!$CB185="","",'1-1全国'!$CB185)</f>
        <v/>
      </c>
      <c r="CL26" s="390">
        <f>IF('1-1全国'!$CC185="","",'1-1全国'!$CC185)</f>
        <v>326</v>
      </c>
      <c r="CM26" s="13" t="str">
        <f>IF('1-1全国'!$CD185="","",'1-1全国'!$CD185)</f>
        <v/>
      </c>
      <c r="CN26" s="390">
        <f>IF('1-1全国'!$CE185="","",'1-1全国'!$CE185)</f>
        <v>824</v>
      </c>
      <c r="CO26" s="13" t="str">
        <f>IF('1-1全国'!$CF185="","",'1-1全国'!$CF185)</f>
        <v/>
      </c>
      <c r="CP26" s="392">
        <f>IF('1-1全国'!$CG185="","",'1-1全国'!$CG185)</f>
        <v>91.1</v>
      </c>
      <c r="CQ26" s="13" t="str">
        <f>IF('1-1全国'!$CH185="","",'1-1全国'!$CH185)</f>
        <v/>
      </c>
      <c r="CR26" s="392">
        <f>IF('1-1全国'!$CI185="","",'1-1全国'!$CI185)</f>
        <v>84.3</v>
      </c>
      <c r="CS26" s="13" t="str">
        <f>IF('1-1全国'!$CJ185="","",'1-1全国'!$CJ185)</f>
        <v/>
      </c>
      <c r="CT26" s="392">
        <f>IF('1-1全国'!$CK185="","",'1-1全国'!$CK185)</f>
        <v>103.6</v>
      </c>
      <c r="CU26" s="13" t="str">
        <f>IF('1-1全国'!$CL185="","",'1-1全国'!$CL185)</f>
        <v/>
      </c>
      <c r="CV26" s="392">
        <f>IF('1-1全国'!$CM185="","",'1-1全国'!$CM185)</f>
        <v>95.8</v>
      </c>
      <c r="CW26" s="13" t="str">
        <f>IF('1-1全国'!$CN185="","",'1-1全国'!$CN185)</f>
        <v/>
      </c>
      <c r="CX26" s="392">
        <f>IF('1-1全国'!$CO185="","",'1-1全国'!$CO185)</f>
        <v>104.2</v>
      </c>
      <c r="CY26" s="13" t="str">
        <f>IF('1-1全国'!$CP185="","",'1-1全国'!$CP185)</f>
        <v/>
      </c>
      <c r="CZ26" s="392">
        <f>IF('1-1全国'!$CQ185="","",'1-1全国'!$CQ185)</f>
        <v>102.4</v>
      </c>
      <c r="DA26" s="13" t="str">
        <f>IF('1-1全国'!$CR185="","",'1-1全国'!$CR185)</f>
        <v/>
      </c>
      <c r="DB26" s="392">
        <f>IF('1-1全国'!$CS185="","",'1-1全国'!$CS185)</f>
        <v>118.7</v>
      </c>
      <c r="DC26" s="13" t="str">
        <f>IF('1-1全国'!$CT185="","",'1-1全国'!$CT185)</f>
        <v/>
      </c>
      <c r="DD26" s="393">
        <f>IF('1-1全国'!$CU185="","",'1-1全国'!$CU185)</f>
        <v>2.5</v>
      </c>
      <c r="DF26" s="108"/>
      <c r="DG26" s="108"/>
    </row>
    <row r="27" spans="1:111" s="8" customFormat="1" ht="18" customHeight="1">
      <c r="A27" s="408">
        <v>2023</v>
      </c>
      <c r="B27" s="13" t="s">
        <v>164</v>
      </c>
      <c r="C27" s="409">
        <v>5</v>
      </c>
      <c r="D27" s="410">
        <v>12</v>
      </c>
      <c r="E27" s="12" t="str">
        <f t="shared" si="0"/>
        <v>512</v>
      </c>
      <c r="F27" s="387" t="str">
        <f>IF('1-1全国'!$F186="","",'1-1全国'!$F186)</f>
        <v/>
      </c>
      <c r="G27" s="413">
        <f>IF('1-1全国'!$G186="","",'1-1全国'!$G186)</f>
        <v>45.5</v>
      </c>
      <c r="H27" s="387" t="str">
        <f>IF('1-1全国'!$H186="","",'1-1全国'!$H186)</f>
        <v/>
      </c>
      <c r="I27" s="413">
        <f>IF('1-1全国'!$I186="","",'1-1全国'!$I186)</f>
        <v>55</v>
      </c>
      <c r="J27" s="387" t="str">
        <f>IF('1-1全国'!$J186="","",'1-1全国'!$J186)</f>
        <v/>
      </c>
      <c r="K27" s="413">
        <f>IF('1-1全国'!$K186="","",'1-1全国'!$K186)</f>
        <v>44.4</v>
      </c>
      <c r="L27" s="13" t="str">
        <f>IF('1-1全国'!$L186="","",'1-1全国'!$L186)</f>
        <v/>
      </c>
      <c r="M27" s="404">
        <f>IF('1-1全国'!$M186="","",'1-1全国'!$M186)</f>
        <v>12430</v>
      </c>
      <c r="N27" s="13" t="str">
        <f>IF('1-1全国'!$N186="","",'1-1全国'!$N186)</f>
        <v/>
      </c>
      <c r="O27" s="404">
        <f>IF('1-1全国'!$O186="","",'1-1全国'!$O186)</f>
        <v>0</v>
      </c>
      <c r="P27" s="13" t="str">
        <f>IF('1-1全国'!$P186="","",'1-1全国'!$P186)</f>
        <v/>
      </c>
      <c r="Q27" s="405">
        <f>IF('1-1全国'!$Q186="","",'1-1全国'!$Q186)</f>
        <v>105</v>
      </c>
      <c r="R27" s="13" t="str">
        <f>IF('1-1全国'!$R186="","",'1-1全国'!$R186)</f>
        <v/>
      </c>
      <c r="S27" s="405">
        <f>IF('1-1全国'!$S186="","",'1-1全国'!$S186)</f>
        <v>106.4</v>
      </c>
      <c r="T27" s="13" t="str">
        <f>IF('1-1全国'!$T186="","",'1-1全国'!$T186)</f>
        <v/>
      </c>
      <c r="U27" s="405">
        <f>IF('1-1全国'!$U186="","",'1-1全国'!$U186)</f>
        <v>104.4</v>
      </c>
      <c r="V27" s="13" t="str">
        <f>IF('1-1全国'!$V186="","",'1-1全国'!$V186)</f>
        <v/>
      </c>
      <c r="W27" s="405">
        <f>IF('1-1全国'!$W186="","",'1-1全国'!$W186)</f>
        <v>107.5</v>
      </c>
      <c r="X27" s="13" t="str">
        <f>IF('1-1全国'!$X186="","",'1-1全国'!$X186)</f>
        <v/>
      </c>
      <c r="Y27" s="405">
        <f>IF('1-1全国'!$Y186="","",'1-1全国'!$Y186)</f>
        <v>102.7</v>
      </c>
      <c r="Z27" s="13" t="str">
        <f>IF('1-1全国'!$Z186="","",'1-1全国'!$Z186)</f>
        <v/>
      </c>
      <c r="AA27" s="391">
        <f>IF('1-1全国'!$AA186="","",'1-1全国'!$AA186)</f>
        <v>100.7</v>
      </c>
      <c r="AB27" s="13" t="s">
        <v>164</v>
      </c>
      <c r="AC27" s="409">
        <v>5</v>
      </c>
      <c r="AD27" s="410">
        <v>12</v>
      </c>
      <c r="AE27" s="13" t="str">
        <f>IF('1-1全国'!$AB186="","",'1-1全国'!$AB186)</f>
        <v/>
      </c>
      <c r="AF27" s="390">
        <f>IF('1-1全国'!$AC186="","",'1-1全国'!$AC186)</f>
        <v>64586</v>
      </c>
      <c r="AG27" s="13" t="str">
        <f>IF('1-1全国'!$AD186="","",'1-1全国'!$AD186)</f>
        <v/>
      </c>
      <c r="AH27" s="390">
        <f>IF('1-1全国'!$AE186="","",'1-1全国'!$AE186)</f>
        <v>17031</v>
      </c>
      <c r="AI27" s="13" t="str">
        <f>IF('1-1全国'!$AF186="","",'1-1全国'!$AF186)</f>
        <v/>
      </c>
      <c r="AJ27" s="390">
        <f>IF('1-1全国'!$AG186="","",'1-1全国'!$AG186)</f>
        <v>25869</v>
      </c>
      <c r="AK27" s="13" t="str">
        <f>IF('1-1全国'!$AH186="","",'1-1全国'!$AH186)</f>
        <v/>
      </c>
      <c r="AL27" s="390">
        <f>IF('1-1全国'!$AI186="","",'1-1全国'!$AI186)</f>
        <v>14339</v>
      </c>
      <c r="AM27" s="13" t="str">
        <f>IF('1-1全国'!$AJ186="","",'1-1全国'!$AJ186)</f>
        <v/>
      </c>
      <c r="AN27" s="390">
        <f>IF('1-1全国'!$AK186="","",'1-1全国'!$AK186)</f>
        <v>7193</v>
      </c>
      <c r="AO27" s="13" t="str">
        <f>IF('1-1全国'!$AL186="","",'1-1全国'!$AL186)</f>
        <v/>
      </c>
      <c r="AP27" s="390">
        <f>IF('1-1全国'!$AM186="","",'1-1全国'!$AM186)</f>
        <v>8712</v>
      </c>
      <c r="AQ27" s="13" t="str">
        <f>IF('1-1全国'!$AN186="","",'1-1全国'!$AN186)</f>
        <v/>
      </c>
      <c r="AR27" s="390">
        <f>IF('1-1全国'!$AO186="","",'1-1全国'!$AO186)</f>
        <v>25685</v>
      </c>
      <c r="AS27" s="13" t="str">
        <f>IF('1-1全国'!$AP186="","",'1-1全国'!$AP186)</f>
        <v/>
      </c>
      <c r="AT27" s="390">
        <f>IF('1-1全国'!$AQ186="","",'1-1全国'!$AQ186)</f>
        <v>0</v>
      </c>
      <c r="AU27" s="13" t="str">
        <f>IF('1-1全国'!AR186="","",'1-1全国'!AR186)</f>
        <v/>
      </c>
      <c r="AV27" s="390">
        <f>IF('1-1全国'!$AS186="","",'1-1全国'!$AS186)</f>
        <v>0</v>
      </c>
      <c r="AW27" s="13" t="str">
        <f>IF('1-1全国'!$AT186="","",'1-1全国'!$AT186)</f>
        <v/>
      </c>
      <c r="AX27" s="390">
        <f>IF('1-1全国'!$AU186="","",'1-1全国'!$AU186)</f>
        <v>9691548</v>
      </c>
      <c r="AY27" s="13" t="str">
        <f>IF('1-1全国'!AV186="","",'1-1全国'!AV186)</f>
        <v/>
      </c>
      <c r="AZ27" s="394">
        <f>IF('1-1全国'!AW186="","",'1-1全国'!AW186)</f>
        <v>6108607</v>
      </c>
      <c r="BA27" s="415"/>
      <c r="BB27" s="414"/>
      <c r="BC27" s="13" t="s">
        <v>164</v>
      </c>
      <c r="BD27" s="409">
        <v>5</v>
      </c>
      <c r="BE27" s="410">
        <v>12</v>
      </c>
      <c r="BF27" s="13" t="str">
        <f>IF('1-1全国'!$AZ186="","",'1-1全国'!$AZ186)</f>
        <v/>
      </c>
      <c r="BG27" s="390">
        <f>IF('1-1全国'!$BA186="","",'1-1全国'!$BA186)</f>
        <v>810</v>
      </c>
      <c r="BH27" s="13" t="str">
        <f>IF('1-1全国'!$BB186="","",'1-1全国'!$BB186)</f>
        <v/>
      </c>
      <c r="BI27" s="390">
        <f>IF('1-1全国'!$BC186="","",'1-1全国'!$BC186)</f>
        <v>1032</v>
      </c>
      <c r="BJ27" s="13" t="str">
        <f>IF('1-1全国'!$BD186="","",'1-1全国'!$BD186)</f>
        <v/>
      </c>
      <c r="BK27" s="390">
        <f>IF('1-1全国'!$BE186="","",'1-1全国'!$BE186)</f>
        <v>96429.260120000006</v>
      </c>
      <c r="BL27" s="13" t="str">
        <f>IF('1-1全国'!$BF186="","",'1-1全国'!$BF186)</f>
        <v/>
      </c>
      <c r="BM27" s="390">
        <f>IF('1-1全国'!$BG186="","",'1-1全国'!$BG186)</f>
        <v>95840</v>
      </c>
      <c r="BN27" s="13" t="str">
        <f>IF('1-1全国'!$BH186="","",'1-1全国'!$BH186)</f>
        <v/>
      </c>
      <c r="BO27" s="390">
        <f>IF('1-1全国'!$BI186="","",'1-1全国'!$BI186)</f>
        <v>22846</v>
      </c>
      <c r="BP27" s="13" t="str">
        <f>IF('1-1全国'!$BJ186="","",'1-1全国'!$BJ186)</f>
        <v/>
      </c>
      <c r="BQ27" s="390">
        <f>IF('1-1全国'!$BK186="","",'1-1全国'!$BK186)</f>
        <v>3638</v>
      </c>
      <c r="BR27" s="13" t="str">
        <f>IF('1-1全国'!$BL186="","",'1-1全国'!$BL186)</f>
        <v/>
      </c>
      <c r="BS27" s="390">
        <f>IF('1-1全国'!$BM186="","",'1-1全国'!$BM186)</f>
        <v>14877</v>
      </c>
      <c r="BT27" s="13" t="str">
        <f>IF('1-1全国'!$BN186="","",'1-1全国'!$BN186)</f>
        <v/>
      </c>
      <c r="BU27" s="390">
        <f>IF('1-1全国'!$BO186="","",'1-1全国'!$BO186)</f>
        <v>4330</v>
      </c>
      <c r="BV27" s="487"/>
      <c r="BW27" s="390">
        <f>IF('1-1全国'!$BQ186="","",'1-1全国'!$BQ186)</f>
        <v>11475.4</v>
      </c>
      <c r="BX27" s="13" t="str">
        <f>IF('1-1全国'!$BR186="","",'1-1全国'!$BR186)</f>
        <v/>
      </c>
      <c r="BY27" s="390">
        <f>IF('1-1全国'!$BS186="","",'1-1全国'!$BS186)</f>
        <v>5251</v>
      </c>
      <c r="BZ27" s="13" t="str">
        <f>IF('1-1全国'!$BT186="","",'1-1全国'!$BT186)</f>
        <v/>
      </c>
      <c r="CA27" s="392">
        <f>IF('1-1全国'!$BU186="","",'1-1全国'!$BU186)</f>
        <v>120.2</v>
      </c>
      <c r="CB27" s="13" t="str">
        <f>IF('1-1全国'!$BV186="","",'1-1全国'!$BV186)</f>
        <v/>
      </c>
      <c r="CC27" s="393">
        <f>IF('1-1全国'!$BW186="","",'1-1全国'!$BW186)</f>
        <v>106.8</v>
      </c>
      <c r="CD27" s="13" t="s">
        <v>164</v>
      </c>
      <c r="CE27" s="409">
        <v>5</v>
      </c>
      <c r="CF27" s="410">
        <v>12</v>
      </c>
      <c r="CG27" s="13" t="str">
        <f>IF('1-1全国'!$BX186="","",'1-1全国'!$BX186)</f>
        <v/>
      </c>
      <c r="CH27" s="390">
        <f>IF('1-1全国'!$BY186="","",'1-1全国'!$BY186)</f>
        <v>329518</v>
      </c>
      <c r="CI27" s="13" t="str">
        <f>IF('1-1全国'!$BZ186="","",'1-1全国'!$BZ186)</f>
        <v/>
      </c>
      <c r="CJ27" s="397">
        <f>IF('1-1全国'!$CA186="","",'1-1全国'!$CA186)</f>
        <v>1.27</v>
      </c>
      <c r="CK27" s="13" t="str">
        <f>IF('1-1全国'!$CB186="","",'1-1全国'!$CB186)</f>
        <v/>
      </c>
      <c r="CL27" s="390">
        <f>IF('1-1全国'!$CC186="","",'1-1全国'!$CC186)</f>
        <v>296</v>
      </c>
      <c r="CM27" s="13" t="str">
        <f>IF('1-1全国'!$CD186="","",'1-1全国'!$CD186)</f>
        <v/>
      </c>
      <c r="CN27" s="390">
        <f>IF('1-1全国'!$CE186="","",'1-1全国'!$CE186)</f>
        <v>821</v>
      </c>
      <c r="CO27" s="13" t="str">
        <f>IF('1-1全国'!$CF186="","",'1-1全国'!$CF186)</f>
        <v/>
      </c>
      <c r="CP27" s="392">
        <f>IF('1-1全国'!$CG186="","",'1-1全国'!$CG186)</f>
        <v>179.8</v>
      </c>
      <c r="CQ27" s="13" t="str">
        <f>IF('1-1全国'!$CH186="","",'1-1全国'!$CH186)</f>
        <v/>
      </c>
      <c r="CR27" s="392">
        <f>IF('1-1全国'!$CI186="","",'1-1全国'!$CI186)</f>
        <v>166.5</v>
      </c>
      <c r="CS27" s="13" t="str">
        <f>IF('1-1全国'!$CJ186="","",'1-1全国'!$CJ186)</f>
        <v/>
      </c>
      <c r="CT27" s="392">
        <f>IF('1-1全国'!$CK186="","",'1-1全国'!$CK186)</f>
        <v>103.7</v>
      </c>
      <c r="CU27" s="13" t="str">
        <f>IF('1-1全国'!$CL186="","",'1-1全国'!$CL186)</f>
        <v/>
      </c>
      <c r="CV27" s="392">
        <f>IF('1-1全国'!$CM186="","",'1-1全国'!$CM186)</f>
        <v>96</v>
      </c>
      <c r="CW27" s="13" t="str">
        <f>IF('1-1全国'!$CN186="","",'1-1全国'!$CN186)</f>
        <v/>
      </c>
      <c r="CX27" s="392">
        <f>IF('1-1全国'!$CO186="","",'1-1全国'!$CO186)</f>
        <v>104.3</v>
      </c>
      <c r="CY27" s="13" t="str">
        <f>IF('1-1全国'!$CP186="","",'1-1全国'!$CP186)</f>
        <v/>
      </c>
      <c r="CZ27" s="392">
        <f>IF('1-1全国'!$CQ186="","",'1-1全国'!$CQ186)</f>
        <v>100.7</v>
      </c>
      <c r="DA27" s="13" t="str">
        <f>IF('1-1全国'!$CR186="","",'1-1全国'!$CR186)</f>
        <v/>
      </c>
      <c r="DB27" s="392">
        <f>IF('1-1全国'!$CS186="","",'1-1全国'!$CS186)</f>
        <v>115.7</v>
      </c>
      <c r="DC27" s="13" t="str">
        <f>IF('1-1全国'!$CT186="","",'1-1全国'!$CT186)</f>
        <v/>
      </c>
      <c r="DD27" s="393">
        <f>IF('1-1全国'!$CU186="","",'1-1全国'!$CU186)</f>
        <v>2.5</v>
      </c>
      <c r="DF27" s="108"/>
      <c r="DG27" s="108"/>
    </row>
    <row r="28" spans="1:111" s="8" customFormat="1" ht="18" customHeight="1">
      <c r="A28" s="129">
        <v>2024</v>
      </c>
      <c r="B28" s="13" t="s">
        <v>108</v>
      </c>
      <c r="C28" s="409">
        <v>6</v>
      </c>
      <c r="D28" s="410">
        <v>1</v>
      </c>
      <c r="E28" s="12" t="str">
        <f t="shared" si="0"/>
        <v>61</v>
      </c>
      <c r="F28" s="387" t="str">
        <f>IF('1-1全国'!$F187="","",'1-1全国'!$F187)</f>
        <v/>
      </c>
      <c r="G28" s="413">
        <f>IF('1-1全国'!$G187="","",'1-1全国'!$G187)</f>
        <v>54.5</v>
      </c>
      <c r="H28" s="387" t="str">
        <f>IF('1-1全国'!$H187="","",'1-1全国'!$H187)</f>
        <v/>
      </c>
      <c r="I28" s="413">
        <f>IF('1-1全国'!$I187="","",'1-1全国'!$I187)</f>
        <v>20</v>
      </c>
      <c r="J28" s="387" t="str">
        <f>IF('1-1全国'!$J187="","",'1-1全国'!$J187)</f>
        <v/>
      </c>
      <c r="K28" s="413">
        <f>IF('1-1全国'!$K187="","",'1-1全国'!$K187)</f>
        <v>22.2</v>
      </c>
      <c r="L28" s="13" t="str">
        <f>IF('1-1全国'!$L187="","",'1-1全国'!$L187)</f>
        <v/>
      </c>
      <c r="M28" s="404">
        <f>IF('1-1全国'!$M187="","",'1-1全国'!$M187)</f>
        <v>12414.3128</v>
      </c>
      <c r="N28" s="13" t="str">
        <f>IF('1-1全国'!$N187="","",'1-1全国'!$N187)</f>
        <v/>
      </c>
      <c r="O28" s="404">
        <f>IF('1-1全国'!$O187="","",'1-1全国'!$O187)</f>
        <v>0</v>
      </c>
      <c r="P28" s="13" t="str">
        <f>IF('1-1全国'!$P187="","",'1-1全国'!$P187)</f>
        <v/>
      </c>
      <c r="Q28" s="405">
        <f>IF('1-1全国'!$Q187="","",'1-1全国'!$Q187)</f>
        <v>98</v>
      </c>
      <c r="R28" s="13" t="str">
        <f>IF('1-1全国'!$R187="","",'1-1全国'!$R187)</f>
        <v/>
      </c>
      <c r="S28" s="405">
        <f>IF('1-1全国'!$S187="","",'1-1全国'!$S187)</f>
        <v>92.4</v>
      </c>
      <c r="T28" s="13" t="str">
        <f>IF('1-1全国'!$T187="","",'1-1全国'!$T187)</f>
        <v/>
      </c>
      <c r="U28" s="405">
        <f>IF('1-1全国'!$U187="","",'1-1全国'!$U187)</f>
        <v>96.6</v>
      </c>
      <c r="V28" s="13" t="str">
        <f>IF('1-1全国'!$V187="","",'1-1全国'!$V187)</f>
        <v/>
      </c>
      <c r="W28" s="405">
        <f>IF('1-1全国'!$W187="","",'1-1全国'!$W187)</f>
        <v>90.5</v>
      </c>
      <c r="X28" s="13" t="str">
        <f>IF('1-1全国'!$X187="","",'1-1全国'!$X187)</f>
        <v/>
      </c>
      <c r="Y28" s="405">
        <f>IF('1-1全国'!$Y187="","",'1-1全国'!$Y187)</f>
        <v>101</v>
      </c>
      <c r="Z28" s="13" t="str">
        <f>IF('1-1全国'!$Z187="","",'1-1全国'!$Z187)</f>
        <v/>
      </c>
      <c r="AA28" s="391">
        <f>IF('1-1全国'!$AA187="","",'1-1全国'!$AA187)</f>
        <v>102.1</v>
      </c>
      <c r="AB28" s="13" t="s">
        <v>108</v>
      </c>
      <c r="AC28" s="409">
        <v>6</v>
      </c>
      <c r="AD28" s="410">
        <v>1</v>
      </c>
      <c r="AE28" s="13" t="str">
        <f>IF('1-1全国'!$AB187="","",'1-1全国'!$AB187)</f>
        <v/>
      </c>
      <c r="AF28" s="390">
        <f>IF('1-1全国'!$AC187="","",'1-1全国'!$AC187)</f>
        <v>58849</v>
      </c>
      <c r="AG28" s="13" t="str">
        <f>IF('1-1全国'!$AD187="","",'1-1全国'!$AD187)</f>
        <v/>
      </c>
      <c r="AH28" s="390">
        <f>IF('1-1全国'!$AE187="","",'1-1全国'!$AE187)</f>
        <v>14805</v>
      </c>
      <c r="AI28" s="13" t="str">
        <f>IF('1-1全国'!$AF187="","",'1-1全国'!$AF187)</f>
        <v/>
      </c>
      <c r="AJ28" s="390">
        <f>IF('1-1全国'!$AG187="","",'1-1全国'!$AG187)</f>
        <v>24681</v>
      </c>
      <c r="AK28" s="13" t="str">
        <f>IF('1-1全国'!$AH187="","",'1-1全国'!$AH187)</f>
        <v/>
      </c>
      <c r="AL28" s="390">
        <f>IF('1-1全国'!$AI187="","",'1-1全国'!$AI187)</f>
        <v>9269</v>
      </c>
      <c r="AM28" s="13" t="str">
        <f>IF('1-1全国'!$AJ187="","",'1-1全国'!$AJ187)</f>
        <v/>
      </c>
      <c r="AN28" s="390">
        <f>IF('1-1全国'!$AK187="","",'1-1全国'!$AK187)</f>
        <v>5734</v>
      </c>
      <c r="AO28" s="13" t="str">
        <f>IF('1-1全国'!$AL187="","",'1-1全国'!$AL187)</f>
        <v/>
      </c>
      <c r="AP28" s="390">
        <f>IF('1-1全国'!$AM187="","",'1-1全国'!$AM187)</f>
        <v>7954</v>
      </c>
      <c r="AQ28" s="13" t="str">
        <f>IF('1-1全国'!$AN187="","",'1-1全国'!$AN187)</f>
        <v/>
      </c>
      <c r="AR28" s="390">
        <f>IF('1-1全国'!$AO187="","",'1-1全国'!$AO187)</f>
        <v>22947</v>
      </c>
      <c r="AS28" s="13" t="str">
        <f>IF('1-1全国'!$AP187="","",'1-1全国'!$AP187)</f>
        <v/>
      </c>
      <c r="AT28" s="390">
        <f>IF('1-1全国'!$AQ187="","",'1-1全国'!$AQ187)</f>
        <v>0</v>
      </c>
      <c r="AU28" s="13" t="str">
        <f>IF('1-1全国'!AR187="","",'1-1全国'!AR187)</f>
        <v/>
      </c>
      <c r="AV28" s="390">
        <f>IF('1-1全国'!$AS187="","",'1-1全国'!$AS187)</f>
        <v>0</v>
      </c>
      <c r="AW28" s="13" t="str">
        <f>IF('1-1全国'!$AT187="","",'1-1全国'!$AT187)</f>
        <v/>
      </c>
      <c r="AX28" s="390">
        <f>IF('1-1全国'!$AU187="","",'1-1全国'!$AU187)</f>
        <v>9738023</v>
      </c>
      <c r="AY28" s="13" t="str">
        <f>IF('1-1全国'!AV187="","",'1-1全国'!AV187)</f>
        <v/>
      </c>
      <c r="AZ28" s="394">
        <f>IF('1-1全国'!AW187="","",'1-1全国'!AW187)</f>
        <v>6114317</v>
      </c>
      <c r="BA28" s="415"/>
      <c r="BB28" s="414"/>
      <c r="BC28" s="13" t="s">
        <v>108</v>
      </c>
      <c r="BD28" s="409">
        <v>6</v>
      </c>
      <c r="BE28" s="410">
        <v>1</v>
      </c>
      <c r="BF28" s="13" t="str">
        <f>IF('1-1全国'!$AZ187="","",'1-1全国'!$AZ187)</f>
        <v/>
      </c>
      <c r="BG28" s="390">
        <f>IF('1-1全国'!$BA187="","",'1-1全国'!$BA187)</f>
        <v>701</v>
      </c>
      <c r="BH28" s="13" t="str">
        <f>IF('1-1全国'!$BB187="","",'1-1全国'!$BB187)</f>
        <v/>
      </c>
      <c r="BI28" s="390">
        <f>IF('1-1全国'!$BC187="","",'1-1全国'!$BC187)</f>
        <v>791</v>
      </c>
      <c r="BJ28" s="13" t="str">
        <f>IF('1-1全国'!$BD187="","",'1-1全国'!$BD187)</f>
        <v/>
      </c>
      <c r="BK28" s="390">
        <f>IF('1-1全国'!$BE187="","",'1-1全国'!$BE187)</f>
        <v>73328</v>
      </c>
      <c r="BL28" s="13" t="str">
        <f>IF('1-1全国'!$BF187="","",'1-1全国'!$BF187)</f>
        <v/>
      </c>
      <c r="BM28" s="390">
        <f>IF('1-1全国'!$BG187="","",'1-1全国'!$BG187)</f>
        <v>90993</v>
      </c>
      <c r="BN28" s="13" t="str">
        <f>IF('1-1全国'!$BH187="","",'1-1全国'!$BH187)</f>
        <v/>
      </c>
      <c r="BO28" s="390">
        <f>IF('1-1全国'!$BI187="","",'1-1全国'!$BI187)</f>
        <v>18264</v>
      </c>
      <c r="BP28" s="13" t="str">
        <f>IF('1-1全国'!$BJ187="","",'1-1全国'!$BJ187)</f>
        <v/>
      </c>
      <c r="BQ28" s="390">
        <f>IF('1-1全国'!$BK187="","",'1-1全国'!$BK187)</f>
        <v>3044</v>
      </c>
      <c r="BR28" s="13" t="str">
        <f>IF('1-1全国'!$BL187="","",'1-1全国'!$BL187)</f>
        <v/>
      </c>
      <c r="BS28" s="390">
        <f>IF('1-1全国'!$BM187="","",'1-1全国'!$BM187)</f>
        <v>11794</v>
      </c>
      <c r="BT28" s="13" t="str">
        <f>IF('1-1全国'!$BN187="","",'1-1全国'!$BN187)</f>
        <v/>
      </c>
      <c r="BU28" s="390">
        <f>IF('1-1全国'!$BO187="","",'1-1全国'!$BO187)</f>
        <v>3426</v>
      </c>
      <c r="BV28" s="487"/>
      <c r="BW28" s="390">
        <f>IF('1-1全国'!$BQ187="","",'1-1全国'!$BQ187)</f>
        <v>10086.120000000001</v>
      </c>
      <c r="BX28" s="13" t="str">
        <f>IF('1-1全国'!$BR187="","",'1-1全国'!$BR187)</f>
        <v/>
      </c>
      <c r="BY28" s="390">
        <f>IF('1-1全国'!$BS187="","",'1-1全国'!$BS187)</f>
        <v>4565</v>
      </c>
      <c r="BZ28" s="13" t="str">
        <f>IF('1-1全国'!$BT187="","",'1-1全国'!$BT187)</f>
        <v/>
      </c>
      <c r="CA28" s="392">
        <f>IF('1-1全国'!$BU187="","",'1-1全国'!$BU187)</f>
        <v>120.3</v>
      </c>
      <c r="CB28" s="13" t="str">
        <f>IF('1-1全国'!$BV187="","",'1-1全国'!$BV187)</f>
        <v/>
      </c>
      <c r="CC28" s="393">
        <f>IF('1-1全国'!$BW187="","",'1-1全国'!$BW187)</f>
        <v>106.9</v>
      </c>
      <c r="CD28" s="13" t="s">
        <v>108</v>
      </c>
      <c r="CE28" s="409">
        <v>6</v>
      </c>
      <c r="CF28" s="410">
        <v>1</v>
      </c>
      <c r="CG28" s="13" t="str">
        <f>IF('1-1全国'!$BX187="","",'1-1全国'!$BX187)</f>
        <v/>
      </c>
      <c r="CH28" s="390">
        <f>IF('1-1全国'!$BY187="","",'1-1全国'!$BY187)</f>
        <v>289467</v>
      </c>
      <c r="CI28" s="13" t="str">
        <f>IF('1-1全国'!$BZ187="","",'1-1全国'!$BZ187)</f>
        <v/>
      </c>
      <c r="CJ28" s="397">
        <f>IF('1-1全国'!$CA187="","",'1-1全国'!$CA187)</f>
        <v>1.27</v>
      </c>
      <c r="CK28" s="13" t="str">
        <f>IF('1-1全国'!$CB187="","",'1-1全国'!$CB187)</f>
        <v/>
      </c>
      <c r="CL28" s="390">
        <f>IF('1-1全国'!$CC187="","",'1-1全国'!$CC187)</f>
        <v>408</v>
      </c>
      <c r="CM28" s="13" t="str">
        <f>IF('1-1全国'!$CD187="","",'1-1全国'!$CD187)</f>
        <v/>
      </c>
      <c r="CN28" s="390">
        <f>IF('1-1全国'!$CE187="","",'1-1全国'!$CE187)</f>
        <v>911</v>
      </c>
      <c r="CO28" s="13" t="str">
        <f>IF('1-1全国'!$CF187="","",'1-1全国'!$CF187)</f>
        <v/>
      </c>
      <c r="CP28" s="392">
        <f>IF('1-1全国'!$CG187="","",'1-1全国'!$CG187)</f>
        <v>90.3</v>
      </c>
      <c r="CQ28" s="13" t="str">
        <f>IF('1-1全国'!$CH187="","",'1-1全国'!$CH187)</f>
        <v/>
      </c>
      <c r="CR28" s="392">
        <f>IF('1-1全国'!$CI187="","",'1-1全国'!$CI187)</f>
        <v>83.5</v>
      </c>
      <c r="CS28" s="13" t="str">
        <f>IF('1-1全国'!$CJ187="","",'1-1全国'!$CJ187)</f>
        <v/>
      </c>
      <c r="CT28" s="392">
        <f>IF('1-1全国'!$CK187="","",'1-1全国'!$CK187)</f>
        <v>104.7</v>
      </c>
      <c r="CU28" s="13" t="str">
        <f>IF('1-1全国'!$CL187="","",'1-1全国'!$CL187)</f>
        <v/>
      </c>
      <c r="CV28" s="392">
        <f>IF('1-1全国'!$CM187="","",'1-1全国'!$CM187)</f>
        <v>96.8</v>
      </c>
      <c r="CW28" s="13" t="str">
        <f>IF('1-1全国'!$CN187="","",'1-1全国'!$CN187)</f>
        <v/>
      </c>
      <c r="CX28" s="392">
        <f>IF('1-1全国'!$CO187="","",'1-1全国'!$CO187)</f>
        <v>103.2</v>
      </c>
      <c r="CY28" s="13" t="str">
        <f>IF('1-1全国'!$CP187="","",'1-1全国'!$CP187)</f>
        <v/>
      </c>
      <c r="CZ28" s="392">
        <f>IF('1-1全国'!$CQ187="","",'1-1全国'!$CQ187)</f>
        <v>95.3</v>
      </c>
      <c r="DA28" s="13" t="str">
        <f>IF('1-1全国'!$CR187="","",'1-1全国'!$CR187)</f>
        <v/>
      </c>
      <c r="DB28" s="392">
        <f>IF('1-1全国'!$CS187="","",'1-1全国'!$CS187)</f>
        <v>100.7</v>
      </c>
      <c r="DC28" s="13" t="str">
        <f>IF('1-1全国'!$CT187="","",'1-1全国'!$CT187)</f>
        <v/>
      </c>
      <c r="DD28" s="393">
        <f>IF('1-1全国'!$CU187="","",'1-1全国'!$CU187)</f>
        <v>2.4</v>
      </c>
      <c r="DF28" s="108"/>
      <c r="DG28" s="108"/>
    </row>
    <row r="29" spans="1:111" s="8" customFormat="1" ht="18" customHeight="1">
      <c r="A29" s="129">
        <v>2024</v>
      </c>
      <c r="B29" s="13" t="s">
        <v>108</v>
      </c>
      <c r="C29" s="409">
        <v>6</v>
      </c>
      <c r="D29" s="410">
        <v>2</v>
      </c>
      <c r="E29" s="12" t="str">
        <f t="shared" si="0"/>
        <v>62</v>
      </c>
      <c r="F29" s="387" t="str">
        <f>IF('1-1全国'!$F188="","",'1-1全国'!$F188)</f>
        <v/>
      </c>
      <c r="G29" s="413">
        <f>IF('1-1全国'!$G188="","",'1-1全国'!$G188)</f>
        <v>72.7</v>
      </c>
      <c r="H29" s="387" t="str">
        <f>IF('1-1全国'!$H188="","",'1-1全国'!$H188)</f>
        <v/>
      </c>
      <c r="I29" s="413">
        <f>IF('1-1全国'!$I188="","",'1-1全国'!$I188)</f>
        <v>30</v>
      </c>
      <c r="J29" s="387" t="str">
        <f>IF('1-1全国'!$J188="","",'1-1全国'!$J188)</f>
        <v/>
      </c>
      <c r="K29" s="413">
        <f>IF('1-1全国'!$K188="","",'1-1全国'!$K188)</f>
        <v>50</v>
      </c>
      <c r="L29" s="13" t="str">
        <f>IF('1-1全国'!$L188="","",'1-1全国'!$L188)</f>
        <v/>
      </c>
      <c r="M29" s="404">
        <f>IF('1-1全国'!$M188="","",'1-1全国'!$M188)</f>
        <v>12410.519399999999</v>
      </c>
      <c r="N29" s="13" t="str">
        <f>IF('1-1全国'!$N188="","",'1-1全国'!$N188)</f>
        <v/>
      </c>
      <c r="O29" s="404">
        <f>IF('1-1全国'!$O188="","",'1-1全国'!$O188)</f>
        <v>0</v>
      </c>
      <c r="P29" s="13" t="str">
        <f>IF('1-1全国'!$P188="","",'1-1全国'!$P188)</f>
        <v/>
      </c>
      <c r="Q29" s="405">
        <f>IF('1-1全国'!$Q188="","",'1-1全国'!$Q188)</f>
        <v>97.4</v>
      </c>
      <c r="R29" s="13" t="str">
        <f>IF('1-1全国'!$R188="","",'1-1全国'!$R188)</f>
        <v/>
      </c>
      <c r="S29" s="405">
        <f>IF('1-1全国'!$S188="","",'1-1全国'!$S188)</f>
        <v>97</v>
      </c>
      <c r="T29" s="13" t="str">
        <f>IF('1-1全国'!$T188="","",'1-1全国'!$T188)</f>
        <v/>
      </c>
      <c r="U29" s="405">
        <f>IF('1-1全国'!$U188="","",'1-1全国'!$U188)</f>
        <v>95.9</v>
      </c>
      <c r="V29" s="13" t="str">
        <f>IF('1-1全国'!$V188="","",'1-1全国'!$V188)</f>
        <v/>
      </c>
      <c r="W29" s="405">
        <f>IF('1-1全国'!$W188="","",'1-1全国'!$W188)</f>
        <v>95.6</v>
      </c>
      <c r="X29" s="13" t="str">
        <f>IF('1-1全国'!$X188="","",'1-1全国'!$X188)</f>
        <v/>
      </c>
      <c r="Y29" s="405">
        <f>IF('1-1全国'!$Y188="","",'1-1全国'!$Y188)</f>
        <v>101.6</v>
      </c>
      <c r="Z29" s="13" t="str">
        <f>IF('1-1全国'!$Z188="","",'1-1全国'!$Z188)</f>
        <v/>
      </c>
      <c r="AA29" s="391">
        <f>IF('1-1全国'!$AA188="","",'1-1全国'!$AA188)</f>
        <v>102.7</v>
      </c>
      <c r="AB29" s="13" t="s">
        <v>108</v>
      </c>
      <c r="AC29" s="409">
        <v>6</v>
      </c>
      <c r="AD29" s="410">
        <v>2</v>
      </c>
      <c r="AE29" s="13" t="str">
        <f>IF('1-1全国'!$AB188="","",'1-1全国'!$AB188)</f>
        <v/>
      </c>
      <c r="AF29" s="390">
        <f>IF('1-1全国'!$AC188="","",'1-1全国'!$AC188)</f>
        <v>59162</v>
      </c>
      <c r="AG29" s="13" t="str">
        <f>IF('1-1全国'!$AD188="","",'1-1全国'!$AD188)</f>
        <v/>
      </c>
      <c r="AH29" s="390">
        <f>IF('1-1全国'!$AE188="","",'1-1全国'!$AE188)</f>
        <v>16307</v>
      </c>
      <c r="AI29" s="13" t="str">
        <f>IF('1-1全国'!$AF188="","",'1-1全国'!$AF188)</f>
        <v/>
      </c>
      <c r="AJ29" s="390">
        <f>IF('1-1全国'!$AG188="","",'1-1全国'!$AG188)</f>
        <v>24934</v>
      </c>
      <c r="AK29" s="13" t="str">
        <f>IF('1-1全国'!$AH188="","",'1-1全国'!$AH188)</f>
        <v/>
      </c>
      <c r="AL29" s="390">
        <f>IF('1-1全国'!$AI188="","",'1-1全国'!$AI188)</f>
        <v>10653</v>
      </c>
      <c r="AM29" s="13" t="str">
        <f>IF('1-1全国'!$AJ188="","",'1-1全国'!$AJ188)</f>
        <v/>
      </c>
      <c r="AN29" s="390">
        <f>IF('1-1全国'!$AK188="","",'1-1全国'!$AK188)</f>
        <v>8917</v>
      </c>
      <c r="AO29" s="13" t="str">
        <f>IF('1-1全国'!$AL188="","",'1-1全国'!$AL188)</f>
        <v/>
      </c>
      <c r="AP29" s="390">
        <f>IF('1-1全国'!$AM188="","",'1-1全国'!$AM188)</f>
        <v>7779</v>
      </c>
      <c r="AQ29" s="13" t="str">
        <f>IF('1-1全国'!$AN188="","",'1-1全国'!$AN188)</f>
        <v/>
      </c>
      <c r="AR29" s="390">
        <f>IF('1-1全国'!$AO188="","",'1-1全国'!$AO188)</f>
        <v>21274</v>
      </c>
      <c r="AS29" s="13" t="str">
        <f>IF('1-1全国'!$AP188="","",'1-1全国'!$AP188)</f>
        <v/>
      </c>
      <c r="AT29" s="390">
        <f>IF('1-1全国'!$AQ188="","",'1-1全国'!$AQ188)</f>
        <v>0</v>
      </c>
      <c r="AU29" s="13" t="str">
        <f>IF('1-1全国'!AR188="","",'1-1全国'!AR188)</f>
        <v/>
      </c>
      <c r="AV29" s="390">
        <f>IF('1-1全国'!$AS188="","",'1-1全国'!$AS188)</f>
        <v>0</v>
      </c>
      <c r="AW29" s="13" t="str">
        <f>IF('1-1全国'!$AT188="","",'1-1全国'!$AT188)</f>
        <v/>
      </c>
      <c r="AX29" s="390">
        <f>IF('1-1全国'!$AU188="","",'1-1全国'!$AU188)</f>
        <v>9764248</v>
      </c>
      <c r="AY29" s="13" t="str">
        <f>IF('1-1全国'!AV188="","",'1-1全国'!AV188)</f>
        <v/>
      </c>
      <c r="AZ29" s="394">
        <f>IF('1-1全国'!AW188="","",'1-1全国'!AW188)</f>
        <v>6136265</v>
      </c>
      <c r="BA29" s="415"/>
      <c r="BB29" s="414"/>
      <c r="BC29" s="13" t="s">
        <v>108</v>
      </c>
      <c r="BD29" s="409">
        <v>6</v>
      </c>
      <c r="BE29" s="410">
        <v>2</v>
      </c>
      <c r="BF29" s="13" t="str">
        <f>IF('1-1全国'!$AZ188="","",'1-1全国'!$AZ188)</f>
        <v/>
      </c>
      <c r="BG29" s="390">
        <f>IF('1-1全国'!$BA188="","",'1-1全国'!$BA188)</f>
        <v>712</v>
      </c>
      <c r="BH29" s="13" t="str">
        <f>IF('1-1全国'!$BB188="","",'1-1全国'!$BB188)</f>
        <v/>
      </c>
      <c r="BI29" s="390">
        <f>IF('1-1全国'!$BC188="","",'1-1全国'!$BC188)</f>
        <v>1396</v>
      </c>
      <c r="BJ29" s="13" t="str">
        <f>IF('1-1全国'!$BD188="","",'1-1全国'!$BD188)</f>
        <v/>
      </c>
      <c r="BK29" s="390">
        <f>IF('1-1全国'!$BE188="","",'1-1全国'!$BE188)</f>
        <v>82492</v>
      </c>
      <c r="BL29" s="13" t="str">
        <f>IF('1-1全国'!$BF188="","",'1-1全国'!$BF188)</f>
        <v/>
      </c>
      <c r="BM29" s="390">
        <f>IF('1-1全国'!$BG188="","",'1-1全国'!$BG188)</f>
        <v>86322</v>
      </c>
      <c r="BN29" s="13" t="str">
        <f>IF('1-1全国'!$BH188="","",'1-1全国'!$BH188)</f>
        <v/>
      </c>
      <c r="BO29" s="390">
        <f>IF('1-1全国'!$BI188="","",'1-1全国'!$BI188)</f>
        <v>17021</v>
      </c>
      <c r="BP29" s="13" t="str">
        <f>IF('1-1全国'!$BJ188="","",'1-1全国'!$BJ188)</f>
        <v/>
      </c>
      <c r="BQ29" s="390">
        <f>IF('1-1全国'!$BK188="","",'1-1全国'!$BK188)</f>
        <v>2538</v>
      </c>
      <c r="BR29" s="13" t="str">
        <f>IF('1-1全国'!$BL188="","",'1-1全国'!$BL188)</f>
        <v/>
      </c>
      <c r="BS29" s="390">
        <f>IF('1-1全国'!$BM188="","",'1-1全国'!$BM188)</f>
        <v>11340</v>
      </c>
      <c r="BT29" s="13" t="str">
        <f>IF('1-1全国'!$BN188="","",'1-1全国'!$BN188)</f>
        <v/>
      </c>
      <c r="BU29" s="390">
        <f>IF('1-1全国'!$BO188="","",'1-1全国'!$BO188)</f>
        <v>3143</v>
      </c>
      <c r="BV29" s="487"/>
      <c r="BW29" s="390">
        <f>IF('1-1全国'!$BQ188="","",'1-1全国'!$BQ188)</f>
        <v>9767.58</v>
      </c>
      <c r="BX29" s="13" t="str">
        <f>IF('1-1全国'!$BR188="","",'1-1全国'!$BR188)</f>
        <v/>
      </c>
      <c r="BY29" s="390">
        <f>IF('1-1全国'!$BS188="","",'1-1全国'!$BS188)</f>
        <v>4785</v>
      </c>
      <c r="BZ29" s="13" t="str">
        <f>IF('1-1全国'!$BT188="","",'1-1全国'!$BT188)</f>
        <v/>
      </c>
      <c r="CA29" s="392">
        <f>IF('1-1全国'!$BU188="","",'1-1全国'!$BU188)</f>
        <v>120.5</v>
      </c>
      <c r="CB29" s="13" t="str">
        <f>IF('1-1全国'!$BV188="","",'1-1全国'!$BV188)</f>
        <v/>
      </c>
      <c r="CC29" s="393">
        <f>IF('1-1全国'!$BW188="","",'1-1全国'!$BW188)</f>
        <v>120.5</v>
      </c>
      <c r="CD29" s="13" t="s">
        <v>108</v>
      </c>
      <c r="CE29" s="409">
        <v>6</v>
      </c>
      <c r="CF29" s="410">
        <v>2</v>
      </c>
      <c r="CG29" s="13" t="str">
        <f>IF('1-1全国'!$BX188="","",'1-1全国'!$BX188)</f>
        <v/>
      </c>
      <c r="CH29" s="390">
        <f>IF('1-1全国'!$BY188="","",'1-1全国'!$BY188)</f>
        <v>279868</v>
      </c>
      <c r="CI29" s="13" t="str">
        <f>IF('1-1全国'!$BZ188="","",'1-1全国'!$BZ188)</f>
        <v/>
      </c>
      <c r="CJ29" s="397">
        <f>IF('1-1全国'!$CA188="","",'1-1全国'!$CA188)</f>
        <v>1.26</v>
      </c>
      <c r="CK29" s="13" t="str">
        <f>IF('1-1全国'!$CB188="","",'1-1全国'!$CB188)</f>
        <v/>
      </c>
      <c r="CL29" s="390">
        <f>IF('1-1全国'!$CC188="","",'1-1全国'!$CC188)</f>
        <v>392</v>
      </c>
      <c r="CM29" s="13" t="str">
        <f>IF('1-1全国'!$CD188="","",'1-1全国'!$CD188)</f>
        <v/>
      </c>
      <c r="CN29" s="390">
        <f>IF('1-1全国'!$CE188="","",'1-1全国'!$CE188)</f>
        <v>893</v>
      </c>
      <c r="CO29" s="13" t="str">
        <f>IF('1-1全国'!$CF188="","",'1-1全国'!$CF188)</f>
        <v/>
      </c>
      <c r="CP29" s="392">
        <f>IF('1-1全国'!$CG188="","",'1-1全国'!$CG188)</f>
        <v>88.3</v>
      </c>
      <c r="CQ29" s="13" t="str">
        <f>IF('1-1全国'!$CH188="","",'1-1全国'!$CH188)</f>
        <v/>
      </c>
      <c r="CR29" s="392">
        <f>IF('1-1全国'!$CI188="","",'1-1全国'!$CI188)</f>
        <v>81.7</v>
      </c>
      <c r="CS29" s="13" t="str">
        <f>IF('1-1全国'!$CJ188="","",'1-1全国'!$CJ188)</f>
        <v/>
      </c>
      <c r="CT29" s="392">
        <f>IF('1-1全国'!$CK188="","",'1-1全国'!$CK188)</f>
        <v>105.3</v>
      </c>
      <c r="CU29" s="13" t="str">
        <f>IF('1-1全国'!$CL188="","",'1-1全国'!$CL188)</f>
        <v/>
      </c>
      <c r="CV29" s="392">
        <f>IF('1-1全国'!$CM188="","",'1-1全国'!$CM188)</f>
        <v>97.4</v>
      </c>
      <c r="CW29" s="13" t="str">
        <f>IF('1-1全国'!$CN188="","",'1-1全国'!$CN188)</f>
        <v/>
      </c>
      <c r="CX29" s="392">
        <f>IF('1-1全国'!$CO188="","",'1-1全国'!$CO188)</f>
        <v>103.1</v>
      </c>
      <c r="CY29" s="13" t="str">
        <f>IF('1-1全国'!$CP188="","",'1-1全国'!$CP188)</f>
        <v/>
      </c>
      <c r="CZ29" s="392">
        <f>IF('1-1全国'!$CQ188="","",'1-1全国'!$CQ188)</f>
        <v>99.6</v>
      </c>
      <c r="DA29" s="13" t="str">
        <f>IF('1-1全国'!$CR188="","",'1-1全国'!$CR188)</f>
        <v/>
      </c>
      <c r="DB29" s="392">
        <f>IF('1-1全国'!$CS188="","",'1-1全国'!$CS188)</f>
        <v>109</v>
      </c>
      <c r="DC29" s="13" t="str">
        <f>IF('1-1全国'!$CT188="","",'1-1全国'!$CT188)</f>
        <v/>
      </c>
      <c r="DD29" s="393">
        <f>IF('1-1全国'!$CU188="","",'1-1全国'!$CU188)</f>
        <v>2.6</v>
      </c>
      <c r="DF29" s="108"/>
      <c r="DG29" s="108"/>
    </row>
    <row r="30" spans="1:111" s="8" customFormat="1" ht="18" customHeight="1">
      <c r="A30" s="129">
        <v>2024</v>
      </c>
      <c r="B30" s="13" t="s">
        <v>108</v>
      </c>
      <c r="C30" s="409">
        <v>6</v>
      </c>
      <c r="D30" s="410">
        <v>3</v>
      </c>
      <c r="E30" s="12" t="str">
        <f t="shared" si="0"/>
        <v>63</v>
      </c>
      <c r="F30" s="387" t="str">
        <f>IF('1-1全国'!$F189="","",'1-1全国'!$F189)</f>
        <v/>
      </c>
      <c r="G30" s="413">
        <f>IF('1-1全国'!$G189="","",'1-1全国'!$G189)</f>
        <v>54.5</v>
      </c>
      <c r="H30" s="387" t="str">
        <f>IF('1-1全国'!$H189="","",'1-1全国'!$H189)</f>
        <v/>
      </c>
      <c r="I30" s="413">
        <f>IF('1-1全国'!$I189="","",'1-1全国'!$I189)</f>
        <v>20</v>
      </c>
      <c r="J30" s="387" t="str">
        <f>IF('1-1全国'!$J189="","",'1-1全国'!$J189)</f>
        <v/>
      </c>
      <c r="K30" s="413">
        <f>IF('1-1全国'!$K189="","",'1-1全国'!$K189)</f>
        <v>44.4</v>
      </c>
      <c r="L30" s="13" t="str">
        <f>IF('1-1全国'!$L189="","",'1-1全国'!$L189)</f>
        <v/>
      </c>
      <c r="M30" s="404">
        <f>IF('1-1全国'!$M189="","",'1-1全国'!$M189)</f>
        <v>12400</v>
      </c>
      <c r="N30" s="13" t="str">
        <f>IF('1-1全国'!$N189="","",'1-1全国'!$N189)</f>
        <v/>
      </c>
      <c r="O30" s="404">
        <f>IF('1-1全国'!$O189="","",'1-1全国'!$O189)</f>
        <v>0</v>
      </c>
      <c r="P30" s="13" t="str">
        <f>IF('1-1全国'!$P189="","",'1-1全国'!$P189)</f>
        <v/>
      </c>
      <c r="Q30" s="405">
        <f>IF('1-1全国'!$Q189="","",'1-1全国'!$Q189)</f>
        <v>101.7</v>
      </c>
      <c r="R30" s="13" t="str">
        <f>IF('1-1全国'!$R189="","",'1-1全国'!$R189)</f>
        <v/>
      </c>
      <c r="S30" s="405">
        <f>IF('1-1全国'!$S189="","",'1-1全国'!$S189)</f>
        <v>110</v>
      </c>
      <c r="T30" s="13" t="str">
        <f>IF('1-1全国'!$T189="","",'1-1全国'!$T189)</f>
        <v/>
      </c>
      <c r="U30" s="405">
        <f>IF('1-1全国'!$U189="","",'1-1全国'!$U189)</f>
        <v>100.4</v>
      </c>
      <c r="V30" s="13" t="str">
        <f>IF('1-1全国'!$V189="","",'1-1全国'!$V189)</f>
        <v/>
      </c>
      <c r="W30" s="405">
        <f>IF('1-1全国'!$W189="","",'1-1全国'!$W189)</f>
        <v>110.1</v>
      </c>
      <c r="X30" s="13" t="str">
        <f>IF('1-1全国'!$X189="","",'1-1全国'!$X189)</f>
        <v/>
      </c>
      <c r="Y30" s="405">
        <f>IF('1-1全国'!$Y189="","",'1-1全国'!$Y189)</f>
        <v>102.6</v>
      </c>
      <c r="Z30" s="13" t="str">
        <f>IF('1-1全国'!$Z189="","",'1-1全国'!$Z189)</f>
        <v/>
      </c>
      <c r="AA30" s="391">
        <f>IF('1-1全国'!$AA189="","",'1-1全国'!$AA189)</f>
        <v>99.6</v>
      </c>
      <c r="AB30" s="13" t="s">
        <v>108</v>
      </c>
      <c r="AC30" s="409">
        <v>6</v>
      </c>
      <c r="AD30" s="410">
        <v>3</v>
      </c>
      <c r="AE30" s="13" t="str">
        <f>IF('1-1全国'!$AB189="","",'1-1全国'!$AB189)</f>
        <v/>
      </c>
      <c r="AF30" s="390">
        <f>IF('1-1全国'!$AC189="","",'1-1全国'!$AC189)</f>
        <v>64265</v>
      </c>
      <c r="AG30" s="13" t="str">
        <f>IF('1-1全国'!$AD189="","",'1-1全国'!$AD189)</f>
        <v/>
      </c>
      <c r="AH30" s="390">
        <f>IF('1-1全国'!$AE189="","",'1-1全国'!$AE189)</f>
        <v>16637</v>
      </c>
      <c r="AI30" s="13" t="str">
        <f>IF('1-1全国'!$AF189="","",'1-1全国'!$AF189)</f>
        <v/>
      </c>
      <c r="AJ30" s="390">
        <f>IF('1-1全国'!$AG189="","",'1-1全国'!$AG189)</f>
        <v>28204</v>
      </c>
      <c r="AK30" s="13" t="str">
        <f>IF('1-1全国'!$AH189="","",'1-1全国'!$AH189)</f>
        <v/>
      </c>
      <c r="AL30" s="390">
        <f>IF('1-1全国'!$AI189="","",'1-1全国'!$AI189)</f>
        <v>16231</v>
      </c>
      <c r="AM30" s="13" t="str">
        <f>IF('1-1全国'!$AJ189="","",'1-1全国'!$AJ189)</f>
        <v/>
      </c>
      <c r="AN30" s="390">
        <f>IF('1-1全国'!$AK189="","",'1-1全国'!$AK189)</f>
        <v>16243</v>
      </c>
      <c r="AO30" s="13" t="str">
        <f>IF('1-1全国'!$AL189="","",'1-1全国'!$AL189)</f>
        <v/>
      </c>
      <c r="AP30" s="390">
        <f>IF('1-1全国'!$AM189="","",'1-1全国'!$AM189)</f>
        <v>8256</v>
      </c>
      <c r="AQ30" s="13" t="str">
        <f>IF('1-1全国'!$AN189="","",'1-1全国'!$AN189)</f>
        <v/>
      </c>
      <c r="AR30" s="390">
        <f>IF('1-1全国'!$AO189="","",'1-1全国'!$AO189)</f>
        <v>24085</v>
      </c>
      <c r="AS30" s="13" t="str">
        <f>IF('1-1全国'!$AP189="","",'1-1全国'!$AP189)</f>
        <v/>
      </c>
      <c r="AT30" s="390">
        <f>IF('1-1全国'!$AQ189="","",'1-1全国'!$AQ189)</f>
        <v>0</v>
      </c>
      <c r="AU30" s="13" t="str">
        <f>IF('1-1全国'!AR189="","",'1-1全国'!AR189)</f>
        <v/>
      </c>
      <c r="AV30" s="390">
        <f>IF('1-1全国'!$AS189="","",'1-1全国'!$AS189)</f>
        <v>0</v>
      </c>
      <c r="AW30" s="13" t="str">
        <f>IF('1-1全国'!$AT189="","",'1-1全国'!$AT189)</f>
        <v/>
      </c>
      <c r="AX30" s="390">
        <f>IF('1-1全国'!$AU189="","",'1-1全国'!$AU189)</f>
        <v>9911676</v>
      </c>
      <c r="AY30" s="13" t="str">
        <f>IF('1-1全国'!AV189="","",'1-1全国'!AV189)</f>
        <v/>
      </c>
      <c r="AZ30" s="394">
        <f>IF('1-1全国'!AW189="","",'1-1全国'!AW189)</f>
        <v>6191800</v>
      </c>
      <c r="BA30" s="416" t="str">
        <f>IF('1-1全国'!AX$189="","",'1-1全国'!AX$189)</f>
        <v>-</v>
      </c>
      <c r="BB30" s="417" t="str">
        <f>IF('1-1全国'!AY$189="","",'1-1全国'!AY$189)</f>
        <v>-</v>
      </c>
      <c r="BC30" s="13" t="s">
        <v>108</v>
      </c>
      <c r="BD30" s="409">
        <v>6</v>
      </c>
      <c r="BE30" s="410">
        <v>3</v>
      </c>
      <c r="BF30" s="13" t="str">
        <f>IF('1-1全国'!$AZ189="","",'1-1全国'!$AZ189)</f>
        <v/>
      </c>
      <c r="BG30" s="390">
        <f>IF('1-1全国'!$BA189="","",'1-1全国'!$BA189)</f>
        <v>906</v>
      </c>
      <c r="BH30" s="13" t="str">
        <f>IF('1-1全国'!$BB189="","",'1-1全国'!$BB189)</f>
        <v/>
      </c>
      <c r="BI30" s="390">
        <f>IF('1-1全国'!$BC189="","",'1-1全国'!$BC189)</f>
        <v>1423</v>
      </c>
      <c r="BJ30" s="13" t="str">
        <f>IF('1-1全国'!$BD189="","",'1-1全国'!$BD189)</f>
        <v/>
      </c>
      <c r="BK30" s="390">
        <f>IF('1-1全国'!$BE189="","",'1-1全国'!$BE189)</f>
        <v>94693</v>
      </c>
      <c r="BL30" s="13" t="str">
        <f>IF('1-1全国'!$BF189="","",'1-1全国'!$BF189)</f>
        <v/>
      </c>
      <c r="BM30" s="390">
        <f>IF('1-1全国'!$BG189="","",'1-1全国'!$BG189)</f>
        <v>90869</v>
      </c>
      <c r="BN30" s="13" t="str">
        <f>IF('1-1全国'!$BH189="","",'1-1全国'!$BH189)</f>
        <v/>
      </c>
      <c r="BO30" s="390">
        <f>IF('1-1全国'!$BI189="","",'1-1全国'!$BI189)</f>
        <v>18886</v>
      </c>
      <c r="BP30" s="13" t="str">
        <f>IF('1-1全国'!$BJ189="","",'1-1全国'!$BJ189)</f>
        <v/>
      </c>
      <c r="BQ30" s="390">
        <f>IF('1-1全国'!$BK189="","",'1-1全国'!$BK189)</f>
        <v>3201</v>
      </c>
      <c r="BR30" s="13" t="str">
        <f>IF('1-1全国'!$BL189="","",'1-1全国'!$BL189)</f>
        <v/>
      </c>
      <c r="BS30" s="390">
        <f>IF('1-1全国'!$BM189="","",'1-1全国'!$BM189)</f>
        <v>11988</v>
      </c>
      <c r="BT30" s="13" t="str">
        <f>IF('1-1全国'!$BN189="","",'1-1全国'!$BN189)</f>
        <v/>
      </c>
      <c r="BU30" s="390">
        <f>IF('1-1全国'!$BO189="","",'1-1全国'!$BO189)</f>
        <v>3697</v>
      </c>
      <c r="BV30" s="487"/>
      <c r="BW30" s="390">
        <f>IF('1-1全国'!$BQ189="","",'1-1全国'!$BQ189)</f>
        <v>10602.06</v>
      </c>
      <c r="BX30" s="13" t="str">
        <f>IF('1-1全国'!$BR189="","",'1-1全国'!$BR189)</f>
        <v/>
      </c>
      <c r="BY30" s="390">
        <f>IF('1-1全国'!$BS189="","",'1-1全国'!$BS189)</f>
        <v>5511</v>
      </c>
      <c r="BZ30" s="13" t="str">
        <f>IF('1-1全国'!$BT189="","",'1-1全国'!$BT189)</f>
        <v/>
      </c>
      <c r="CA30" s="392">
        <f>IF('1-1全国'!$BU189="","",'1-1全国'!$BU189)</f>
        <v>120.9</v>
      </c>
      <c r="CB30" s="13" t="str">
        <f>IF('1-1全国'!$BV189="","",'1-1全国'!$BV189)</f>
        <v/>
      </c>
      <c r="CC30" s="393">
        <f>IF('1-1全国'!$BW189="","",'1-1全国'!$BW189)</f>
        <v>107.2</v>
      </c>
      <c r="CD30" s="13" t="s">
        <v>108</v>
      </c>
      <c r="CE30" s="409">
        <v>6</v>
      </c>
      <c r="CF30" s="410">
        <v>3</v>
      </c>
      <c r="CG30" s="13" t="str">
        <f>IF('1-1全国'!$BX189="","",'1-1全国'!$BX189)</f>
        <v/>
      </c>
      <c r="CH30" s="390">
        <f>IF('1-1全国'!$BY189="","",'1-1全国'!$BY189)</f>
        <v>318713</v>
      </c>
      <c r="CI30" s="13" t="str">
        <f>IF('1-1全国'!$BZ189="","",'1-1全国'!$BZ189)</f>
        <v/>
      </c>
      <c r="CJ30" s="397">
        <f>IF('1-1全国'!$CA189="","",'1-1全国'!$CA189)</f>
        <v>1.28</v>
      </c>
      <c r="CK30" s="13" t="str">
        <f>IF('1-1全国'!$CB189="","",'1-1全国'!$CB189)</f>
        <v/>
      </c>
      <c r="CL30" s="390">
        <f>IF('1-1全国'!$CC189="","",'1-1全国'!$CC189)</f>
        <v>383</v>
      </c>
      <c r="CM30" s="13" t="str">
        <f>IF('1-1全国'!$CD189="","",'1-1全国'!$CD189)</f>
        <v/>
      </c>
      <c r="CN30" s="390">
        <f>IF('1-1全国'!$CE189="","",'1-1全国'!$CE189)</f>
        <v>831</v>
      </c>
      <c r="CO30" s="13" t="str">
        <f>IF('1-1全国'!$CF189="","",'1-1全国'!$CF189)</f>
        <v/>
      </c>
      <c r="CP30" s="392">
        <f>IF('1-1全国'!$CG189="","",'1-1全国'!$CG189)</f>
        <v>94.9</v>
      </c>
      <c r="CQ30" s="13" t="str">
        <f>IF('1-1全国'!$CH189="","",'1-1全国'!$CH189)</f>
        <v/>
      </c>
      <c r="CR30" s="392">
        <f>IF('1-1全国'!$CI189="","",'1-1全国'!$CI189)</f>
        <v>87.5</v>
      </c>
      <c r="CS30" s="13" t="str">
        <f>IF('1-1全国'!$CJ189="","",'1-1全国'!$CJ189)</f>
        <v/>
      </c>
      <c r="CT30" s="392">
        <f>IF('1-1全国'!$CK189="","",'1-1全国'!$CK189)</f>
        <v>106.4</v>
      </c>
      <c r="CU30" s="13" t="str">
        <f>IF('1-1全国'!$CL189="","",'1-1全国'!$CL189)</f>
        <v/>
      </c>
      <c r="CV30" s="392">
        <f>IF('1-1全国'!$CM189="","",'1-1全国'!$CM189)</f>
        <v>98.1</v>
      </c>
      <c r="CW30" s="13" t="str">
        <f>IF('1-1全国'!$CN189="","",'1-1全国'!$CN189)</f>
        <v/>
      </c>
      <c r="CX30" s="392">
        <f>IF('1-1全国'!$CO189="","",'1-1全国'!$CO189)</f>
        <v>102.7</v>
      </c>
      <c r="CY30" s="13" t="str">
        <f>IF('1-1全国'!$CP189="","",'1-1全国'!$CP189)</f>
        <v/>
      </c>
      <c r="CZ30" s="392">
        <f>IF('1-1全国'!$CQ189="","",'1-1全国'!$CQ189)</f>
        <v>100.9</v>
      </c>
      <c r="DA30" s="13" t="str">
        <f>IF('1-1全国'!$CR189="","",'1-1全国'!$CR189)</f>
        <v/>
      </c>
      <c r="DB30" s="392">
        <f>IF('1-1全国'!$CS189="","",'1-1全国'!$CS189)</f>
        <v>111.2</v>
      </c>
      <c r="DC30" s="13" t="str">
        <f>IF('1-1全国'!$CT189="","",'1-1全国'!$CT189)</f>
        <v/>
      </c>
      <c r="DD30" s="393">
        <f>IF('1-1全国'!$CU189="","",'1-1全国'!$CU189)</f>
        <v>2.6</v>
      </c>
      <c r="DF30" s="108"/>
      <c r="DG30" s="108"/>
    </row>
    <row r="31" spans="1:111" s="8" customFormat="1" ht="18" customHeight="1">
      <c r="A31" s="129">
        <v>2024</v>
      </c>
      <c r="B31" s="13" t="s">
        <v>108</v>
      </c>
      <c r="C31" s="409">
        <v>6</v>
      </c>
      <c r="D31" s="410">
        <v>4</v>
      </c>
      <c r="E31" s="12" t="str">
        <f t="shared" si="0"/>
        <v>64</v>
      </c>
      <c r="F31" s="387" t="str">
        <f>IF('1-1全国'!$F190="","",'1-1全国'!$F190)</f>
        <v/>
      </c>
      <c r="G31" s="413">
        <f>IF('1-1全国'!$G190="","",'1-1全国'!$G190)</f>
        <v>54.5</v>
      </c>
      <c r="H31" s="387" t="str">
        <f>IF('1-1全国'!$H190="","",'1-1全国'!$H190)</f>
        <v/>
      </c>
      <c r="I31" s="413">
        <f>IF('1-1全国'!$I190="","",'1-1全国'!$I190)</f>
        <v>70</v>
      </c>
      <c r="J31" s="387" t="str">
        <f>IF('1-1全国'!$J190="","",'1-1全国'!$J190)</f>
        <v/>
      </c>
      <c r="K31" s="413">
        <f>IF('1-1全国'!$K190="","",'1-1全国'!$K190)</f>
        <v>77.8</v>
      </c>
      <c r="L31" s="13" t="str">
        <f>IF('1-1全国'!$L190="","",'1-1全国'!$L190)</f>
        <v/>
      </c>
      <c r="M31" s="404">
        <f>IF('1-1全国'!$M190="","",'1-1全国'!$M190)</f>
        <v>12400</v>
      </c>
      <c r="N31" s="13" t="str">
        <f>IF('1-1全国'!$N190="","",'1-1全国'!$N190)</f>
        <v/>
      </c>
      <c r="O31" s="404">
        <f>IF('1-1全国'!$O190="","",'1-1全国'!$O190)</f>
        <v>0</v>
      </c>
      <c r="P31" s="13" t="str">
        <f>IF('1-1全国'!$P190="","",'1-1全国'!$P190)</f>
        <v/>
      </c>
      <c r="Q31" s="405">
        <f>IF('1-1全国'!$Q190="","",'1-1全国'!$Q190)</f>
        <v>100.8</v>
      </c>
      <c r="R31" s="13" t="str">
        <f>IF('1-1全国'!$R190="","",'1-1全国'!$R190)</f>
        <v/>
      </c>
      <c r="S31" s="405">
        <f>IF('1-1全国'!$S190="","",'1-1全国'!$S190)</f>
        <v>100.7</v>
      </c>
      <c r="T31" s="13" t="str">
        <f>IF('1-1全国'!$T190="","",'1-1全国'!$T190)</f>
        <v/>
      </c>
      <c r="U31" s="405">
        <f>IF('1-1全国'!$U190="","",'1-1全国'!$U190)</f>
        <v>100</v>
      </c>
      <c r="V31" s="13" t="str">
        <f>IF('1-1全国'!$V190="","",'1-1全国'!$V190)</f>
        <v/>
      </c>
      <c r="W31" s="405">
        <f>IF('1-1全国'!$W190="","",'1-1全国'!$W190)</f>
        <v>98.6</v>
      </c>
      <c r="X31" s="13" t="str">
        <f>IF('1-1全国'!$X190="","",'1-1全国'!$X190)</f>
        <v/>
      </c>
      <c r="Y31" s="405">
        <f>IF('1-1全国'!$Y190="","",'1-1全国'!$Y190)</f>
        <v>102.4</v>
      </c>
      <c r="Z31" s="13" t="str">
        <f>IF('1-1全国'!$Z190="","",'1-1全国'!$Z190)</f>
        <v/>
      </c>
      <c r="AA31" s="391">
        <f>IF('1-1全国'!$AA190="","",'1-1全国'!$AA190)</f>
        <v>100.7</v>
      </c>
      <c r="AB31" s="13" t="s">
        <v>108</v>
      </c>
      <c r="AC31" s="409">
        <v>6</v>
      </c>
      <c r="AD31" s="410">
        <v>4</v>
      </c>
      <c r="AE31" s="13" t="str">
        <f>IF('1-1全国'!$AB190="","",'1-1全国'!$AB190)</f>
        <v/>
      </c>
      <c r="AF31" s="390">
        <f>IF('1-1全国'!$AC190="","",'1-1全国'!$AC190)</f>
        <v>76572</v>
      </c>
      <c r="AG31" s="13" t="str">
        <f>IF('1-1全国'!$AD190="","",'1-1全国'!$AD190)</f>
        <v/>
      </c>
      <c r="AH31" s="390">
        <f>IF('1-1全国'!$AE190="","",'1-1全国'!$AE190)</f>
        <v>17867</v>
      </c>
      <c r="AI31" s="13" t="str">
        <f>IF('1-1全国'!$AF190="","",'1-1全国'!$AF190)</f>
        <v/>
      </c>
      <c r="AJ31" s="390">
        <f>IF('1-1全国'!$AG190="","",'1-1全国'!$AG190)</f>
        <v>34598</v>
      </c>
      <c r="AK31" s="13" t="str">
        <f>IF('1-1全国'!$AH190="","",'1-1全国'!$AH190)</f>
        <v/>
      </c>
      <c r="AL31" s="390">
        <f>IF('1-1全国'!$AI190="","",'1-1全国'!$AI190)</f>
        <v>18782</v>
      </c>
      <c r="AM31" s="13" t="str">
        <f>IF('1-1全国'!$AJ190="","",'1-1全国'!$AJ190)</f>
        <v/>
      </c>
      <c r="AN31" s="390">
        <f>IF('1-1全国'!$AK190="","",'1-1全国'!$AK190)</f>
        <v>24324</v>
      </c>
      <c r="AO31" s="13" t="str">
        <f>IF('1-1全国'!$AL190="","",'1-1全国'!$AL190)</f>
        <v/>
      </c>
      <c r="AP31" s="390">
        <f>IF('1-1全国'!$AM190="","",'1-1全国'!$AM190)</f>
        <v>10094</v>
      </c>
      <c r="AQ31" s="13" t="str">
        <f>IF('1-1全国'!$AN190="","",'1-1全国'!$AN190)</f>
        <v/>
      </c>
      <c r="AR31" s="390">
        <f>IF('1-1全国'!$AO190="","",'1-1全国'!$AO190)</f>
        <v>30551</v>
      </c>
      <c r="AS31" s="13" t="str">
        <f>IF('1-1全国'!$AP190="","",'1-1全国'!$AP190)</f>
        <v/>
      </c>
      <c r="AT31" s="390">
        <f>IF('1-1全国'!$AQ190="","",'1-1全国'!$AQ190)</f>
        <v>0</v>
      </c>
      <c r="AU31" s="13" t="str">
        <f>IF('1-1全国'!AR190="","",'1-1全国'!AR190)</f>
        <v/>
      </c>
      <c r="AV31" s="390">
        <f>IF('1-1全国'!$AS190="","",'1-1全国'!$AS190)</f>
        <v>0</v>
      </c>
      <c r="AW31" s="13" t="str">
        <f>IF('1-1全国'!$AT190="","",'1-1全国'!$AT190)</f>
        <v/>
      </c>
      <c r="AX31" s="390">
        <f>IF('1-1全国'!$AU190="","",'1-1全国'!$AU190)</f>
        <v>9971766</v>
      </c>
      <c r="AY31" s="13" t="str">
        <f>IF('1-1全国'!AV190="","",'1-1全国'!AV190)</f>
        <v/>
      </c>
      <c r="AZ31" s="394">
        <f>IF('1-1全国'!AW190="","",'1-1全国'!AW190)</f>
        <v>6198290</v>
      </c>
      <c r="BA31" s="416" t="str">
        <f>IF('1-1全国'!AX$190="","",'1-1全国'!AX$190)</f>
        <v>-</v>
      </c>
      <c r="BB31" s="417" t="str">
        <f>IF('1-1全国'!AY$190="","",'1-1全国'!AY$190)</f>
        <v>-</v>
      </c>
      <c r="BC31" s="13" t="s">
        <v>108</v>
      </c>
      <c r="BD31" s="409">
        <v>6</v>
      </c>
      <c r="BE31" s="410">
        <v>4</v>
      </c>
      <c r="BF31" s="13" t="str">
        <f>IF('1-1全国'!$AZ190="","",'1-1全国'!$AZ190)</f>
        <v/>
      </c>
      <c r="BG31" s="390">
        <f>IF('1-1全国'!$BA190="","",'1-1全国'!$BA190)</f>
        <v>783</v>
      </c>
      <c r="BH31" s="13" t="str">
        <f>IF('1-1全国'!$BB190="","",'1-1全国'!$BB190)</f>
        <v/>
      </c>
      <c r="BI31" s="390">
        <f>IF('1-1全国'!$BC190="","",'1-1全国'!$BC190)</f>
        <v>1134</v>
      </c>
      <c r="BJ31" s="13" t="str">
        <f>IF('1-1全国'!$BD190="","",'1-1全国'!$BD190)</f>
        <v/>
      </c>
      <c r="BK31" s="390">
        <f>IF('1-1全国'!$BE190="","",'1-1全国'!$BE190)</f>
        <v>89801</v>
      </c>
      <c r="BL31" s="13" t="str">
        <f>IF('1-1全国'!$BF190="","",'1-1全国'!$BF190)</f>
        <v/>
      </c>
      <c r="BM31" s="390">
        <f>IF('1-1全国'!$BG190="","",'1-1全国'!$BG190)</f>
        <v>94514</v>
      </c>
      <c r="BN31" s="13" t="str">
        <f>IF('1-1全国'!$BH190="","",'1-1全国'!$BH190)</f>
        <v/>
      </c>
      <c r="BO31" s="390">
        <f>IF('1-1全国'!$BI190="","",'1-1全国'!$BI190)</f>
        <v>17612</v>
      </c>
      <c r="BP31" s="13" t="str">
        <f>IF('1-1全国'!$BJ190="","",'1-1全国'!$BJ190)</f>
        <v/>
      </c>
      <c r="BQ31" s="390">
        <f>IF('1-1全国'!$BK190="","",'1-1全国'!$BK190)</f>
        <v>2991</v>
      </c>
      <c r="BR31" s="13" t="str">
        <f>IF('1-1全国'!$BL190="","",'1-1全国'!$BL190)</f>
        <v/>
      </c>
      <c r="BS31" s="390">
        <f>IF('1-1全国'!$BM190="","",'1-1全国'!$BM190)</f>
        <v>11267</v>
      </c>
      <c r="BT31" s="13" t="str">
        <f>IF('1-1全国'!$BN190="","",'1-1全国'!$BN190)</f>
        <v/>
      </c>
      <c r="BU31" s="390">
        <f>IF('1-1全国'!$BO190="","",'1-1全国'!$BO190)</f>
        <v>3354</v>
      </c>
      <c r="BV31" s="487"/>
      <c r="BW31" s="390">
        <f>IF('1-1全国'!$BQ190="","",'1-1全国'!$BQ190)</f>
        <v>10422.84</v>
      </c>
      <c r="BX31" s="13" t="str">
        <f>IF('1-1全国'!$BR190="","",'1-1全国'!$BR190)</f>
        <v/>
      </c>
      <c r="BY31" s="390">
        <f>IF('1-1全国'!$BS190="","",'1-1全国'!$BS190)</f>
        <v>5190</v>
      </c>
      <c r="BZ31" s="13" t="str">
        <f>IF('1-1全国'!$BT190="","",'1-1全国'!$BT190)</f>
        <v/>
      </c>
      <c r="CA31" s="392">
        <f>IF('1-1全国'!$BU190="","",'1-1全国'!$BU190)</f>
        <v>121.5</v>
      </c>
      <c r="CB31" s="13" t="str">
        <f>IF('1-1全国'!$BV190="","",'1-1全国'!$BV190)</f>
        <v/>
      </c>
      <c r="CC31" s="393">
        <f>IF('1-1全国'!$BW190="","",'1-1全国'!$BW190)</f>
        <v>107.7</v>
      </c>
      <c r="CD31" s="13" t="s">
        <v>108</v>
      </c>
      <c r="CE31" s="409">
        <v>6</v>
      </c>
      <c r="CF31" s="410">
        <v>4</v>
      </c>
      <c r="CG31" s="13" t="str">
        <f>IF('1-1全国'!$BX190="","",'1-1全国'!$BX190)</f>
        <v/>
      </c>
      <c r="CH31" s="390">
        <f>IF('1-1全国'!$BY190="","",'1-1全国'!$BY190)</f>
        <v>313300</v>
      </c>
      <c r="CI31" s="13" t="str">
        <f>IF('1-1全国'!$BZ190="","",'1-1全国'!$BZ190)</f>
        <v/>
      </c>
      <c r="CJ31" s="397">
        <f>IF('1-1全国'!$CA190="","",'1-1全国'!$CA190)</f>
        <v>1.26</v>
      </c>
      <c r="CK31" s="13" t="str">
        <f>IF('1-1全国'!$CB190="","",'1-1全国'!$CB190)</f>
        <v/>
      </c>
      <c r="CL31" s="390">
        <f>IF('1-1全国'!$CC190="","",'1-1全国'!$CC190)</f>
        <v>519</v>
      </c>
      <c r="CM31" s="13" t="str">
        <f>IF('1-1全国'!$CD190="","",'1-1全国'!$CD190)</f>
        <v/>
      </c>
      <c r="CN31" s="390">
        <f>IF('1-1全国'!$CE190="","",'1-1全国'!$CE190)</f>
        <v>822</v>
      </c>
      <c r="CO31" s="13" t="str">
        <f>IF('1-1全国'!$CF190="","",'1-1全国'!$CF190)</f>
        <v/>
      </c>
      <c r="CP31" s="392">
        <f>IF('1-1全国'!$CG190="","",'1-1全国'!$CG190)</f>
        <v>92.9</v>
      </c>
      <c r="CQ31" s="13" t="str">
        <f>IF('1-1全国'!$CH190="","",'1-1全国'!$CH190)</f>
        <v/>
      </c>
      <c r="CR31" s="392">
        <f>IF('1-1全国'!$CI190="","",'1-1全国'!$CI190)</f>
        <v>85.2</v>
      </c>
      <c r="CS31" s="13" t="str">
        <f>IF('1-1全国'!$CJ190="","",'1-1全国'!$CJ190)</f>
        <v/>
      </c>
      <c r="CT31" s="392">
        <f>IF('1-1全国'!$CK190="","",'1-1全国'!$CK190)</f>
        <v>108</v>
      </c>
      <c r="CU31" s="13" t="str">
        <f>IF('1-1全国'!$CL190="","",'1-1全国'!$CL190)</f>
        <v/>
      </c>
      <c r="CV31" s="392">
        <f>IF('1-1全国'!$CM190="","",'1-1全国'!$CM190)</f>
        <v>99.1</v>
      </c>
      <c r="CW31" s="13" t="str">
        <f>IF('1-1全国'!$CN190="","",'1-1全国'!$CN190)</f>
        <v/>
      </c>
      <c r="CX31" s="392">
        <f>IF('1-1全国'!$CO190="","",'1-1全国'!$CO190)</f>
        <v>103.9</v>
      </c>
      <c r="CY31" s="13" t="str">
        <f>IF('1-1全国'!$CP190="","",'1-1全国'!$CP190)</f>
        <v/>
      </c>
      <c r="CZ31" s="392">
        <f>IF('1-1全国'!$CQ190="","",'1-1全国'!$CQ190)</f>
        <v>104.7</v>
      </c>
      <c r="DA31" s="13" t="str">
        <f>IF('1-1全国'!$CR190="","",'1-1全国'!$CR190)</f>
        <v/>
      </c>
      <c r="DB31" s="392">
        <f>IF('1-1全国'!$CS190="","",'1-1全国'!$CS190)</f>
        <v>109</v>
      </c>
      <c r="DC31" s="13" t="str">
        <f>IF('1-1全国'!$CT190="","",'1-1全国'!$CT190)</f>
        <v/>
      </c>
      <c r="DD31" s="393">
        <f>IF('1-1全国'!$CU190="","",'1-1全国'!$CU190)</f>
        <v>2.6</v>
      </c>
      <c r="DF31" s="108"/>
      <c r="DG31" s="108"/>
    </row>
    <row r="32" spans="1:111" s="8" customFormat="1" ht="18" customHeight="1">
      <c r="A32" s="129">
        <v>2024</v>
      </c>
      <c r="B32" s="13" t="s">
        <v>108</v>
      </c>
      <c r="C32" s="409">
        <v>6</v>
      </c>
      <c r="D32" s="410">
        <v>5</v>
      </c>
      <c r="E32" s="12" t="str">
        <f t="shared" si="0"/>
        <v>65</v>
      </c>
      <c r="F32" s="387" t="str">
        <f>IF('1-1全国'!$F191="","",'1-1全国'!$F191)</f>
        <v/>
      </c>
      <c r="G32" s="413">
        <f>IF('1-1全国'!$G191="","",'1-1全国'!$G191)</f>
        <v>45.5</v>
      </c>
      <c r="H32" s="387" t="str">
        <f>IF('1-1全国'!$H191="","",'1-1全国'!$H191)</f>
        <v/>
      </c>
      <c r="I32" s="413">
        <f>IF('1-1全国'!$I191="","",'1-1全国'!$I191)</f>
        <v>70</v>
      </c>
      <c r="J32" s="387" t="str">
        <f>IF('1-1全国'!$J191="","",'1-1全国'!$J191)</f>
        <v/>
      </c>
      <c r="K32" s="413">
        <f>IF('1-1全国'!$K191="","",'1-1全国'!$K191)</f>
        <v>44.4</v>
      </c>
      <c r="L32" s="13" t="str">
        <f>IF('1-1全国'!$L191="","",'1-1全国'!$L191)</f>
        <v/>
      </c>
      <c r="M32" s="404">
        <f>IF('1-1全国'!$M191="","",'1-1全国'!$M191)</f>
        <v>12394.1</v>
      </c>
      <c r="N32" s="13" t="str">
        <f>IF('1-1全国'!$N191="","",'1-1全国'!$N191)</f>
        <v/>
      </c>
      <c r="O32" s="404">
        <f>IF('1-1全国'!$O191="","",'1-1全国'!$O191)</f>
        <v>0</v>
      </c>
      <c r="P32" s="13" t="str">
        <f>IF('1-1全国'!$P191="","",'1-1全国'!$P191)</f>
        <v/>
      </c>
      <c r="Q32" s="405">
        <f>IF('1-1全国'!$Q191="","",'1-1全国'!$Q191)</f>
        <v>104.4</v>
      </c>
      <c r="R32" s="13" t="str">
        <f>IF('1-1全国'!$R191="","",'1-1全国'!$R191)</f>
        <v/>
      </c>
      <c r="S32" s="405">
        <f>IF('1-1全国'!$S191="","",'1-1全国'!$S191)</f>
        <v>97.7</v>
      </c>
      <c r="T32" s="13" t="str">
        <f>IF('1-1全国'!$T191="","",'1-1全国'!$T191)</f>
        <v/>
      </c>
      <c r="U32" s="405">
        <f>IF('1-1全国'!$U191="","",'1-1全国'!$U191)</f>
        <v>103.9</v>
      </c>
      <c r="V32" s="13" t="str">
        <f>IF('1-1全国'!$V191="","",'1-1全国'!$V191)</f>
        <v/>
      </c>
      <c r="W32" s="405">
        <f>IF('1-1全国'!$W191="","",'1-1全国'!$W191)</f>
        <v>95.1</v>
      </c>
      <c r="X32" s="13" t="str">
        <f>IF('1-1全国'!$X191="","",'1-1全国'!$X191)</f>
        <v/>
      </c>
      <c r="Y32" s="405">
        <f>IF('1-1全国'!$Y191="","",'1-1全国'!$Y191)</f>
        <v>103.3</v>
      </c>
      <c r="Z32" s="13" t="str">
        <f>IF('1-1全国'!$Z191="","",'1-1全国'!$Z191)</f>
        <v/>
      </c>
      <c r="AA32" s="391">
        <f>IF('1-1全国'!$AA191="","",'1-1全国'!$AA191)</f>
        <v>104.1</v>
      </c>
      <c r="AB32" s="13" t="s">
        <v>108</v>
      </c>
      <c r="AC32" s="409">
        <v>6</v>
      </c>
      <c r="AD32" s="410">
        <v>5</v>
      </c>
      <c r="AE32" s="13" t="str">
        <f>IF('1-1全国'!$AB191="","",'1-1全国'!$AB191)</f>
        <v/>
      </c>
      <c r="AF32" s="390">
        <f>IF('1-1全国'!$AC191="","",'1-1全国'!$AC191)</f>
        <v>65921</v>
      </c>
      <c r="AG32" s="13" t="str">
        <f>IF('1-1全国'!$AD191="","",'1-1全国'!$AD191)</f>
        <v/>
      </c>
      <c r="AH32" s="390">
        <f>IF('1-1全国'!$AE191="","",'1-1全国'!$AE191)</f>
        <v>17236</v>
      </c>
      <c r="AI32" s="13" t="str">
        <f>IF('1-1全国'!$AF191="","",'1-1全国'!$AF191)</f>
        <v/>
      </c>
      <c r="AJ32" s="390">
        <f>IF('1-1全国'!$AG191="","",'1-1全国'!$AG191)</f>
        <v>27194</v>
      </c>
      <c r="AK32" s="13" t="str">
        <f>IF('1-1全国'!$AH191="","",'1-1全国'!$AH191)</f>
        <v/>
      </c>
      <c r="AL32" s="390">
        <f>IF('1-1全国'!$AI191="","",'1-1全国'!$AI191)</f>
        <v>17717</v>
      </c>
      <c r="AM32" s="13" t="str">
        <f>IF('1-1全国'!$AJ191="","",'1-1全国'!$AJ191)</f>
        <v/>
      </c>
      <c r="AN32" s="390">
        <f>IF('1-1全国'!$AK191="","",'1-1全国'!$AK191)</f>
        <v>15901</v>
      </c>
      <c r="AO32" s="13" t="str">
        <f>IF('1-1全国'!$AL191="","",'1-1全国'!$AL191)</f>
        <v/>
      </c>
      <c r="AP32" s="390">
        <f>IF('1-1全国'!$AM191="","",'1-1全国'!$AM191)</f>
        <v>8360</v>
      </c>
      <c r="AQ32" s="13" t="str">
        <f>IF('1-1全国'!$AN191="","",'1-1全国'!$AN191)</f>
        <v/>
      </c>
      <c r="AR32" s="390">
        <f>IF('1-1全国'!$AO191="","",'1-1全国'!$AO191)</f>
        <v>22885</v>
      </c>
      <c r="AS32" s="13" t="str">
        <f>IF('1-1全国'!$AP191="","",'1-1全国'!$AP191)</f>
        <v/>
      </c>
      <c r="AT32" s="390">
        <f>IF('1-1全国'!$AQ191="","",'1-1全国'!$AQ191)</f>
        <v>0</v>
      </c>
      <c r="AU32" s="13" t="str">
        <f>IF('1-1全国'!AR191="","",'1-1全国'!AR191)</f>
        <v/>
      </c>
      <c r="AV32" s="390">
        <f>IF('1-1全国'!$AS191="","",'1-1全国'!$AS191)</f>
        <v>0</v>
      </c>
      <c r="AW32" s="13" t="str">
        <f>IF('1-1全国'!$AT191="","",'1-1全国'!$AT191)</f>
        <v/>
      </c>
      <c r="AX32" s="390">
        <f>IF('1-1全国'!$AU191="","",'1-1全国'!$AU191)</f>
        <v>9940835</v>
      </c>
      <c r="AY32" s="13" t="str">
        <f>IF('1-1全国'!AV191="","",'1-1全国'!AV191)</f>
        <v/>
      </c>
      <c r="AZ32" s="394">
        <f>IF('1-1全国'!AW191="","",'1-1全国'!AW191)</f>
        <v>6217829</v>
      </c>
      <c r="BA32" s="416" t="str">
        <f>IF('1-1全国'!AX$191="","",'1-1全国'!AX$191)</f>
        <v>-</v>
      </c>
      <c r="BB32" s="417" t="str">
        <f>IF('1-1全国'!AY$191="","",'1-1全国'!AY$191)</f>
        <v>-</v>
      </c>
      <c r="BC32" s="13" t="s">
        <v>108</v>
      </c>
      <c r="BD32" s="409">
        <v>6</v>
      </c>
      <c r="BE32" s="410">
        <v>5</v>
      </c>
      <c r="BF32" s="13" t="str">
        <f>IF('1-1全国'!$AZ191="","",'1-1全国'!$AZ191)</f>
        <v/>
      </c>
      <c r="BG32" s="390">
        <f>IF('1-1全国'!$BA191="","",'1-1全国'!$BA191)</f>
        <v>1009</v>
      </c>
      <c r="BH32" s="13" t="str">
        <f>IF('1-1全国'!$BB191="","",'1-1全国'!$BB191)</f>
        <v/>
      </c>
      <c r="BI32" s="390">
        <f>IF('1-1全国'!$BC191="","",'1-1全国'!$BC191)</f>
        <v>1368</v>
      </c>
      <c r="BJ32" s="13" t="str">
        <f>IF('1-1全国'!$BD191="","",'1-1全国'!$BD191)</f>
        <v/>
      </c>
      <c r="BK32" s="390">
        <f>IF('1-1全国'!$BE191="","",'1-1全国'!$BE191)</f>
        <v>82769</v>
      </c>
      <c r="BL32" s="13" t="str">
        <f>IF('1-1全国'!$BF191="","",'1-1全国'!$BF191)</f>
        <v/>
      </c>
      <c r="BM32" s="390">
        <f>IF('1-1全国'!$BG191="","",'1-1全国'!$BG191)</f>
        <v>94999</v>
      </c>
      <c r="BN32" s="13" t="str">
        <f>IF('1-1全国'!$BH191="","",'1-1全国'!$BH191)</f>
        <v/>
      </c>
      <c r="BO32" s="390">
        <f>IF('1-1全国'!$BI191="","",'1-1全国'!$BI191)</f>
        <v>18211.740000000002</v>
      </c>
      <c r="BP32" s="13" t="str">
        <f>IF('1-1全国'!$BJ191="","",'1-1全国'!$BJ191)</f>
        <v/>
      </c>
      <c r="BQ32" s="390">
        <f>IF('1-1全国'!$BK191="","",'1-1全国'!$BK191)</f>
        <v>3093.07</v>
      </c>
      <c r="BR32" s="13" t="str">
        <f>IF('1-1全国'!$BL191="","",'1-1全国'!$BL191)</f>
        <v/>
      </c>
      <c r="BS32" s="390">
        <f>IF('1-1全国'!$BM191="","",'1-1全国'!$BM191)</f>
        <v>11644.55</v>
      </c>
      <c r="BT32" s="13" t="str">
        <f>IF('1-1全国'!$BN191="","",'1-1全国'!$BN191)</f>
        <v/>
      </c>
      <c r="BU32" s="390">
        <f>IF('1-1全国'!$BO191="","",'1-1全国'!$BO191)</f>
        <v>3474.13</v>
      </c>
      <c r="BV32" s="487"/>
      <c r="BW32" s="390">
        <f>IF('1-1全国'!$BQ191="","",'1-1全国'!$BQ191)</f>
        <v>10772.58</v>
      </c>
      <c r="BX32" s="13" t="str">
        <f>IF('1-1全国'!$BR191="","",'1-1全国'!$BR191)</f>
        <v/>
      </c>
      <c r="BY32" s="390">
        <f>IF('1-1全国'!$BS191="","",'1-1全国'!$BS191)</f>
        <v>5390</v>
      </c>
      <c r="BZ32" s="13" t="str">
        <f>IF('1-1全国'!$BT191="","",'1-1全国'!$BT191)</f>
        <v/>
      </c>
      <c r="CA32" s="392">
        <f>IF('1-1全国'!$BU191="","",'1-1全国'!$BU191)</f>
        <v>122.4</v>
      </c>
      <c r="CB32" s="13" t="str">
        <f>IF('1-1全国'!$BV191="","",'1-1全国'!$BV191)</f>
        <v/>
      </c>
      <c r="CC32" s="393">
        <f>IF('1-1全国'!$BW191="","",'1-1全国'!$BW191)</f>
        <v>108.1</v>
      </c>
      <c r="CD32" s="13" t="s">
        <v>108</v>
      </c>
      <c r="CE32" s="409">
        <v>6</v>
      </c>
      <c r="CF32" s="410">
        <v>5</v>
      </c>
      <c r="CG32" s="13" t="str">
        <f>IF('1-1全国'!$BX191="","",'1-1全国'!$BX191)</f>
        <v/>
      </c>
      <c r="CH32" s="390">
        <f>IF('1-1全国'!$BY191="","",'1-1全国'!$BY191)</f>
        <v>290328</v>
      </c>
      <c r="CI32" s="13" t="str">
        <f>IF('1-1全国'!$BZ191="","",'1-1全国'!$BZ191)</f>
        <v/>
      </c>
      <c r="CJ32" s="397">
        <f>IF('1-1全国'!$CA191="","",'1-1全国'!$CA191)</f>
        <v>1.24</v>
      </c>
      <c r="CK32" s="13" t="str">
        <f>IF('1-1全国'!$CB191="","",'1-1全国'!$CB191)</f>
        <v/>
      </c>
      <c r="CL32" s="390">
        <f>IF('1-1全国'!$CC191="","",'1-1全国'!$CC191)</f>
        <v>410.58199999999999</v>
      </c>
      <c r="CM32" s="13" t="str">
        <f>IF('1-1全国'!$CD191="","",'1-1全国'!$CD191)</f>
        <v/>
      </c>
      <c r="CN32" s="390">
        <f>IF('1-1全国'!$CE191="","",'1-1全国'!$CE191)</f>
        <v>829.40499999999997</v>
      </c>
      <c r="CO32" s="13" t="str">
        <f>IF('1-1全国'!$CF191="","",'1-1全国'!$CF191)</f>
        <v/>
      </c>
      <c r="CP32" s="392">
        <f>IF('1-1全国'!$CG191="","",'1-1全国'!$CG191)</f>
        <v>93.4</v>
      </c>
      <c r="CQ32" s="13" t="str">
        <f>IF('1-1全国'!$CH191="","",'1-1全国'!$CH191)</f>
        <v/>
      </c>
      <c r="CR32" s="392">
        <f>IF('1-1全国'!$CI191="","",'1-1全国'!$CI191)</f>
        <v>85.3</v>
      </c>
      <c r="CS32" s="13" t="str">
        <f>IF('1-1全国'!$CJ191="","",'1-1全国'!$CJ191)</f>
        <v/>
      </c>
      <c r="CT32" s="392">
        <f>IF('1-1全国'!$CK191="","",'1-1全国'!$CK191)</f>
        <v>107.4</v>
      </c>
      <c r="CU32" s="13" t="str">
        <f>IF('1-1全国'!$CL191="","",'1-1全国'!$CL191)</f>
        <v/>
      </c>
      <c r="CV32" s="392">
        <f>IF('1-1全国'!$CM191="","",'1-1全国'!$CM191)</f>
        <v>98.1</v>
      </c>
      <c r="CW32" s="13" t="str">
        <f>IF('1-1全国'!$CN191="","",'1-1全国'!$CN191)</f>
        <v/>
      </c>
      <c r="CX32" s="392">
        <f>IF('1-1全国'!$CO191="","",'1-1全国'!$CO191)</f>
        <v>104.3</v>
      </c>
      <c r="CY32" s="13" t="str">
        <f>IF('1-1全国'!$CP191="","",'1-1全国'!$CP191)</f>
        <v/>
      </c>
      <c r="CZ32" s="392">
        <f>IF('1-1全国'!$CQ191="","",'1-1全国'!$CQ191)</f>
        <v>101.3</v>
      </c>
      <c r="DA32" s="13" t="str">
        <f>IF('1-1全国'!$CR191="","",'1-1全国'!$CR191)</f>
        <v/>
      </c>
      <c r="DB32" s="392">
        <f>IF('1-1全国'!$CS191="","",'1-1全国'!$CS191)</f>
        <v>101.5</v>
      </c>
      <c r="DC32" s="13" t="str">
        <f>IF('1-1全国'!$CT191="","",'1-1全国'!$CT191)</f>
        <v/>
      </c>
      <c r="DD32" s="393">
        <f>IF('1-1全国'!$CU191="","",'1-1全国'!$CU191)</f>
        <v>2.6</v>
      </c>
      <c r="DF32" s="108"/>
      <c r="DG32" s="108"/>
    </row>
    <row r="33" spans="1:111" s="8" customFormat="1" ht="22.2" customHeight="1">
      <c r="A33" s="129">
        <v>2024</v>
      </c>
      <c r="B33" s="13" t="s">
        <v>108</v>
      </c>
      <c r="C33" s="409">
        <v>6</v>
      </c>
      <c r="D33" s="410">
        <v>6</v>
      </c>
      <c r="E33" s="12" t="str">
        <f t="shared" si="0"/>
        <v>66</v>
      </c>
      <c r="F33" s="387" t="str">
        <f>IF('1-1全国'!$F192="","",'1-1全国'!$F192)</f>
        <v/>
      </c>
      <c r="G33" s="413">
        <f>IF('1-1全国'!$G192="","",'1-1全国'!$G192)</f>
        <v>36.4</v>
      </c>
      <c r="H33" s="387" t="str">
        <f>IF('1-1全国'!$H192="","",'1-1全国'!$H192)</f>
        <v/>
      </c>
      <c r="I33" s="413">
        <f>IF('1-1全国'!$I192="","",'1-1全国'!$I192)</f>
        <v>50</v>
      </c>
      <c r="J33" s="387" t="str">
        <f>IF('1-1全国'!$J192="","",'1-1全国'!$J192)</f>
        <v/>
      </c>
      <c r="K33" s="413">
        <f>IF('1-1全国'!$K192="","",'1-1全国'!$K192)</f>
        <v>66.7</v>
      </c>
      <c r="L33" s="13" t="str">
        <f>IF('1-1全国'!$L192="","",'1-1全国'!$L192)</f>
        <v/>
      </c>
      <c r="M33" s="404">
        <f>IF('1-1全国'!$M192="","",'1-1全国'!$M192)</f>
        <v>12397.9444</v>
      </c>
      <c r="N33" s="13" t="str">
        <f>IF('1-1全国'!$N192="","",'1-1全国'!$N192)</f>
        <v/>
      </c>
      <c r="O33" s="404">
        <f>IF('1-1全国'!$O192="","",'1-1全国'!$O192)</f>
        <v>0</v>
      </c>
      <c r="P33" s="13" t="str">
        <f>IF('1-1全国'!$P192="","",'1-1全国'!$P192)</f>
        <v/>
      </c>
      <c r="Q33" s="405">
        <f>IF('1-1全国'!$Q192="","",'1-1全国'!$Q192)</f>
        <v>100</v>
      </c>
      <c r="R33" s="13" t="str">
        <f>IF('1-1全国'!$R192="","",'1-1全国'!$R192)</f>
        <v/>
      </c>
      <c r="S33" s="405">
        <f>IF('1-1全国'!$S192="","",'1-1全国'!$S192)</f>
        <v>99.7</v>
      </c>
      <c r="T33" s="13" t="str">
        <f>IF('1-1全国'!$T192="","",'1-1全国'!$T192)</f>
        <v/>
      </c>
      <c r="U33" s="405">
        <f>IF('1-1全国'!$U192="","",'1-1全国'!$U192)</f>
        <v>99</v>
      </c>
      <c r="V33" s="13" t="str">
        <f>IF('1-1全国'!$V192="","",'1-1全国'!$V192)</f>
        <v/>
      </c>
      <c r="W33" s="405">
        <f>IF('1-1全国'!$W192="","",'1-1全国'!$W192)</f>
        <v>98.6</v>
      </c>
      <c r="X33" s="13" t="str">
        <f>IF('1-1全国'!$X192="","",'1-1全国'!$X192)</f>
        <v/>
      </c>
      <c r="Y33" s="405">
        <f>IF('1-1全国'!$Y192="","",'1-1全国'!$Y192)</f>
        <v>102.6</v>
      </c>
      <c r="Z33" s="13" t="str">
        <f>IF('1-1全国'!$Z192="","",'1-1全国'!$Z192)</f>
        <v/>
      </c>
      <c r="AA33" s="391">
        <f>IF('1-1全国'!$AA192="","",'1-1全国'!$AA192)</f>
        <v>103.4</v>
      </c>
      <c r="AB33" s="13" t="s">
        <v>108</v>
      </c>
      <c r="AC33" s="409">
        <v>6</v>
      </c>
      <c r="AD33" s="410">
        <v>6</v>
      </c>
      <c r="AE33" s="13" t="str">
        <f>IF('1-1全国'!$AB192="","",'1-1全国'!$AB192)</f>
        <v/>
      </c>
      <c r="AF33" s="390">
        <f>IF('1-1全国'!$AC192="","",'1-1全国'!$AC192)</f>
        <v>66285</v>
      </c>
      <c r="AG33" s="13" t="str">
        <f>IF('1-1全国'!$AD192="","",'1-1全国'!$AD192)</f>
        <v/>
      </c>
      <c r="AH33" s="390">
        <f>IF('1-1全国'!$AE192="","",'1-1全国'!$AE192)</f>
        <v>19181</v>
      </c>
      <c r="AI33" s="13" t="str">
        <f>IF('1-1全国'!$AF192="","",'1-1全国'!$AF192)</f>
        <v/>
      </c>
      <c r="AJ33" s="390">
        <f>IF('1-1全国'!$AG192="","",'1-1全国'!$AG192)</f>
        <v>28233</v>
      </c>
      <c r="AK33" s="13" t="str">
        <f>IF('1-1全国'!$AH192="","",'1-1全国'!$AH192)</f>
        <v/>
      </c>
      <c r="AL33" s="390">
        <f>IF('1-1全国'!$AI192="","",'1-1全国'!$AI192)</f>
        <v>23405</v>
      </c>
      <c r="AM33" s="13" t="str">
        <f>IF('1-1全国'!$AJ192="","",'1-1全国'!$AJ192)</f>
        <v/>
      </c>
      <c r="AN33" s="390">
        <f>IF('1-1全国'!$AK192="","",'1-1全国'!$AK192)</f>
        <v>17197</v>
      </c>
      <c r="AO33" s="13" t="str">
        <f>IF('1-1全国'!$AL192="","",'1-1全国'!$AL192)</f>
        <v/>
      </c>
      <c r="AP33" s="390">
        <f>IF('1-1全国'!$AM192="","",'1-1全国'!$AM192)</f>
        <v>8811</v>
      </c>
      <c r="AQ33" s="13" t="str">
        <f>IF('1-1全国'!$AN192="","",'1-1全国'!$AN192)</f>
        <v/>
      </c>
      <c r="AR33" s="390">
        <f>IF('1-1全国'!$AO192="","",'1-1全国'!$AO192)</f>
        <v>23872</v>
      </c>
      <c r="AS33" s="13" t="str">
        <f>IF('1-1全国'!$AP192="","",'1-1全国'!$AP192)</f>
        <v/>
      </c>
      <c r="AT33" s="390">
        <f>IF('1-1全国'!$AQ192="","",'1-1全国'!$AQ192)</f>
        <v>0</v>
      </c>
      <c r="AU33" s="13" t="str">
        <f>IF('1-1全国'!AR192="","",'1-1全国'!AR192)</f>
        <v/>
      </c>
      <c r="AV33" s="390">
        <f>IF('1-1全国'!$AS192="","",'1-1全国'!$AS192)</f>
        <v>0</v>
      </c>
      <c r="AW33" s="13" t="str">
        <f>IF('1-1全国'!$AT192="","",'1-1全国'!$AT192)</f>
        <v/>
      </c>
      <c r="AX33" s="390">
        <f>IF('1-1全国'!$AU192="","",'1-1全国'!$AU192)</f>
        <v>9915501</v>
      </c>
      <c r="AY33" s="13" t="str">
        <f>IF('1-1全国'!AV192="","",'1-1全国'!AV192)</f>
        <v/>
      </c>
      <c r="AZ33" s="394">
        <f>IF('1-1全国'!AW192="","",'1-1全国'!AW192)</f>
        <v>6256302</v>
      </c>
      <c r="BA33" s="416" t="str">
        <f>IF('1-1全国'!AX192="","",'1-1全国'!AX192)</f>
        <v>-</v>
      </c>
      <c r="BB33" s="417" t="str">
        <f>IF('1-1全国'!AY192="","",'1-1全国'!AY192)</f>
        <v>-</v>
      </c>
      <c r="BC33" s="13" t="s">
        <v>108</v>
      </c>
      <c r="BD33" s="409">
        <v>6</v>
      </c>
      <c r="BE33" s="410">
        <v>6</v>
      </c>
      <c r="BF33" s="13" t="str">
        <f>IF('1-1全国'!$AZ192="","",'1-1全国'!$AZ192)</f>
        <v/>
      </c>
      <c r="BG33" s="390">
        <f>IF('1-1全国'!$BA192="","",'1-1全国'!$BA192)</f>
        <v>820</v>
      </c>
      <c r="BH33" s="13" t="str">
        <f>IF('1-1全国'!$BB192="","",'1-1全国'!$BB192)</f>
        <v/>
      </c>
      <c r="BI33" s="390">
        <f>IF('1-1全国'!$BC192="","",'1-1全国'!$BC192)</f>
        <v>1099</v>
      </c>
      <c r="BJ33" s="13" t="str">
        <f>IF('1-1全国'!$BD192="","",'1-1全国'!$BD192)</f>
        <v/>
      </c>
      <c r="BK33" s="390">
        <f>IF('1-1全国'!$BE192="","",'1-1全国'!$BE192)</f>
        <v>92090.62</v>
      </c>
      <c r="BL33" s="13" t="str">
        <f>IF('1-1全国'!$BF192="","",'1-1全国'!$BF192)</f>
        <v/>
      </c>
      <c r="BM33" s="390">
        <f>IF('1-1全国'!$BG192="","",'1-1全国'!$BG192)</f>
        <v>89896</v>
      </c>
      <c r="BN33" s="13" t="str">
        <f>IF('1-1全国'!$BH192="","",'1-1全国'!$BH192)</f>
        <v/>
      </c>
      <c r="BO33" s="390">
        <f>IF('1-1全国'!$BI192="","",'1-1全国'!$BI192)</f>
        <v>18674.54</v>
      </c>
      <c r="BP33" s="13" t="str">
        <f>IF('1-1全国'!$BJ192="","",'1-1全国'!$BJ192)</f>
        <v/>
      </c>
      <c r="BQ33" s="390">
        <f>IF('1-1全国'!$BK192="","",'1-1全国'!$BK192)</f>
        <v>3180.67</v>
      </c>
      <c r="BR33" s="13" t="str">
        <f>IF('1-1全国'!$BL192="","",'1-1全国'!$BL192)</f>
        <v/>
      </c>
      <c r="BS33" s="390">
        <f>IF('1-1全国'!$BM192="","",'1-1全国'!$BM192)</f>
        <v>11901.44</v>
      </c>
      <c r="BT33" s="13" t="str">
        <f>IF('1-1全国'!$BN192="","",'1-1全国'!$BN192)</f>
        <v/>
      </c>
      <c r="BU33" s="390">
        <f>IF('1-1全国'!$BO192="","",'1-1全国'!$BO192)</f>
        <v>3592.43</v>
      </c>
      <c r="BV33" s="487"/>
      <c r="BW33" s="390">
        <f>IF('1-1全国'!$BQ192="","",'1-1全国'!$BQ192)</f>
        <v>10670.300000000001</v>
      </c>
      <c r="BX33" s="13" t="str">
        <f>IF('1-1全国'!$BR192="","",'1-1全国'!$BR192)</f>
        <v/>
      </c>
      <c r="BY33" s="390">
        <f>IF('1-1全国'!$BS192="","",'1-1全国'!$BS192)</f>
        <v>5036</v>
      </c>
      <c r="BZ33" s="13" t="str">
        <f>IF('1-1全国'!$BT192="","",'1-1全国'!$BT192)</f>
        <v/>
      </c>
      <c r="CA33" s="392">
        <f>IF('1-1全国'!$BU192="","",'1-1全国'!$BU192)</f>
        <v>122.7</v>
      </c>
      <c r="CB33" s="13" t="str">
        <f>IF('1-1全国'!$BV192="","",'1-1全国'!$BV192)</f>
        <v/>
      </c>
      <c r="CC33" s="393">
        <f>IF('1-1全国'!$BW192="","",'1-1全国'!$BW192)</f>
        <v>108.2</v>
      </c>
      <c r="CD33" s="13" t="s">
        <v>108</v>
      </c>
      <c r="CE33" s="409">
        <v>6</v>
      </c>
      <c r="CF33" s="410">
        <v>6</v>
      </c>
      <c r="CG33" s="13" t="str">
        <f>IF('1-1全国'!$BX192="","",'1-1全国'!$BX192)</f>
        <v/>
      </c>
      <c r="CH33" s="390">
        <f>IF('1-1全国'!$BY192="","",'1-1全国'!$BY192)</f>
        <v>280888</v>
      </c>
      <c r="CI33" s="13" t="str">
        <f>IF('1-1全国'!$BZ192="","",'1-1全国'!$BZ192)</f>
        <v/>
      </c>
      <c r="CJ33" s="397">
        <f>IF('1-1全国'!$CA192="","",'1-1全国'!$CA192)</f>
        <v>1.23</v>
      </c>
      <c r="CK33" s="13" t="str">
        <f>IF('1-1全国'!$CB192="","",'1-1全国'!$CB192)</f>
        <v/>
      </c>
      <c r="CL33" s="390">
        <f>IF('1-1全国'!$CC192="","",'1-1全国'!$CC192)</f>
        <v>337.12</v>
      </c>
      <c r="CM33" s="13" t="str">
        <f>IF('1-1全国'!$CD192="","",'1-1全国'!$CD192)</f>
        <v/>
      </c>
      <c r="CN33" s="390">
        <f>IF('1-1全国'!$CE192="","",'1-1全国'!$CE192)</f>
        <v>791.86699999999996</v>
      </c>
      <c r="CO33" s="13" t="str">
        <f>IF('1-1全国'!$CF192="","",'1-1全国'!$CF192)</f>
        <v/>
      </c>
      <c r="CP33" s="392">
        <f>IF('1-1全国'!$CG192="","",'1-1全国'!$CG192)</f>
        <v>156.69999999999999</v>
      </c>
      <c r="CQ33" s="13" t="str">
        <f>IF('1-1全国'!$CH192="","",'1-1全国'!$CH192)</f>
        <v/>
      </c>
      <c r="CR33" s="392">
        <f>IF('1-1全国'!$CI192="","",'1-1全国'!$CI192)</f>
        <v>143</v>
      </c>
      <c r="CS33" s="13" t="str">
        <f>IF('1-1全国'!$CJ192="","",'1-1全国'!$CJ192)</f>
        <v/>
      </c>
      <c r="CT33" s="392">
        <f>IF('1-1全国'!$CK192="","",'1-1全国'!$CK192)</f>
        <v>108.2</v>
      </c>
      <c r="CU33" s="13" t="str">
        <f>IF('1-1全国'!$CL192="","",'1-1全国'!$CL192)</f>
        <v/>
      </c>
      <c r="CV33" s="392">
        <f>IF('1-1全国'!$CM192="","",'1-1全国'!$CM192)</f>
        <v>98.7</v>
      </c>
      <c r="CW33" s="13" t="str">
        <f>IF('1-1全国'!$CN192="","",'1-1全国'!$CN192)</f>
        <v/>
      </c>
      <c r="CX33" s="392">
        <f>IF('1-1全国'!$CO192="","",'1-1全国'!$CO192)</f>
        <v>104.6</v>
      </c>
      <c r="CY33" s="13" t="str">
        <f>IF('1-1全国'!$CP192="","",'1-1全国'!$CP192)</f>
        <v/>
      </c>
      <c r="CZ33" s="392">
        <f>IF('1-1全国'!$CQ192="","",'1-1全国'!$CQ192)</f>
        <v>103.7</v>
      </c>
      <c r="DA33" s="13" t="str">
        <f>IF('1-1全国'!$CR192="","",'1-1全国'!$CR192)</f>
        <v/>
      </c>
      <c r="DB33" s="392">
        <f>IF('1-1全国'!$CS192="","",'1-1全国'!$CS192)</f>
        <v>106.7</v>
      </c>
      <c r="DC33" s="13" t="str">
        <f>IF('1-1全国'!$CT192="","",'1-1全国'!$CT192)</f>
        <v/>
      </c>
      <c r="DD33" s="393">
        <f>IF('1-1全国'!$CU192="","",'1-1全国'!$CU192)</f>
        <v>2.5</v>
      </c>
      <c r="DF33" s="108"/>
      <c r="DG33" s="108"/>
    </row>
    <row r="34" spans="1:111" s="8" customFormat="1" ht="18" customHeight="1">
      <c r="A34" s="129">
        <v>2024</v>
      </c>
      <c r="B34" s="13" t="s">
        <v>108</v>
      </c>
      <c r="C34" s="409">
        <v>6</v>
      </c>
      <c r="D34" s="410">
        <v>7</v>
      </c>
      <c r="E34" s="12" t="str">
        <f t="shared" si="0"/>
        <v>67</v>
      </c>
      <c r="F34" s="387" t="str">
        <f>IF('1-1全国'!$F193="","",'1-1全国'!$F193)</f>
        <v/>
      </c>
      <c r="G34" s="413">
        <f>IF('1-1全国'!$G193="","",'1-1全国'!$G193)</f>
        <v>27.3</v>
      </c>
      <c r="H34" s="387" t="str">
        <f>IF('1-1全国'!$H193="","",'1-1全国'!$H193)</f>
        <v/>
      </c>
      <c r="I34" s="413">
        <f>IF('1-1全国'!$I193="","",'1-1全国'!$I193)</f>
        <v>60</v>
      </c>
      <c r="J34" s="387" t="str">
        <f>IF('1-1全国'!$J193="","",'1-1全国'!$J193)</f>
        <v/>
      </c>
      <c r="K34" s="413">
        <f>IF('1-1全国'!$K193="","",'1-1全国'!$K193)</f>
        <v>77.8</v>
      </c>
      <c r="L34" s="13" t="str">
        <f>IF('1-1全国'!$L193="","",'1-1全国'!$L193)</f>
        <v/>
      </c>
      <c r="M34" s="404">
        <f>IF('1-1全国'!$M193="","",'1-1全国'!$M193)</f>
        <v>12396</v>
      </c>
      <c r="N34" s="13" t="str">
        <f>IF('1-1全国'!$N193="","",'1-1全国'!$N193)</f>
        <v/>
      </c>
      <c r="O34" s="404">
        <f>IF('1-1全国'!$O193="","",'1-1全国'!$O193)</f>
        <v>0</v>
      </c>
      <c r="P34" s="13" t="str">
        <f>IF('1-1全国'!$P193="","",'1-1全国'!$P193)</f>
        <v/>
      </c>
      <c r="Q34" s="405">
        <f>IF('1-1全国'!$Q193="","",'1-1全国'!$Q193)</f>
        <v>103.1</v>
      </c>
      <c r="R34" s="13" t="str">
        <f>IF('1-1全国'!$R193="","",'1-1全国'!$R193)</f>
        <v/>
      </c>
      <c r="S34" s="405">
        <f>IF('1-1全国'!$S193="","",'1-1全国'!$S193)</f>
        <v>108.2</v>
      </c>
      <c r="T34" s="13" t="str">
        <f>IF('1-1全国'!$T193="","",'1-1全国'!$T193)</f>
        <v/>
      </c>
      <c r="U34" s="405">
        <f>IF('1-1全国'!$U193="","",'1-1全国'!$U193)</f>
        <v>101.7</v>
      </c>
      <c r="V34" s="13" t="str">
        <f>IF('1-1全国'!$V193="","",'1-1全国'!$V193)</f>
        <v/>
      </c>
      <c r="W34" s="405">
        <f>IF('1-1全国'!$W193="","",'1-1全国'!$W193)</f>
        <v>106.5</v>
      </c>
      <c r="X34" s="13" t="str">
        <f>IF('1-1全国'!$X193="","",'1-1全国'!$X193)</f>
        <v/>
      </c>
      <c r="Y34" s="405">
        <f>IF('1-1全国'!$Y193="","",'1-1全国'!$Y193)</f>
        <v>103</v>
      </c>
      <c r="Z34" s="13" t="str">
        <f>IF('1-1全国'!$Z193="","",'1-1全国'!$Z193)</f>
        <v/>
      </c>
      <c r="AA34" s="391">
        <f>IF('1-1全国'!$AA193="","",'1-1全国'!$AA193)</f>
        <v>104.3</v>
      </c>
      <c r="AB34" s="13" t="s">
        <v>108</v>
      </c>
      <c r="AC34" s="409">
        <v>6</v>
      </c>
      <c r="AD34" s="410">
        <v>7</v>
      </c>
      <c r="AE34" s="13" t="str">
        <f>IF('1-1全国'!$AB193="","",'1-1全国'!$AB193)</f>
        <v/>
      </c>
      <c r="AF34" s="390">
        <f>IF('1-1全国'!$AC193="","",'1-1全国'!$AC193)</f>
        <v>68014</v>
      </c>
      <c r="AG34" s="13" t="str">
        <f>IF('1-1全国'!$AD193="","",'1-1全国'!$AD193)</f>
        <v/>
      </c>
      <c r="AH34" s="390">
        <f>IF('1-1全国'!$AE193="","",'1-1全国'!$AE193)</f>
        <v>19858</v>
      </c>
      <c r="AI34" s="13" t="str">
        <f>IF('1-1全国'!$AF193="","",'1-1全国'!$AF193)</f>
        <v/>
      </c>
      <c r="AJ34" s="390">
        <f>IF('1-1全国'!$AG193="","",'1-1全国'!$AG193)</f>
        <v>31546</v>
      </c>
      <c r="AK34" s="13" t="str">
        <f>IF('1-1全国'!$AH193="","",'1-1全国'!$AH193)</f>
        <v/>
      </c>
      <c r="AL34" s="390">
        <f>IF('1-1全国'!$AI193="","",'1-1全国'!$AI193)</f>
        <v>26477</v>
      </c>
      <c r="AM34" s="13" t="str">
        <f>IF('1-1全国'!$AJ193="","",'1-1全国'!$AJ193)</f>
        <v/>
      </c>
      <c r="AN34" s="390">
        <f>IF('1-1全国'!$AK193="","",'1-1全国'!$AK193)</f>
        <v>15307</v>
      </c>
      <c r="AO34" s="13" t="str">
        <f>IF('1-1全国'!$AL193="","",'1-1全国'!$AL193)</f>
        <v/>
      </c>
      <c r="AP34" s="390">
        <f>IF('1-1全国'!$AM193="","",'1-1全国'!$AM193)</f>
        <v>8726</v>
      </c>
      <c r="AQ34" s="13" t="str">
        <f>IF('1-1全国'!$AN193="","",'1-1全国'!$AN193)</f>
        <v/>
      </c>
      <c r="AR34" s="390">
        <f>IF('1-1全国'!$AO193="","",'1-1全国'!$AO193)</f>
        <v>24375</v>
      </c>
      <c r="AS34" s="13" t="str">
        <f>IF('1-1全国'!$AP193="","",'1-1全国'!$AP193)</f>
        <v/>
      </c>
      <c r="AT34" s="390">
        <f>IF('1-1全国'!$AQ193="","",'1-1全国'!$AQ193)</f>
        <v>0</v>
      </c>
      <c r="AU34" s="13" t="str">
        <f>IF('1-1全国'!AR193="","",'1-1全国'!AR193)</f>
        <v/>
      </c>
      <c r="AV34" s="390">
        <f>IF('1-1全国'!$AS193="","",'1-1全国'!$AS193)</f>
        <v>0</v>
      </c>
      <c r="AW34" s="13" t="str">
        <f>IF('1-1全国'!$AT193="","",'1-1全国'!$AT193)</f>
        <v/>
      </c>
      <c r="AX34" s="390">
        <f>IF('1-1全国'!$AU193="","",'1-1全国'!$AU193)</f>
        <v>9909908</v>
      </c>
      <c r="AY34" s="13" t="str">
        <f>IF('1-1全国'!AV193="","",'1-1全国'!AV193)</f>
        <v/>
      </c>
      <c r="AZ34" s="394">
        <f>IF('1-1全国'!AW193="","",'1-1全国'!AW193)</f>
        <v>6262014</v>
      </c>
      <c r="BA34" s="416" t="str">
        <f>IF('1-1全国'!AX193="","",'1-1全国'!AX193)</f>
        <v>-</v>
      </c>
      <c r="BB34" s="417" t="str">
        <f>IF('1-1全国'!AY193="","",'1-1全国'!AY193)</f>
        <v>-</v>
      </c>
      <c r="BC34" s="13" t="s">
        <v>108</v>
      </c>
      <c r="BD34" s="409">
        <v>6</v>
      </c>
      <c r="BE34" s="410">
        <v>7</v>
      </c>
      <c r="BF34" s="13" t="str">
        <f>IF('1-1全国'!$AZ193="","",'1-1全国'!$AZ193)</f>
        <v/>
      </c>
      <c r="BG34" s="390">
        <f>IF('1-1全国'!$BA193="","",'1-1全国'!$BA193)</f>
        <v>953</v>
      </c>
      <c r="BH34" s="13" t="str">
        <f>IF('1-1全国'!$BB193="","",'1-1全国'!$BB193)</f>
        <v/>
      </c>
      <c r="BI34" s="390">
        <f>IF('1-1全国'!$BC193="","",'1-1全国'!$BC193)</f>
        <v>7812</v>
      </c>
      <c r="BJ34" s="13" t="str">
        <f>IF('1-1全国'!$BD193="","",'1-1全国'!$BD193)</f>
        <v/>
      </c>
      <c r="BK34" s="390">
        <f>IF('1-1全国'!$BE193="","",'1-1全国'!$BE193)</f>
        <v>96127</v>
      </c>
      <c r="BL34" s="13" t="str">
        <f>IF('1-1全国'!$BF193="","",'1-1全国'!$BF193)</f>
        <v/>
      </c>
      <c r="BM34" s="390">
        <f>IF('1-1全国'!$BG193="","",'1-1全国'!$BG193)</f>
        <v>102469.6422</v>
      </c>
      <c r="BN34" s="13" t="str">
        <f>IF('1-1全国'!$BH193="","",'1-1全国'!$BH193)</f>
        <v/>
      </c>
      <c r="BO34" s="390">
        <f>IF('1-1全国'!$BI193="","",'1-1全国'!$BI193)</f>
        <v>18989.77</v>
      </c>
      <c r="BP34" s="13" t="str">
        <f>IF('1-1全国'!$BJ193="","",'1-1全国'!$BJ193)</f>
        <v/>
      </c>
      <c r="BQ34" s="390">
        <f>IF('1-1全国'!$BK193="","",'1-1全国'!$BK193)</f>
        <v>3043.64</v>
      </c>
      <c r="BR34" s="13" t="str">
        <f>IF('1-1全国'!$BL193="","",'1-1全国'!$BL193)</f>
        <v/>
      </c>
      <c r="BS34" s="390">
        <f>IF('1-1全国'!$BM193="","",'1-1全国'!$BM193)</f>
        <v>12236.49</v>
      </c>
      <c r="BT34" s="13" t="str">
        <f>IF('1-1全国'!$BN193="","",'1-1全国'!$BN193)</f>
        <v/>
      </c>
      <c r="BU34" s="390">
        <f>IF('1-1全国'!$BO193="","",'1-1全国'!$BO193)</f>
        <v>3709.64</v>
      </c>
      <c r="BV34" s="487"/>
      <c r="BW34" s="390">
        <f>IF('1-1全国'!$BQ193="","",'1-1全国'!$BQ193)</f>
        <v>11482.15</v>
      </c>
      <c r="BX34" s="13" t="str">
        <f>IF('1-1全国'!$BR193="","",'1-1全国'!$BR193)</f>
        <v/>
      </c>
      <c r="BY34" s="390">
        <f>IF('1-1全国'!$BS193="","",'1-1全国'!$BS193)</f>
        <v>5666.2380000000003</v>
      </c>
      <c r="BZ34" s="13" t="str">
        <f>IF('1-1全国'!$BT193="","",'1-1全国'!$BT193)</f>
        <v/>
      </c>
      <c r="CA34" s="392">
        <f>IF('1-1全国'!$BU193="","",'1-1全国'!$BU193)</f>
        <v>123.4</v>
      </c>
      <c r="CB34" s="13" t="str">
        <f>IF('1-1全国'!$BV193="","",'1-1全国'!$BV193)</f>
        <v/>
      </c>
      <c r="CC34" s="393">
        <f>IF('1-1全国'!$BW193="","",'1-1全国'!$BW193)</f>
        <v>108.6</v>
      </c>
      <c r="CD34" s="13" t="s">
        <v>108</v>
      </c>
      <c r="CE34" s="409">
        <v>6</v>
      </c>
      <c r="CF34" s="410">
        <v>7</v>
      </c>
      <c r="CG34" s="13" t="str">
        <f>IF('1-1全国'!$BX193="","",'1-1全国'!$BX193)</f>
        <v/>
      </c>
      <c r="CH34" s="390">
        <f>IF('1-1全国'!$BY193="","",'1-1全国'!$BY193)</f>
        <v>290931</v>
      </c>
      <c r="CI34" s="13" t="str">
        <f>IF('1-1全国'!$BZ193="","",'1-1全国'!$BZ193)</f>
        <v/>
      </c>
      <c r="CJ34" s="397">
        <f>IF('1-1全国'!$CA193="","",'1-1全国'!$CA193)</f>
        <v>1.24</v>
      </c>
      <c r="CK34" s="13" t="str">
        <f>IF('1-1全国'!$CB193="","",'1-1全国'!$CB193)</f>
        <v/>
      </c>
      <c r="CL34" s="390">
        <f>IF('1-1全国'!$CC193="","",'1-1全国'!$CC193)</f>
        <v>358.32100000000003</v>
      </c>
      <c r="CM34" s="13" t="str">
        <f>IF('1-1全国'!$CD193="","",'1-1全国'!$CD193)</f>
        <v/>
      </c>
      <c r="CN34" s="390">
        <f>IF('1-1全国'!$CE193="","",'1-1全国'!$CE193)</f>
        <v>843.08900000000006</v>
      </c>
      <c r="CO34" s="13" t="str">
        <f>IF('1-1全国'!$CF193="","",'1-1全国'!$CF193)</f>
        <v/>
      </c>
      <c r="CP34" s="392">
        <f>IF('1-1全国'!$CG193="","",'1-1全国'!$CG193)</f>
        <v>126.6</v>
      </c>
      <c r="CQ34" s="13" t="str">
        <f>IF('1-1全国'!$CH193="","",'1-1全国'!$CH193)</f>
        <v/>
      </c>
      <c r="CR34" s="392">
        <f>IF('1-1全国'!$CI193="","",'1-1全国'!$CI193)</f>
        <v>115</v>
      </c>
      <c r="CS34" s="13" t="str">
        <f>IF('1-1全国'!$CJ193="","",'1-1全国'!$CJ193)</f>
        <v/>
      </c>
      <c r="CT34" s="392">
        <f>IF('1-1全国'!$CK193="","",'1-1全国'!$CK193)</f>
        <v>108.2</v>
      </c>
      <c r="CU34" s="13" t="str">
        <f>IF('1-1全国'!$CL193="","",'1-1全国'!$CL193)</f>
        <v/>
      </c>
      <c r="CV34" s="392">
        <f>IF('1-1全国'!$CM193="","",'1-1全国'!$CM193)</f>
        <v>98.3</v>
      </c>
      <c r="CW34" s="13" t="str">
        <f>IF('1-1全国'!$CN193="","",'1-1全国'!$CN193)</f>
        <v/>
      </c>
      <c r="CX34" s="392">
        <f>IF('1-1全国'!$CO193="","",'1-1全国'!$CO193)</f>
        <v>104.9</v>
      </c>
      <c r="CY34" s="13" t="str">
        <f>IF('1-1全国'!$CP193="","",'1-1全国'!$CP193)</f>
        <v/>
      </c>
      <c r="CZ34" s="392">
        <f>IF('1-1全国'!$CQ193="","",'1-1全国'!$CQ193)</f>
        <v>104.7</v>
      </c>
      <c r="DA34" s="13" t="str">
        <f>IF('1-1全国'!$CR193="","",'1-1全国'!$CR193)</f>
        <v/>
      </c>
      <c r="DB34" s="392">
        <f>IF('1-1全国'!$CS193="","",'1-1全国'!$CS193)</f>
        <v>111.2</v>
      </c>
      <c r="DC34" s="13" t="str">
        <f>IF('1-1全国'!$CT193="","",'1-1全国'!$CT193)</f>
        <v/>
      </c>
      <c r="DD34" s="393">
        <f>IF('1-1全国'!$CU193="","",'1-1全国'!$CU193)</f>
        <v>2.7</v>
      </c>
      <c r="DF34" s="108"/>
      <c r="DG34" s="108"/>
    </row>
    <row r="35" spans="1:111" s="8" customFormat="1" ht="18" customHeight="1">
      <c r="A35" s="129">
        <v>2024</v>
      </c>
      <c r="B35" s="13" t="s">
        <v>108</v>
      </c>
      <c r="C35" s="409">
        <v>6</v>
      </c>
      <c r="D35" s="410">
        <v>8</v>
      </c>
      <c r="E35" s="12" t="str">
        <f t="shared" si="0"/>
        <v>68</v>
      </c>
      <c r="F35" s="387" t="str">
        <f>IF('1-1全国'!$F194="","",'1-1全国'!$F194)</f>
        <v/>
      </c>
      <c r="G35" s="413">
        <f>IF('1-1全国'!$G194="","",'1-1全国'!$G194)</f>
        <v>27.3</v>
      </c>
      <c r="H35" s="387" t="str">
        <f>IF('1-1全国'!$H194="","",'1-1全国'!$H194)</f>
        <v/>
      </c>
      <c r="I35" s="413">
        <f>IF('1-1全国'!$I194="","",'1-1全国'!$I194)</f>
        <v>20</v>
      </c>
      <c r="J35" s="387" t="str">
        <f>IF('1-1全国'!$J194="","",'1-1全国'!$J194)</f>
        <v/>
      </c>
      <c r="K35" s="413">
        <f>IF('1-1全国'!$K194="","",'1-1全国'!$K194)</f>
        <v>61.1</v>
      </c>
      <c r="L35" s="13" t="str">
        <f>IF('1-1全国'!$L194="","",'1-1全国'!$L194)</f>
        <v/>
      </c>
      <c r="M35" s="404">
        <f>IF('1-1全国'!$M194="","",'1-1全国'!$M194)</f>
        <v>12385</v>
      </c>
      <c r="N35" s="13" t="str">
        <f>IF('1-1全国'!$N194="","",'1-1全国'!$N194)</f>
        <v/>
      </c>
      <c r="O35" s="404">
        <f>IF('1-1全国'!$O194="","",'1-1全国'!$O194)</f>
        <v>0</v>
      </c>
      <c r="P35" s="13" t="str">
        <f>IF('1-1全国'!$P194="","",'1-1全国'!$P194)</f>
        <v/>
      </c>
      <c r="Q35" s="405">
        <f>IF('1-1全国'!$Q194="","",'1-1全国'!$Q194)</f>
        <v>99.7</v>
      </c>
      <c r="R35" s="13" t="str">
        <f>IF('1-1全国'!$R194="","",'1-1全国'!$R194)</f>
        <v/>
      </c>
      <c r="S35" s="405">
        <f>IF('1-1全国'!$S194="","",'1-1全国'!$S194)</f>
        <v>91.4</v>
      </c>
      <c r="T35" s="13" t="str">
        <f>IF('1-1全国'!$T194="","",'1-1全国'!$T194)</f>
        <v/>
      </c>
      <c r="U35" s="405">
        <f>IF('1-1全国'!$U194="","",'1-1全国'!$U194)</f>
        <v>97.5</v>
      </c>
      <c r="V35" s="13" t="str">
        <f>IF('1-1全国'!$V194="","",'1-1全国'!$V194)</f>
        <v/>
      </c>
      <c r="W35" s="405">
        <f>IF('1-1全国'!$W194="","",'1-1全国'!$W194)</f>
        <v>90.2</v>
      </c>
      <c r="X35" s="13" t="str">
        <f>IF('1-1全国'!$X194="","",'1-1全国'!$X194)</f>
        <v/>
      </c>
      <c r="Y35" s="405">
        <f>IF('1-1全国'!$Y194="","",'1-1全国'!$Y194)</f>
        <v>102.2</v>
      </c>
      <c r="Z35" s="13" t="str">
        <f>IF('1-1全国'!$Z194="","",'1-1全国'!$Z194)</f>
        <v/>
      </c>
      <c r="AA35" s="391">
        <f>IF('1-1全国'!$AA194="","",'1-1全国'!$AA194)</f>
        <v>103</v>
      </c>
      <c r="AB35" s="13" t="s">
        <v>108</v>
      </c>
      <c r="AC35" s="409">
        <v>6</v>
      </c>
      <c r="AD35" s="410">
        <v>8</v>
      </c>
      <c r="AE35" s="13" t="str">
        <f>IF('1-1全国'!$AB194="","",'1-1全国'!$AB194)</f>
        <v/>
      </c>
      <c r="AF35" s="390">
        <f>IF('1-1全国'!$AC194="","",'1-1全国'!$AC194)</f>
        <v>66819</v>
      </c>
      <c r="AG35" s="13" t="str">
        <f>IF('1-1全国'!$AD194="","",'1-1全国'!$AD194)</f>
        <v/>
      </c>
      <c r="AH35" s="390">
        <f>IF('1-1全国'!$AE194="","",'1-1全国'!$AE194)</f>
        <v>19597</v>
      </c>
      <c r="AI35" s="13" t="str">
        <f>IF('1-1全国'!$AF194="","",'1-1全国'!$AF194)</f>
        <v/>
      </c>
      <c r="AJ35" s="390">
        <f>IF('1-1全国'!$AG194="","",'1-1全国'!$AG194)</f>
        <v>28939</v>
      </c>
      <c r="AK35" s="13" t="str">
        <f>IF('1-1全国'!$AH194="","",'1-1全国'!$AH194)</f>
        <v/>
      </c>
      <c r="AL35" s="390">
        <f>IF('1-1全国'!$AI194="","",'1-1全国'!$AI194)</f>
        <v>20639</v>
      </c>
      <c r="AM35" s="13" t="str">
        <f>IF('1-1全国'!$AJ194="","",'1-1全国'!$AJ194)</f>
        <v/>
      </c>
      <c r="AN35" s="390">
        <f>IF('1-1全国'!$AK194="","",'1-1全国'!$AK194)</f>
        <v>10706.39</v>
      </c>
      <c r="AO35" s="13" t="str">
        <f>IF('1-1全国'!$AL194="","",'1-1全国'!$AL194)</f>
        <v/>
      </c>
      <c r="AP35" s="390">
        <f>IF('1-1全国'!$AM194="","",'1-1全国'!$AM194)</f>
        <v>8295.3700000000008</v>
      </c>
      <c r="AQ35" s="13" t="str">
        <f>IF('1-1全国'!$AN194="","",'1-1全国'!$AN194)</f>
        <v/>
      </c>
      <c r="AR35" s="390">
        <f>IF('1-1全国'!$AO194="","",'1-1全国'!$AO194)</f>
        <v>25490.837599999999</v>
      </c>
      <c r="AS35" s="13" t="str">
        <f>IF('1-1全国'!$AP194="","",'1-1全国'!$AP194)</f>
        <v/>
      </c>
      <c r="AT35" s="390">
        <f>IF('1-1全国'!$AQ194="","",'1-1全国'!$AQ194)</f>
        <v>0</v>
      </c>
      <c r="AU35" s="13" t="str">
        <f>IF('1-1全国'!AR194="","",'1-1全国'!AR194)</f>
        <v/>
      </c>
      <c r="AV35" s="390">
        <f>IF('1-1全国'!$AS194="","",'1-1全国'!$AS194)</f>
        <v>0</v>
      </c>
      <c r="AW35" s="13" t="str">
        <f>IF('1-1全国'!$AT194="","",'1-1全国'!$AT194)</f>
        <v/>
      </c>
      <c r="AX35" s="390">
        <f>IF('1-1全国'!$AU194="","",'1-1全国'!$AU194)</f>
        <v>9894264</v>
      </c>
      <c r="AY35" s="13" t="str">
        <f>IF('1-1全国'!AV194="","",'1-1全国'!AV194)</f>
        <v/>
      </c>
      <c r="AZ35" s="394">
        <f>IF('1-1全国'!AW194="","",'1-1全国'!AW194)</f>
        <v>6259191</v>
      </c>
      <c r="BA35" s="416" t="str">
        <f>IF('1-1全国'!AX194="","",'1-1全国'!AX194)</f>
        <v>-</v>
      </c>
      <c r="BB35" s="417" t="str">
        <f>IF('1-1全国'!AY194="","",'1-1全国'!AY194)</f>
        <v>-</v>
      </c>
      <c r="BC35" s="13" t="s">
        <v>108</v>
      </c>
      <c r="BD35" s="409">
        <v>6</v>
      </c>
      <c r="BE35" s="410">
        <v>8</v>
      </c>
      <c r="BF35" s="13" t="str">
        <f>IF('1-1全国'!$AZ194="","",'1-1全国'!$AZ194)</f>
        <v/>
      </c>
      <c r="BG35" s="390">
        <f>IF('1-1全国'!$BA194="","",'1-1全国'!$BA194)</f>
        <v>723</v>
      </c>
      <c r="BH35" s="13" t="str">
        <f>IF('1-1全国'!$BB194="","",'1-1全国'!$BB194)</f>
        <v/>
      </c>
      <c r="BI35" s="390">
        <f>IF('1-1全国'!$BC194="","",'1-1全国'!$BC194)</f>
        <v>1013.7</v>
      </c>
      <c r="BJ35" s="13" t="str">
        <f>IF('1-1全国'!$BD194="","",'1-1全国'!$BD194)</f>
        <v/>
      </c>
      <c r="BK35" s="390">
        <f>IF('1-1全国'!$BE194="","",'1-1全国'!$BE194)</f>
        <v>84334.835640000005</v>
      </c>
      <c r="BL35" s="13" t="str">
        <f>IF('1-1全国'!$BF194="","",'1-1全国'!$BF194)</f>
        <v/>
      </c>
      <c r="BM35" s="390">
        <f>IF('1-1全国'!$BG194="","",'1-1全国'!$BG194)</f>
        <v>91426.365160000001</v>
      </c>
      <c r="BN35" s="13" t="str">
        <f>IF('1-1全国'!$BH194="","",'1-1全国'!$BH194)</f>
        <v/>
      </c>
      <c r="BO35" s="390">
        <f>IF('1-1全国'!$BI194="","",'1-1全国'!$BI194)</f>
        <v>18664.39</v>
      </c>
      <c r="BP35" s="13" t="str">
        <f>IF('1-1全国'!$BJ194="","",'1-1全国'!$BJ194)</f>
        <v/>
      </c>
      <c r="BQ35" s="390">
        <f>IF('1-1全国'!$BK194="","",'1-1全国'!$BK194)</f>
        <v>2392.4499999999998</v>
      </c>
      <c r="BR35" s="13" t="str">
        <f>IF('1-1全国'!$BL194="","",'1-1全国'!$BL194)</f>
        <v/>
      </c>
      <c r="BS35" s="390">
        <f>IF('1-1全国'!$BM194="","",'1-1全国'!$BM194)</f>
        <v>12687</v>
      </c>
      <c r="BT35" s="13" t="str">
        <f>IF('1-1全国'!$BN194="","",'1-1全国'!$BN194)</f>
        <v/>
      </c>
      <c r="BU35" s="390">
        <f>IF('1-1全国'!$BO194="","",'1-1全国'!$BO194)</f>
        <v>3584.93</v>
      </c>
      <c r="BV35" s="487"/>
      <c r="BW35" s="390">
        <f>IF('1-1全国'!$BQ194="","",'1-1全国'!$BQ194)</f>
        <v>11465.62</v>
      </c>
      <c r="BX35" s="13" t="str">
        <f>IF('1-1全国'!$BR194="","",'1-1全国'!$BR194)</f>
        <v/>
      </c>
      <c r="BY35" s="390">
        <f>IF('1-1全国'!$BS194="","",'1-1全国'!$BS194)</f>
        <v>6497.7430000000004</v>
      </c>
      <c r="BZ35" s="13" t="str">
        <f>IF('1-1全国'!$BT194="","",'1-1全国'!$BT194)</f>
        <v/>
      </c>
      <c r="CA35" s="392">
        <f>IF('1-1全国'!$BU194="","",'1-1全国'!$BU194)</f>
        <v>123.1</v>
      </c>
      <c r="CB35" s="13" t="str">
        <f>IF('1-1全国'!$BV194="","",'1-1全国'!$BV194)</f>
        <v/>
      </c>
      <c r="CC35" s="393">
        <f>IF('1-1全国'!$BW194="","",'1-1全国'!$BW194)</f>
        <v>109.1</v>
      </c>
      <c r="CD35" s="13" t="s">
        <v>108</v>
      </c>
      <c r="CE35" s="409">
        <v>6</v>
      </c>
      <c r="CF35" s="410">
        <v>8</v>
      </c>
      <c r="CG35" s="13" t="str">
        <f>IF('1-1全国'!$BX194="","",'1-1全国'!$BX194)</f>
        <v/>
      </c>
      <c r="CH35" s="390">
        <f>IF('1-1全国'!$BY194="","",'1-1全国'!$BY194)</f>
        <v>297487</v>
      </c>
      <c r="CI35" s="13" t="str">
        <f>IF('1-1全国'!$BZ194="","",'1-1全国'!$BZ194)</f>
        <v/>
      </c>
      <c r="CJ35" s="397">
        <f>IF('1-1全国'!$CA194="","",'1-1全国'!$CA194)</f>
        <v>1.23</v>
      </c>
      <c r="CK35" s="13" t="str">
        <f>IF('1-1全国'!$CB194="","",'1-1全国'!$CB194)</f>
        <v/>
      </c>
      <c r="CL35" s="390">
        <f>IF('1-1全国'!$CC194="","",'1-1全国'!$CC194)</f>
        <v>317.38099999999997</v>
      </c>
      <c r="CM35" s="13" t="str">
        <f>IF('1-1全国'!$CD194="","",'1-1全国'!$CD194)</f>
        <v/>
      </c>
      <c r="CN35" s="390">
        <f>IF('1-1全国'!$CE194="","",'1-1全国'!$CE194)</f>
        <v>792.45600000000002</v>
      </c>
      <c r="CO35" s="13" t="str">
        <f>IF('1-1全国'!$CF194="","",'1-1全国'!$CF194)</f>
        <v/>
      </c>
      <c r="CP35" s="392">
        <f>IF('1-1全国'!$CG194="","",'1-1全国'!$CG194)</f>
        <v>93</v>
      </c>
      <c r="CQ35" s="13" t="str">
        <f>IF('1-1全国'!$CH194="","",'1-1全国'!$CH194)</f>
        <v/>
      </c>
      <c r="CR35" s="392">
        <f>IF('1-1全国'!$CI194="","",'1-1全国'!$CI194)</f>
        <v>83.9</v>
      </c>
      <c r="CS35" s="13" t="str">
        <f>IF('1-1全国'!$CJ194="","",'1-1全国'!$CJ194)</f>
        <v/>
      </c>
      <c r="CT35" s="392">
        <f>IF('1-1全国'!$CK194="","",'1-1全国'!$CK194)</f>
        <v>107.5</v>
      </c>
      <c r="CU35" s="13" t="str">
        <f>IF('1-1全国'!$CL194="","",'1-1全国'!$CL194)</f>
        <v/>
      </c>
      <c r="CV35" s="392">
        <f>IF('1-1全国'!$CM194="","",'1-1全国'!$CM194)</f>
        <v>97</v>
      </c>
      <c r="CW35" s="13" t="str">
        <f>IF('1-1全国'!$CN194="","",'1-1全国'!$CN194)</f>
        <v/>
      </c>
      <c r="CX35" s="392">
        <f>IF('1-1全国'!$CO194="","",'1-1全国'!$CO194)</f>
        <v>104.8</v>
      </c>
      <c r="CY35" s="13" t="str">
        <f>IF('1-1全国'!$CP194="","",'1-1全国'!$CP194)</f>
        <v/>
      </c>
      <c r="CZ35" s="392">
        <f>IF('1-1全国'!$CQ194="","",'1-1全国'!$CQ194)</f>
        <v>97.9</v>
      </c>
      <c r="DA35" s="13" t="str">
        <f>IF('1-1全国'!$CR194="","",'1-1全国'!$CR194)</f>
        <v/>
      </c>
      <c r="DB35" s="392">
        <f>IF('1-1全国'!$CS194="","",'1-1全国'!$CS194)</f>
        <v>104.5</v>
      </c>
      <c r="DC35" s="13" t="str">
        <f>IF('1-1全国'!$CT194="","",'1-1全国'!$CT194)</f>
        <v/>
      </c>
      <c r="DD35" s="393">
        <f>IF('1-1全国'!$CU194="","",'1-1全国'!$CU194)</f>
        <v>2.5</v>
      </c>
      <c r="DF35" s="108"/>
      <c r="DG35" s="108"/>
    </row>
    <row r="36" spans="1:111" s="8" customFormat="1" ht="18" customHeight="1">
      <c r="A36" s="129">
        <v>2024</v>
      </c>
      <c r="B36" s="13" t="s">
        <v>108</v>
      </c>
      <c r="C36" s="409">
        <v>6</v>
      </c>
      <c r="D36" s="410">
        <v>9</v>
      </c>
      <c r="E36" s="90" t="str">
        <f t="shared" si="0"/>
        <v>69</v>
      </c>
      <c r="F36" s="387" t="str">
        <f>IF('1-1全国'!$F195="","",'1-1全国'!$F195)</f>
        <v/>
      </c>
      <c r="G36" s="413">
        <f>IF('1-1全国'!$G195="","",'1-1全国'!$G195)</f>
        <v>54.5</v>
      </c>
      <c r="H36" s="387" t="str">
        <f>IF('1-1全国'!$H195="","",'1-1全国'!$H195)</f>
        <v/>
      </c>
      <c r="I36" s="413">
        <f>IF('1-1全国'!$I195="","",'1-1全国'!$I195)</f>
        <v>50</v>
      </c>
      <c r="J36" s="387" t="str">
        <f>IF('1-1全国'!$J195="","",'1-1全国'!$J195)</f>
        <v/>
      </c>
      <c r="K36" s="413">
        <f>IF('1-1全国'!$K195="","",'1-1全国'!$K195)</f>
        <v>33.299999999999997</v>
      </c>
      <c r="L36" s="13" t="str">
        <f>IF('1-1全国'!$L195="","",'1-1全国'!$L195)</f>
        <v/>
      </c>
      <c r="M36" s="404">
        <f>IF('1-1全国'!$M195="","",'1-1全国'!$M195)</f>
        <v>12378</v>
      </c>
      <c r="N36" s="13" t="str">
        <f>IF('1-1全国'!$N195="","",'1-1全国'!$N195)</f>
        <v/>
      </c>
      <c r="O36" s="404">
        <f>IF('1-1全国'!$O195="","",'1-1全国'!$O195)</f>
        <v>0</v>
      </c>
      <c r="P36" s="13" t="str">
        <f>IF('1-1全国'!$P195="","",'1-1全国'!$P195)</f>
        <v/>
      </c>
      <c r="Q36" s="405">
        <f>IF('1-1全国'!$Q195="","",'1-1全国'!$Q195)</f>
        <v>101.3</v>
      </c>
      <c r="R36" s="13" t="str">
        <f>IF('1-1全国'!$R195="","",'1-1全国'!$R195)</f>
        <v/>
      </c>
      <c r="S36" s="405">
        <f>IF('1-1全国'!$S195="","",'1-1全国'!$S195)</f>
        <v>104.2</v>
      </c>
      <c r="T36" s="13" t="str">
        <f>IF('1-1全国'!$T195="","",'1-1全国'!$T195)</f>
        <v/>
      </c>
      <c r="U36" s="405">
        <f>IF('1-1全国'!$U195="","",'1-1全国'!$U195)</f>
        <v>99.8</v>
      </c>
      <c r="V36" s="13" t="str">
        <f>IF('1-1全国'!$V195="","",'1-1全国'!$V195)</f>
        <v/>
      </c>
      <c r="W36" s="405">
        <f>IF('1-1全国'!$W195="","",'1-1全国'!$W195)</f>
        <v>103.3</v>
      </c>
      <c r="X36" s="13" t="str">
        <f>IF('1-1全国'!$X195="","",'1-1全国'!$X195)</f>
        <v/>
      </c>
      <c r="Y36" s="405">
        <f>IF('1-1全国'!$Y195="","",'1-1全国'!$Y195)</f>
        <v>102.3</v>
      </c>
      <c r="Z36" s="13" t="str">
        <f>IF('1-1全国'!$Z195="","",'1-1全国'!$Z195)</f>
        <v/>
      </c>
      <c r="AA36" s="391">
        <f>IF('1-1全国'!$AA195="","",'1-1全国'!$AA195)</f>
        <v>101.4</v>
      </c>
      <c r="AB36" s="13" t="s">
        <v>108</v>
      </c>
      <c r="AC36" s="409">
        <v>6</v>
      </c>
      <c r="AD36" s="412">
        <v>9</v>
      </c>
      <c r="AE36" s="12" t="str">
        <f>IF('1-1全国'!$AB195="","",'1-1全国'!$AB195)</f>
        <v/>
      </c>
      <c r="AF36" s="390">
        <f>IF('1-1全国'!$AC195="","",'1-1全国'!$AC195)</f>
        <v>68548</v>
      </c>
      <c r="AG36" s="13" t="str">
        <f>IF('1-1全国'!$AD195="","",'1-1全国'!$AD195)</f>
        <v/>
      </c>
      <c r="AH36" s="390">
        <f>IF('1-1全国'!$AE195="","",'1-1全国'!$AE195)</f>
        <v>19350</v>
      </c>
      <c r="AI36" s="13" t="str">
        <f>IF('1-1全国'!$AF195="","",'1-1全国'!$AF195)</f>
        <v/>
      </c>
      <c r="AJ36" s="390">
        <f>IF('1-1全国'!$AG195="","",'1-1全国'!$AG195)</f>
        <v>31033</v>
      </c>
      <c r="AK36" s="13" t="str">
        <f>IF('1-1全国'!$AH195="","",'1-1全国'!$AH195)</f>
        <v/>
      </c>
      <c r="AL36" s="390">
        <f>IF('1-1全国'!$AI195="","",'1-1全国'!$AI195)</f>
        <v>24467</v>
      </c>
      <c r="AM36" s="13" t="str">
        <f>IF('1-1全国'!$AJ195="","",'1-1全国'!$AJ195)</f>
        <v/>
      </c>
      <c r="AN36" s="390">
        <f>IF('1-1全国'!$AK195="","",'1-1全国'!$AK195)</f>
        <v>12751.7</v>
      </c>
      <c r="AO36" s="13" t="str">
        <f>IF('1-1全国'!$AL195="","",'1-1全国'!$AL195)</f>
        <v/>
      </c>
      <c r="AP36" s="390">
        <f>IF('1-1全国'!$AM195="","",'1-1全国'!$AM195)</f>
        <v>8901.116</v>
      </c>
      <c r="AQ36" s="13" t="str">
        <f>IF('1-1全国'!$AN195="","",'1-1全国'!$AN195)</f>
        <v/>
      </c>
      <c r="AR36" s="390">
        <f>IF('1-1全国'!$AO195="","",'1-1全国'!$AO195)</f>
        <v>24423.776399999999</v>
      </c>
      <c r="AS36" s="13" t="str">
        <f>IF('1-1全国'!$AP195="","",'1-1全国'!$AP195)</f>
        <v/>
      </c>
      <c r="AT36" s="390">
        <f>IF('1-1全国'!$AQ195="","",'1-1全国'!$AQ195)</f>
        <v>0</v>
      </c>
      <c r="AU36" s="13" t="str">
        <f>IF('1-1全国'!AR195="","",'1-1全国'!AR195)</f>
        <v/>
      </c>
      <c r="AV36" s="390">
        <f>IF('1-1全国'!$AS195="","",'1-1全国'!$AS195)</f>
        <v>0</v>
      </c>
      <c r="AW36" s="13" t="str">
        <f>IF('1-1全国'!$AT195="","",'1-1全国'!$AT195)</f>
        <v/>
      </c>
      <c r="AX36" s="390">
        <f>IF('1-1全国'!$AU195="","",'1-1全国'!$AU195)</f>
        <v>9846763</v>
      </c>
      <c r="AY36" s="13" t="str">
        <f>IF('1-1全国'!AV195="","",'1-1全国'!AV195)</f>
        <v/>
      </c>
      <c r="AZ36" s="394">
        <f>IF('1-1全国'!AW195="","",'1-1全国'!AW195)</f>
        <v>6265715</v>
      </c>
      <c r="BA36" s="446" t="str">
        <f>IF('1-1全国'!AX195="","",'1-1全国'!AX195)</f>
        <v>-</v>
      </c>
      <c r="BB36" s="447" t="str">
        <f>IF('1-1全国'!AY195="","",'1-1全国'!AY195)</f>
        <v>-</v>
      </c>
      <c r="BC36" s="13" t="s">
        <v>108</v>
      </c>
      <c r="BD36" s="409">
        <v>6</v>
      </c>
      <c r="BE36" s="410">
        <v>9</v>
      </c>
      <c r="BF36" s="13" t="str">
        <f>IF('1-1全国'!$AZ195="","",'1-1全国'!$AZ195)</f>
        <v/>
      </c>
      <c r="BG36" s="390">
        <f>IF('1-1全国'!$BA195="","",'1-1全国'!$BA195)</f>
        <v>807</v>
      </c>
      <c r="BH36" s="13" t="str">
        <f>IF('1-1全国'!$BB195="","",'1-1全国'!$BB195)</f>
        <v/>
      </c>
      <c r="BI36" s="390">
        <f>IF('1-1全国'!$BC195="","",'1-1全国'!$BC195)</f>
        <v>1327.54</v>
      </c>
      <c r="BJ36" s="13" t="str">
        <f>IF('1-1全国'!$BD195="","",'1-1全国'!$BD195)</f>
        <v/>
      </c>
      <c r="BK36" s="390">
        <f>IF('1-1全国'!$BE195="","",'1-1全国'!$BE195)</f>
        <v>90379.34087</v>
      </c>
      <c r="BL36" s="13" t="str">
        <f>IF('1-1全国'!$BF195="","",'1-1全国'!$BF195)</f>
        <v/>
      </c>
      <c r="BM36" s="390">
        <f>IF('1-1全国'!$BG195="","",'1-1全国'!$BG195)</f>
        <v>93374.41</v>
      </c>
      <c r="BN36" s="13" t="str">
        <f>IF('1-1全国'!$BH195="","",'1-1全国'!$BH195)</f>
        <v/>
      </c>
      <c r="BO36" s="390">
        <f>IF('1-1全国'!$BI195="","",'1-1全国'!$BI195)</f>
        <v>17393.810000000001</v>
      </c>
      <c r="BP36" s="13" t="str">
        <f>IF('1-1全国'!$BJ195="","",'1-1全国'!$BJ195)</f>
        <v/>
      </c>
      <c r="BQ36" s="390">
        <f>IF('1-1全国'!$BK195="","",'1-1全国'!$BK195)</f>
        <v>2525.46</v>
      </c>
      <c r="BR36" s="13" t="str">
        <f>IF('1-1全国'!$BL195="","",'1-1全国'!$BL195)</f>
        <v/>
      </c>
      <c r="BS36" s="390">
        <f>IF('1-1全国'!$BM195="","",'1-1全国'!$BM195)</f>
        <v>11485.8</v>
      </c>
      <c r="BT36" s="13" t="str">
        <f>IF('1-1全国'!$BN195="","",'1-1全国'!$BN195)</f>
        <v/>
      </c>
      <c r="BU36" s="390">
        <f>IF('1-1全国'!$BO195="","",'1-1全国'!$BO195)</f>
        <v>3382.55</v>
      </c>
      <c r="BV36" s="487"/>
      <c r="BW36" s="390">
        <f>IF('1-1全国'!$BQ195="","",'1-1全国'!$BQ195)</f>
        <v>10682.32</v>
      </c>
      <c r="BX36" s="13" t="str">
        <f>IF('1-1全国'!$BR195="","",'1-1全国'!$BR195)</f>
        <v/>
      </c>
      <c r="BY36" s="390">
        <f>IF('1-1全国'!$BS195="","",'1-1全国'!$BS195)</f>
        <v>5370.5739999999996</v>
      </c>
      <c r="BZ36" s="13" t="str">
        <f>IF('1-1全国'!$BT195="","",'1-1全国'!$BT195)</f>
        <v/>
      </c>
      <c r="CA36" s="392">
        <f>IF('1-1全国'!$BU195="","",'1-1全国'!$BU195)</f>
        <v>123.5</v>
      </c>
      <c r="CB36" s="13" t="str">
        <f>IF('1-1全国'!$BV195="","",'1-1全国'!$BV195)</f>
        <v/>
      </c>
      <c r="CC36" s="393">
        <f>IF('1-1全国'!$BW195="","",'1-1全国'!$BW195)</f>
        <v>108.9</v>
      </c>
      <c r="CD36" s="13" t="s">
        <v>108</v>
      </c>
      <c r="CE36" s="409">
        <v>6</v>
      </c>
      <c r="CF36" s="410">
        <v>9</v>
      </c>
      <c r="CG36" s="13" t="str">
        <f>IF('1-1全国'!$BX195="","",'1-1全国'!$BX195)</f>
        <v/>
      </c>
      <c r="CH36" s="390">
        <f>IF('1-1全国'!$BY195="","",'1-1全国'!$BY195)</f>
        <v>287963</v>
      </c>
      <c r="CI36" s="13" t="str">
        <f>IF('1-1全国'!$BZ195="","",'1-1全国'!$BZ195)</f>
        <v/>
      </c>
      <c r="CJ36" s="397">
        <f>IF('1-1全国'!$CA195="","",'1-1全国'!$CA195)</f>
        <v>1.24</v>
      </c>
      <c r="CK36" s="13" t="str">
        <f>IF('1-1全国'!$CB195="","",'1-1全国'!$CB195)</f>
        <v/>
      </c>
      <c r="CL36" s="390">
        <f>IF('1-1全国'!$CC195="","",'1-1全国'!$CC195)</f>
        <v>349.32</v>
      </c>
      <c r="CM36" s="13" t="str">
        <f>IF('1-1全国'!$CD195="","",'1-1全国'!$CD195)</f>
        <v/>
      </c>
      <c r="CN36" s="390">
        <f>IF('1-1全国'!$CE195="","",'1-1全国'!$CE195)</f>
        <v>806.976</v>
      </c>
      <c r="CO36" s="13" t="str">
        <f>IF('1-1全国'!$CF195="","",'1-1全国'!$CF195)</f>
        <v/>
      </c>
      <c r="CP36" s="392">
        <f>IF('1-1全国'!$CG195="","",'1-1全国'!$CG195)</f>
        <v>91.6</v>
      </c>
      <c r="CQ36" s="13" t="str">
        <f>IF('1-1全国'!$CH195="","",'1-1全国'!$CH195)</f>
        <v/>
      </c>
      <c r="CR36" s="392">
        <f>IF('1-1全国'!$CI195="","",'1-1全国'!$CI195)</f>
        <v>83</v>
      </c>
      <c r="CS36" s="13" t="str">
        <f>IF('1-1全国'!$CJ195="","",'1-1全国'!$CJ195)</f>
        <v/>
      </c>
      <c r="CT36" s="392">
        <f>IF('1-1全国'!$CK195="","",'1-1全国'!$CK195)</f>
        <v>107.8</v>
      </c>
      <c r="CU36" s="13" t="str">
        <f>IF('1-1全国'!$CL195="","",'1-1全国'!$CL195)</f>
        <v/>
      </c>
      <c r="CV36" s="392">
        <f>IF('1-1全国'!$CM195="","",'1-1全国'!$CM195)</f>
        <v>97.6</v>
      </c>
      <c r="CW36" s="13" t="str">
        <f>IF('1-1全国'!$CN195="","",'1-1全国'!$CN195)</f>
        <v/>
      </c>
      <c r="CX36" s="392">
        <f>IF('1-1全国'!$CO195="","",'1-1全国'!$CO195)</f>
        <v>104.7</v>
      </c>
      <c r="CY36" s="13" t="str">
        <f>IF('1-1全国'!$CP195="","",'1-1全国'!$CP195)</f>
        <v/>
      </c>
      <c r="CZ36" s="392">
        <f>IF('1-1全国'!$CQ195="","",'1-1全国'!$CQ195)</f>
        <v>99.7</v>
      </c>
      <c r="DA36" s="13" t="str">
        <f>IF('1-1全国'!$CR195="","",'1-1全国'!$CR195)</f>
        <v/>
      </c>
      <c r="DB36" s="392">
        <f>IF('1-1全国'!$CS195="","",'1-1全国'!$CS195)</f>
        <v>110.4</v>
      </c>
      <c r="DC36" s="13" t="str">
        <f>IF('1-1全国'!$CT195="","",'1-1全国'!$CT195)</f>
        <v/>
      </c>
      <c r="DD36" s="393">
        <f>IF('1-1全国'!$CU195="","",'1-1全国'!$CU195)</f>
        <v>2.4</v>
      </c>
      <c r="DF36" s="108"/>
      <c r="DG36" s="108"/>
    </row>
    <row r="37" spans="1:111" s="8" customFormat="1" ht="18" customHeight="1">
      <c r="A37" s="129">
        <v>2024</v>
      </c>
      <c r="B37" s="13" t="s">
        <v>108</v>
      </c>
      <c r="C37" s="409">
        <v>6</v>
      </c>
      <c r="D37" s="410">
        <v>10</v>
      </c>
      <c r="E37" s="90" t="str">
        <f t="shared" si="0"/>
        <v>610</v>
      </c>
      <c r="F37" s="387" t="str">
        <f>IF('1-1全国'!$F196="","",'1-1全国'!$F196)</f>
        <v/>
      </c>
      <c r="G37" s="413">
        <f>IF('1-1全国'!$G196="","",'1-1全国'!$G196)</f>
        <v>60</v>
      </c>
      <c r="H37" s="387" t="str">
        <f>IF('1-1全国'!$H196="","",'1-1全国'!$H196)</f>
        <v/>
      </c>
      <c r="I37" s="413">
        <f>IF('1-1全国'!$I196="","",'1-1全国'!$I196)</f>
        <v>66.7</v>
      </c>
      <c r="J37" s="387" t="str">
        <f>IF('1-1全国'!$J196="","",'1-1全国'!$J196)</f>
        <v/>
      </c>
      <c r="K37" s="413">
        <f>IF('1-1全国'!$K196="","",'1-1全国'!$K196)</f>
        <v>50</v>
      </c>
      <c r="L37" s="13" t="str">
        <f>IF('1-1全国'!$L196="","",'1-1全国'!$L196)</f>
        <v/>
      </c>
      <c r="M37" s="404">
        <f>IF('1-1全国'!$M196="","",'1-1全国'!$M196)</f>
        <v>12379</v>
      </c>
      <c r="N37" s="13" t="str">
        <f>IF('1-1全国'!$N196="","",'1-1全国'!$N196)</f>
        <v/>
      </c>
      <c r="O37" s="404">
        <f>IF('1-1全国'!$O196="","",'1-1全国'!$O196)</f>
        <v>0</v>
      </c>
      <c r="P37" s="13" t="str">
        <f>IF('1-1全国'!$P196="","",'1-1全国'!$P196)</f>
        <v/>
      </c>
      <c r="Q37" s="405">
        <f>IF('1-1全国'!$Q196="","",'1-1全国'!$Q196)</f>
        <v>104.1</v>
      </c>
      <c r="R37" s="13" t="str">
        <f>IF('1-1全国'!$R196="","",'1-1全国'!$R196)</f>
        <v/>
      </c>
      <c r="S37" s="405">
        <f>IF('1-1全国'!$S196="","",'1-1全国'!$S196)</f>
        <v>107.8</v>
      </c>
      <c r="T37" s="13" t="str">
        <f>IF('1-1全国'!$T196="","",'1-1全国'!$T196)</f>
        <v/>
      </c>
      <c r="U37" s="405">
        <f>IF('1-1全国'!$U196="","",'1-1全国'!$U196)</f>
        <v>102.4</v>
      </c>
      <c r="V37" s="13" t="str">
        <f>IF('1-1全国'!$V196="","",'1-1全国'!$V196)</f>
        <v/>
      </c>
      <c r="W37" s="405">
        <f>IF('1-1全国'!$W196="","",'1-1全国'!$W196)</f>
        <v>105.7</v>
      </c>
      <c r="X37" s="13" t="str">
        <f>IF('1-1全国'!$X196="","",'1-1全国'!$X196)</f>
        <v/>
      </c>
      <c r="Y37" s="405">
        <f>IF('1-1全国'!$Y196="","",'1-1全国'!$Y196)</f>
        <v>102.3</v>
      </c>
      <c r="Z37" s="13" t="str">
        <f>IF('1-1全国'!$Z196="","",'1-1全国'!$Z196)</f>
        <v/>
      </c>
      <c r="AA37" s="391">
        <f>IF('1-1全国'!$AA196="","",'1-1全国'!$AA196)</f>
        <v>102.4</v>
      </c>
      <c r="AB37" s="13" t="s">
        <v>108</v>
      </c>
      <c r="AC37" s="409">
        <v>6</v>
      </c>
      <c r="AD37" s="412">
        <v>10</v>
      </c>
      <c r="AE37" s="12" t="str">
        <f>IF('1-1全国'!$AB196="","",'1-1全国'!$AB196)</f>
        <v/>
      </c>
      <c r="AF37" s="390">
        <f>IF('1-1全国'!$AC196="","",'1-1全国'!$AC196)</f>
        <v>69669</v>
      </c>
      <c r="AG37" s="13" t="str">
        <f>IF('1-1全国'!$AD196="","",'1-1全国'!$AD196)</f>
        <v/>
      </c>
      <c r="AH37" s="390">
        <f>IF('1-1全国'!$AE196="","",'1-1全国'!$AE196)</f>
        <v>19705</v>
      </c>
      <c r="AI37" s="13" t="str">
        <f>IF('1-1全国'!$AF196="","",'1-1全国'!$AF196)</f>
        <v/>
      </c>
      <c r="AJ37" s="390">
        <f>IF('1-1全国'!$AG196="","",'1-1全国'!$AG196)</f>
        <v>29541</v>
      </c>
      <c r="AK37" s="13" t="str">
        <f>IF('1-1全国'!$AH196="","",'1-1全国'!$AH196)</f>
        <v/>
      </c>
      <c r="AL37" s="390">
        <f>IF('1-1全国'!$AI196="","",'1-1全国'!$AI196)</f>
        <v>22342</v>
      </c>
      <c r="AM37" s="13" t="str">
        <f>IF('1-1全国'!$AJ196="","",'1-1全国'!$AJ196)</f>
        <v/>
      </c>
      <c r="AN37" s="390">
        <f>IF('1-1全国'!$AK196="","",'1-1全国'!$AK196)</f>
        <v>11288.1</v>
      </c>
      <c r="AO37" s="13" t="str">
        <f>IF('1-1全国'!$AL196="","",'1-1全国'!$AL196)</f>
        <v/>
      </c>
      <c r="AP37" s="390">
        <f>IF('1-1全国'!$AM196="","",'1-1全国'!$AM196)</f>
        <v>9094.8709999999992</v>
      </c>
      <c r="AQ37" s="13" t="str">
        <f>IF('1-1全国'!$AN196="","",'1-1全国'!$AN196)</f>
        <v/>
      </c>
      <c r="AR37" s="390">
        <f>IF('1-1全国'!$AO196="","",'1-1全国'!$AO196)</f>
        <v>26509.693899999998</v>
      </c>
      <c r="AS37" s="13" t="str">
        <f>IF('1-1全国'!$AP196="","",'1-1全国'!$AP196)</f>
        <v/>
      </c>
      <c r="AT37" s="390">
        <f>IF('1-1全国'!$AQ196="","",'1-1全国'!$AQ196)</f>
        <v>0</v>
      </c>
      <c r="AU37" s="13" t="str">
        <f>IF('1-1全国'!AR196="","",'1-1全国'!AR196)</f>
        <v/>
      </c>
      <c r="AV37" s="390">
        <f>IF('1-1全国'!$AS196="","",'1-1全国'!$AS196)</f>
        <v>0</v>
      </c>
      <c r="AW37" s="13" t="str">
        <f>IF('1-1全国'!$AT196="","",'1-1全国'!$AT196)</f>
        <v/>
      </c>
      <c r="AX37" s="390">
        <f>IF('1-1全国'!$AU196="","",'1-1全国'!$AU196)</f>
        <v>9869182</v>
      </c>
      <c r="AY37" s="13" t="str">
        <f>IF('1-1全国'!AV196="","",'1-1全国'!AV196)</f>
        <v/>
      </c>
      <c r="AZ37" s="394">
        <f>IF('1-1全国'!AW196="","",'1-1全国'!AW196)</f>
        <v>6282066</v>
      </c>
      <c r="BA37" s="446" t="str">
        <f>IF('1-1全国'!AX196="","",'1-1全国'!AX196)</f>
        <v>-</v>
      </c>
      <c r="BB37" s="447" t="str">
        <f>IF('1-1全国'!AY196="","",'1-1全国'!AY196)</f>
        <v>-</v>
      </c>
      <c r="BC37" s="13" t="s">
        <v>108</v>
      </c>
      <c r="BD37" s="409">
        <v>6</v>
      </c>
      <c r="BE37" s="410">
        <v>10</v>
      </c>
      <c r="BF37" s="13" t="str">
        <f>IF('1-1全国'!$AZ196="","",'1-1全国'!$AZ196)</f>
        <v/>
      </c>
      <c r="BG37" s="390">
        <f>IF('1-1全国'!$BA196="","",'1-1全国'!$BA196)</f>
        <v>909</v>
      </c>
      <c r="BH37" s="13" t="str">
        <f>IF('1-1全国'!$BB196="","",'1-1全国'!$BB196)</f>
        <v/>
      </c>
      <c r="BI37" s="390">
        <f>IF('1-1全国'!$BC196="","",'1-1全国'!$BC196)</f>
        <v>2529.13</v>
      </c>
      <c r="BJ37" s="13" t="str">
        <f>IF('1-1全国'!$BD196="","",'1-1全国'!$BD196)</f>
        <v/>
      </c>
      <c r="BK37" s="390">
        <f>IF('1-1全国'!$BE196="","",'1-1全国'!$BE196)</f>
        <v>94269.81</v>
      </c>
      <c r="BL37" s="13" t="str">
        <f>IF('1-1全国'!$BF196="","",'1-1全国'!$BF196)</f>
        <v/>
      </c>
      <c r="BM37" s="390">
        <f>IF('1-1全国'!$BG196="","",'1-1全国'!$BG196)</f>
        <v>98951.72</v>
      </c>
      <c r="BN37" s="13" t="str">
        <f>IF('1-1全国'!$BH196="","",'1-1全国'!$BH196)</f>
        <v/>
      </c>
      <c r="BO37" s="390">
        <f>IF('1-1全国'!$BI196="","",'1-1全国'!$BI196)</f>
        <v>17894.77</v>
      </c>
      <c r="BP37" s="13" t="str">
        <f>IF('1-1全国'!$BJ196="","",'1-1全国'!$BJ196)</f>
        <v/>
      </c>
      <c r="BQ37" s="390">
        <f>IF('1-1全国'!$BK196="","",'1-1全国'!$BK196)</f>
        <v>2874.52</v>
      </c>
      <c r="BR37" s="13" t="str">
        <f>IF('1-1全国'!$BL196="","",'1-1全国'!$BL196)</f>
        <v/>
      </c>
      <c r="BS37" s="390">
        <f>IF('1-1全国'!$BM196="","",'1-1全国'!$BM196)</f>
        <v>11695.38</v>
      </c>
      <c r="BT37" s="13" t="str">
        <f>IF('1-1全国'!$BN196="","",'1-1全国'!$BN196)</f>
        <v/>
      </c>
      <c r="BU37" s="390">
        <f>IF('1-1全国'!$BO196="","",'1-1全国'!$BO196)</f>
        <v>3324.87</v>
      </c>
      <c r="BV37" s="487"/>
      <c r="BW37" s="390">
        <f>IF('1-1全国'!$BQ196="","",'1-1全国'!$BQ196)</f>
        <v>11029.67</v>
      </c>
      <c r="BX37" s="13" t="str">
        <f>IF('1-1全国'!$BR196="","",'1-1全国'!$BR196)</f>
        <v/>
      </c>
      <c r="BY37" s="390">
        <f>IF('1-1全国'!$BS196="","",'1-1全国'!$BS196)</f>
        <v>5843.9780000000001</v>
      </c>
      <c r="BZ37" s="13" t="str">
        <f>IF('1-1全国'!$BT196="","",'1-1全国'!$BT196)</f>
        <v/>
      </c>
      <c r="CA37" s="392">
        <f>IF('1-1全国'!$BU196="","",'1-1全国'!$BU196)</f>
        <v>124</v>
      </c>
      <c r="CB37" s="13" t="str">
        <f>IF('1-1全国'!$BV196="","",'1-1全国'!$BV196)</f>
        <v/>
      </c>
      <c r="CC37" s="393">
        <f>IF('1-1全国'!$BW196="","",'1-1全国'!$BW196)</f>
        <v>109.5</v>
      </c>
      <c r="CD37" s="13" t="s">
        <v>108</v>
      </c>
      <c r="CE37" s="409">
        <v>6</v>
      </c>
      <c r="CF37" s="410">
        <v>10</v>
      </c>
      <c r="CG37" s="13" t="str">
        <f>IF('1-1全国'!$BX196="","",'1-1全国'!$BX196)</f>
        <v/>
      </c>
      <c r="CH37" s="390">
        <f>IF('1-1全国'!$BY196="","",'1-1全国'!$BY196)</f>
        <v>305819</v>
      </c>
      <c r="CI37" s="13" t="str">
        <f>IF('1-1全国'!$BZ196="","",'1-1全国'!$BZ196)</f>
        <v/>
      </c>
      <c r="CJ37" s="397">
        <f>IF('1-1全国'!$CA196="","",'1-1全国'!$CA196)</f>
        <v>1.25</v>
      </c>
      <c r="CK37" s="13" t="str">
        <f>IF('1-1全国'!$CB196="","",'1-1全国'!$CB196)</f>
        <v/>
      </c>
      <c r="CL37" s="390">
        <f>IF('1-1全国'!$CC196="","",'1-1全国'!$CC196)</f>
        <v>377.46499999999997</v>
      </c>
      <c r="CM37" s="13" t="str">
        <f>IF('1-1全国'!$CD196="","",'1-1全国'!$CD196)</f>
        <v/>
      </c>
      <c r="CN37" s="390">
        <f>IF('1-1全国'!$CE196="","",'1-1全国'!$CE196)</f>
        <v>919.11400000000003</v>
      </c>
      <c r="CO37" s="13" t="str">
        <f>IF('1-1全国'!$CF196="","",'1-1全国'!$CF196)</f>
        <v/>
      </c>
      <c r="CP37" s="392">
        <f>IF('1-1全国'!$CG196="","",'1-1全国'!$CG196)</f>
        <v>91.9</v>
      </c>
      <c r="CQ37" s="13" t="str">
        <f>IF('1-1全国'!$CH196="","",'1-1全国'!$CH196)</f>
        <v/>
      </c>
      <c r="CR37" s="392">
        <f>IF('1-1全国'!$CI196="","",'1-1全国'!$CI196)</f>
        <v>82.6</v>
      </c>
      <c r="CS37" s="13" t="str">
        <f>IF('1-1全国'!$CJ196="","",'1-1全国'!$CJ196)</f>
        <v/>
      </c>
      <c r="CT37" s="392">
        <f>IF('1-1全国'!$CK196="","",'1-1全国'!$CK196)</f>
        <v>108.6</v>
      </c>
      <c r="CU37" s="13" t="str">
        <f>IF('1-1全国'!$CL196="","",'1-1全国'!$CL196)</f>
        <v/>
      </c>
      <c r="CV37" s="392">
        <f>IF('1-1全国'!$CM196="","",'1-1全国'!$CM196)</f>
        <v>97.7</v>
      </c>
      <c r="CW37" s="13" t="str">
        <f>IF('1-1全国'!$CN196="","",'1-1全国'!$CN196)</f>
        <v/>
      </c>
      <c r="CX37" s="392">
        <f>IF('1-1全国'!$CO196="","",'1-1全国'!$CO196)</f>
        <v>104.9</v>
      </c>
      <c r="CY37" s="13" t="str">
        <f>IF('1-1全国'!$CP196="","",'1-1全国'!$CP196)</f>
        <v/>
      </c>
      <c r="CZ37" s="392">
        <f>IF('1-1全国'!$CQ196="","",'1-1全国'!$CQ196)</f>
        <v>103.6</v>
      </c>
      <c r="DA37" s="13" t="str">
        <f>IF('1-1全国'!$CR196="","",'1-1全国'!$CR196)</f>
        <v/>
      </c>
      <c r="DB37" s="392">
        <f>IF('1-1全国'!$CS196="","",'1-1全国'!$CS196)</f>
        <v>115.7</v>
      </c>
      <c r="DC37" s="13" t="str">
        <f>IF('1-1全国'!$CT196="","",'1-1全国'!$CT196)</f>
        <v/>
      </c>
      <c r="DD37" s="393">
        <f>IF('1-1全国'!$CU196="","",'1-1全国'!$CU196)</f>
        <v>2.5</v>
      </c>
      <c r="DF37" s="108"/>
      <c r="DG37" s="108"/>
    </row>
    <row r="38" spans="1:111" s="8" customFormat="1" ht="18" customHeight="1">
      <c r="A38" s="129">
        <v>2024</v>
      </c>
      <c r="B38" s="13" t="s">
        <v>108</v>
      </c>
      <c r="C38" s="409">
        <v>6</v>
      </c>
      <c r="D38" s="410">
        <v>11</v>
      </c>
      <c r="E38" s="12"/>
      <c r="F38" s="387"/>
      <c r="G38" s="413">
        <f>IF('1-1全国'!$G197="","",'1-1全国'!$G197)</f>
        <v>60</v>
      </c>
      <c r="H38" s="387"/>
      <c r="I38" s="413">
        <f>IF('1-1全国'!$I197="","",'1-1全国'!$I197)</f>
        <v>88.9</v>
      </c>
      <c r="J38" s="387"/>
      <c r="K38" s="413">
        <f>IF('1-1全国'!$K197="","",'1-1全国'!$K197)</f>
        <v>56.3</v>
      </c>
      <c r="L38" s="13"/>
      <c r="M38" s="404">
        <f>IF('1-1全国'!$M197="","",'1-1全国'!$M197)</f>
        <v>12379</v>
      </c>
      <c r="N38" s="13"/>
      <c r="O38" s="404">
        <f>IF('1-1全国'!$O197="","",'1-1全国'!$O197)</f>
        <v>0</v>
      </c>
      <c r="P38" s="13"/>
      <c r="Q38" s="405">
        <f>IF('1-1全国'!$Q197="","",'1-1全国'!$Q197)</f>
        <v>101.8</v>
      </c>
      <c r="R38" s="13"/>
      <c r="S38" s="405">
        <f>IF('1-1全国'!$S197="","",'1-1全国'!$S197)</f>
        <v>104</v>
      </c>
      <c r="T38" s="13" t="str">
        <f>IF('1-1全国'!$T197="","",'1-1全国'!$T197)</f>
        <v/>
      </c>
      <c r="U38" s="405">
        <f>IF('1-1全国'!$U197="","",'1-1全国'!$U197)</f>
        <v>99.8</v>
      </c>
      <c r="V38" s="13" t="str">
        <f>IF('1-1全国'!$V197="","",'1-1全国'!$V197)</f>
        <v/>
      </c>
      <c r="W38" s="405">
        <f>IF('1-1全国'!$W197="","",'1-1全国'!$W197)</f>
        <v>101.8</v>
      </c>
      <c r="X38" s="13" t="str">
        <f>IF('1-1全国'!$X197="","",'1-1全国'!$X197)</f>
        <v/>
      </c>
      <c r="Y38" s="405">
        <f>IF('1-1全国'!$Y197="","",'1-1全国'!$Y197)</f>
        <v>101.3</v>
      </c>
      <c r="Z38" s="13" t="str">
        <f>IF('1-1全国'!$Z197="","",'1-1全国'!$Z197)</f>
        <v/>
      </c>
      <c r="AA38" s="391">
        <f>IF('1-1全国'!$AA197="","",'1-1全国'!$AA197)</f>
        <v>103</v>
      </c>
      <c r="AB38" s="13" t="s">
        <v>108</v>
      </c>
      <c r="AC38" s="409">
        <v>6</v>
      </c>
      <c r="AD38" s="412">
        <v>11</v>
      </c>
      <c r="AE38" s="12"/>
      <c r="AF38" s="390">
        <f>IF('1-1全国'!$AC197="","",'1-1全国'!$AC197)</f>
        <v>65037</v>
      </c>
      <c r="AG38" s="13" t="str">
        <f>IF('1-1全国'!$AD197="","",'1-1全国'!$AD197)</f>
        <v/>
      </c>
      <c r="AH38" s="390">
        <f>IF('1-1全国'!$AE197="","",'1-1全国'!$AE197)</f>
        <v>19768</v>
      </c>
      <c r="AI38" s="13" t="str">
        <f>IF('1-1全国'!$AF197="","",'1-1全国'!$AF197)</f>
        <v/>
      </c>
      <c r="AJ38" s="390">
        <f>IF('1-1全国'!$AG197="","",'1-1全国'!$AG197)</f>
        <v>26717</v>
      </c>
      <c r="AK38" s="13" t="str">
        <f>IF('1-1全国'!$AH197="","",'1-1全国'!$AH197)</f>
        <v/>
      </c>
      <c r="AL38" s="390">
        <f>IF('1-1全国'!$AI197="","",'1-1全国'!$AI197)</f>
        <v>16354</v>
      </c>
      <c r="AM38" s="13" t="str">
        <f>IF('1-1全国'!$AJ197="","",'1-1全国'!$AJ197)</f>
        <v/>
      </c>
      <c r="AN38" s="390">
        <f>IF('1-1全国'!$AK197="","",'1-1全国'!$AK197)</f>
        <v>7999.04</v>
      </c>
      <c r="AO38" s="13" t="str">
        <f>IF('1-1全国'!$AL197="","",'1-1全国'!$AL197)</f>
        <v/>
      </c>
      <c r="AP38" s="390">
        <f>IF('1-1全国'!$AM197="","",'1-1全国'!$AM197)</f>
        <v>8437.5650000000005</v>
      </c>
      <c r="AQ38" s="13" t="str">
        <f>IF('1-1全国'!$AN197="","",'1-1全国'!$AN197)</f>
        <v/>
      </c>
      <c r="AR38" s="390">
        <f>IF('1-1全国'!$AO197="","",'1-1全国'!$AO197)</f>
        <v>24157.856899999999</v>
      </c>
      <c r="AS38" s="13" t="str">
        <f>IF('1-1全国'!$AP197="","",'1-1全国'!$AP197)</f>
        <v/>
      </c>
      <c r="AT38" s="390">
        <f>IF('1-1全国'!$AQ197="","",'1-1全国'!$AQ197)</f>
        <v>0</v>
      </c>
      <c r="AU38" s="13" t="str">
        <f>IF('1-1全国'!AR197="","",'1-1全国'!AR197)</f>
        <v/>
      </c>
      <c r="AV38" s="390">
        <f>IF('1-1全国'!$AS197="","",'1-1全国'!$AS197)</f>
        <v>0</v>
      </c>
      <c r="AW38" s="13" t="str">
        <f>IF('1-1全国'!$AT197="","",'1-1全国'!$AT197)</f>
        <v/>
      </c>
      <c r="AX38" s="390">
        <f>IF('1-1全国'!$AU197="","",'1-1全国'!$AU197)</f>
        <v>9931928</v>
      </c>
      <c r="AY38" s="13" t="str">
        <f>IF('1-1全国'!AV197="","",'1-1全国'!AV197)</f>
        <v/>
      </c>
      <c r="AZ38" s="394">
        <f>IF('1-1全国'!AW197="","",'1-1全国'!AW197)</f>
        <v>6332562</v>
      </c>
      <c r="BA38" s="446"/>
      <c r="BB38" s="447"/>
      <c r="BC38" s="13" t="s">
        <v>108</v>
      </c>
      <c r="BD38" s="409">
        <v>6</v>
      </c>
      <c r="BE38" s="410">
        <v>11</v>
      </c>
      <c r="BF38" s="13" t="str">
        <f>IF('1-1全国'!$AZ197="","",'1-1全国'!$AZ197)</f>
        <v/>
      </c>
      <c r="BG38" s="390">
        <f>IF('1-1全国'!$BA197="","",'1-1全国'!$BA197)</f>
        <v>841</v>
      </c>
      <c r="BH38" s="13" t="str">
        <f>IF('1-1全国'!$BB197="","",'1-1全国'!$BB197)</f>
        <v/>
      </c>
      <c r="BI38" s="390">
        <f>IF('1-1全国'!$BC197="","",'1-1全国'!$BC197)</f>
        <v>1602.23</v>
      </c>
      <c r="BJ38" s="13" t="str">
        <f>IF('1-1全国'!$BD197="","",'1-1全国'!$BD197)</f>
        <v/>
      </c>
      <c r="BK38" s="390">
        <f>IF('1-1全国'!$BE197="","",'1-1全国'!$BE197)</f>
        <v>91523</v>
      </c>
      <c r="BL38" s="13" t="str">
        <f>IF('1-1全国'!$BF197="","",'1-1全国'!$BF197)</f>
        <v>r</v>
      </c>
      <c r="BM38" s="390">
        <f>IF('1-1全国'!$BG197="","",'1-1全国'!$BG197)</f>
        <v>92668</v>
      </c>
      <c r="BN38" s="13" t="str">
        <f>IF('1-1全国'!$BH197="","",'1-1全国'!$BH197)</f>
        <v/>
      </c>
      <c r="BO38" s="390">
        <f>IF('1-1全国'!$BI197="","",'1-1全国'!$BI197)</f>
        <v>18976.23</v>
      </c>
      <c r="BP38" s="13" t="str">
        <f>IF('1-1全国'!$BJ197="","",'1-1全国'!$BJ197)</f>
        <v/>
      </c>
      <c r="BQ38" s="390">
        <f>IF('1-1全国'!$BK197="","",'1-1全国'!$BK197)</f>
        <v>3222.54</v>
      </c>
      <c r="BR38" s="13" t="str">
        <f>IF('1-1全国'!$BL197="","",'1-1全国'!$BL197)</f>
        <v/>
      </c>
      <c r="BS38" s="390">
        <f>IF('1-1全国'!$BM197="","",'1-1全国'!$BM197)</f>
        <v>12150.1</v>
      </c>
      <c r="BT38" s="13" t="str">
        <f>IF('1-1全国'!$BN197="","",'1-1全国'!$BN197)</f>
        <v/>
      </c>
      <c r="BU38" s="390">
        <f>IF('1-1全国'!$BO197="","",'1-1全国'!$BO197)</f>
        <v>3603.6</v>
      </c>
      <c r="BV38" s="487"/>
      <c r="BW38" s="390">
        <f>IF('1-1全国'!$BQ197="","",'1-1全国'!$BQ197)</f>
        <v>10534.23</v>
      </c>
      <c r="BX38" s="13" t="str">
        <f>IF('1-1全国'!$BR197="","",'1-1全国'!$BR197)</f>
        <v/>
      </c>
      <c r="BY38" s="390">
        <f>IF('1-1全国'!$BS197="","",'1-1全国'!$BS197)</f>
        <v>5711.7730000000001</v>
      </c>
      <c r="BZ38" s="13" t="str">
        <f>IF('1-1全国'!$BT197="","",'1-1全国'!$BT197)</f>
        <v/>
      </c>
      <c r="CA38" s="392">
        <f>IF('1-1全国'!$BU197="","",'1-1全国'!$BU197)</f>
        <v>124.4</v>
      </c>
      <c r="CB38" s="13" t="str">
        <f>IF('1-1全国'!$BV197="","",'1-1全国'!$BV197)</f>
        <v/>
      </c>
      <c r="CC38" s="393">
        <f>IF('1-1全国'!$BW197="","",'1-1全国'!$BW197)</f>
        <v>110</v>
      </c>
      <c r="CD38" s="13" t="s">
        <v>108</v>
      </c>
      <c r="CE38" s="409">
        <v>6</v>
      </c>
      <c r="CF38" s="410">
        <v>11</v>
      </c>
      <c r="CG38" s="13"/>
      <c r="CH38" s="390">
        <f>IF('1-1全国'!$BY197="","",'1-1全国'!$BY197)</f>
        <v>295518</v>
      </c>
      <c r="CI38" s="13" t="str">
        <f>IF('1-1全国'!$BZ197="","",'1-1全国'!$BZ197)</f>
        <v/>
      </c>
      <c r="CJ38" s="397">
        <f>IF('1-1全国'!$CA197="","",'1-1全国'!$CA197)</f>
        <v>1.25</v>
      </c>
      <c r="CK38" s="13" t="str">
        <f>IF('1-1全国'!$CB197="","",'1-1全国'!$CB197)</f>
        <v/>
      </c>
      <c r="CL38" s="390">
        <f>IF('1-1全国'!$CC197="","",'1-1全国'!$CC197)</f>
        <v>313.18299999999999</v>
      </c>
      <c r="CM38" s="13" t="str">
        <f>IF('1-1全国'!$CD197="","",'1-1全国'!$CD197)</f>
        <v/>
      </c>
      <c r="CN38" s="390">
        <f>IF('1-1全国'!$CE197="","",'1-1全国'!$CE197)</f>
        <v>802.46699999999998</v>
      </c>
      <c r="CO38" s="13" t="str">
        <f>IF('1-1全国'!$CF197="","",'1-1全国'!$CF197)</f>
        <v/>
      </c>
      <c r="CP38" s="392">
        <f>IF('1-1全国'!$CG197="","",'1-1全国'!$CG197)</f>
        <v>96.9</v>
      </c>
      <c r="CQ38" s="13" t="str">
        <f>IF('1-1全国'!$CH197="","",'1-1全国'!$CH197)</f>
        <v/>
      </c>
      <c r="CR38" s="392">
        <f>IF('1-1全国'!$CI197="","",'1-1全国'!$CI197)</f>
        <v>86.7</v>
      </c>
      <c r="CS38" s="13" t="str">
        <f>IF('1-1全国'!$CJ197="","",'1-1全国'!$CJ197)</f>
        <v/>
      </c>
      <c r="CT38" s="392">
        <f>IF('1-1全国'!$CK197="","",'1-1全国'!$CK197)</f>
        <v>108.7</v>
      </c>
      <c r="CU38" s="13" t="str">
        <f>IF('1-1全国'!$CL197="","",'1-1全国'!$CL197)</f>
        <v/>
      </c>
      <c r="CV38" s="392">
        <f>IF('1-1全国'!$CM197="","",'1-1全国'!$CM197)</f>
        <v>97.2</v>
      </c>
      <c r="CW38" s="13" t="str">
        <f>IF('1-1全国'!$CN197="","",'1-1全国'!$CN197)</f>
        <v/>
      </c>
      <c r="CX38" s="392">
        <f>IF('1-1全国'!$CO197="","",'1-1全国'!$CO197)</f>
        <v>105.1</v>
      </c>
      <c r="CY38" s="13" t="str">
        <f>IF('1-1全国'!$CP197="","",'1-1全国'!$CP197)</f>
        <v/>
      </c>
      <c r="CZ38" s="392">
        <f>IF('1-1全国'!$CQ197="","",'1-1全国'!$CQ197)</f>
        <v>103.8</v>
      </c>
      <c r="DA38" s="13" t="str">
        <f>IF('1-1全国'!$CR197="","",'1-1全国'!$CR197)</f>
        <v/>
      </c>
      <c r="DB38" s="392">
        <f>IF('1-1全国'!$CS197="","",'1-1全国'!$CS197)</f>
        <v>116.4</v>
      </c>
      <c r="DC38" s="13" t="str">
        <f>IF('1-1全国'!$CT197="","",'1-1全国'!$CT197)</f>
        <v/>
      </c>
      <c r="DD38" s="393">
        <f>IF('1-1全国'!$CU197="","",'1-1全国'!$CU197)</f>
        <v>2.5</v>
      </c>
      <c r="DF38" s="108"/>
      <c r="DG38" s="108"/>
    </row>
    <row r="39" spans="1:111" s="8" customFormat="1" ht="18" customHeight="1">
      <c r="A39" s="129">
        <v>2025</v>
      </c>
      <c r="B39" s="88" t="s">
        <v>108</v>
      </c>
      <c r="C39" s="445">
        <v>6</v>
      </c>
      <c r="D39" s="477">
        <v>12</v>
      </c>
      <c r="E39" s="90"/>
      <c r="F39" s="388"/>
      <c r="G39" s="499">
        <f>IF('1-1全国'!$G198="","",'1-1全国'!$G198)</f>
        <v>60</v>
      </c>
      <c r="H39" s="388"/>
      <c r="I39" s="499">
        <f>IF('1-1全国'!$I198="","",'1-1全国'!$I198)</f>
        <v>88.9</v>
      </c>
      <c r="J39" s="388"/>
      <c r="K39" s="499">
        <f>IF('1-1全国'!$K198="","",'1-1全国'!$K198)</f>
        <v>62.5</v>
      </c>
      <c r="L39" s="88"/>
      <c r="M39" s="500">
        <f>IF('1-1全国'!$M198="","",'1-1全国'!$M198)</f>
        <v>12374</v>
      </c>
      <c r="N39" s="88"/>
      <c r="O39" s="500">
        <f>IF('1-1全国'!$O198="","",'1-1全国'!$O198)</f>
        <v>0</v>
      </c>
      <c r="P39" s="88"/>
      <c r="Q39" s="501">
        <f>IF('1-1全国'!$Q198="","",'1-1全国'!$Q198)</f>
        <v>101.6</v>
      </c>
      <c r="R39" s="88"/>
      <c r="S39" s="501">
        <f>IF('1-1全国'!$S198="","",'1-1全国'!$S198)</f>
        <v>104.7</v>
      </c>
      <c r="T39" s="88" t="str">
        <f>IF('1-1全国'!$T198="","",'1-1全国'!$T198)</f>
        <v/>
      </c>
      <c r="U39" s="501">
        <f>IF('1-1全国'!$U198="","",'1-1全国'!$U198)</f>
        <v>100</v>
      </c>
      <c r="V39" s="88" t="str">
        <f>IF('1-1全国'!$V198="","",'1-1全国'!$V198)</f>
        <v/>
      </c>
      <c r="W39" s="501">
        <f>IF('1-1全国'!$W198="","",'1-1全国'!$W198)</f>
        <v>104.6</v>
      </c>
      <c r="X39" s="88" t="str">
        <f>IF('1-1全国'!$X198="","",'1-1全国'!$X198)</f>
        <v/>
      </c>
      <c r="Y39" s="501">
        <f>IF('1-1全国'!$Y198="","",'1-1全国'!$Y198)</f>
        <v>100.6</v>
      </c>
      <c r="Z39" s="88" t="str">
        <f>IF('1-1全国'!$Z198="","",'1-1全国'!$Z198)</f>
        <v/>
      </c>
      <c r="AA39" s="502">
        <f>IF('1-1全国'!$AA198="","",'1-1全国'!$AA198)</f>
        <v>98.7</v>
      </c>
      <c r="AB39" s="88" t="s">
        <v>108</v>
      </c>
      <c r="AC39" s="445">
        <v>6</v>
      </c>
      <c r="AD39" s="479">
        <v>12</v>
      </c>
      <c r="AE39" s="12"/>
      <c r="AF39" s="390">
        <f>IF('1-1全国'!$AC198="","",'1-1全国'!$AC198)</f>
        <v>62957</v>
      </c>
      <c r="AG39" s="13" t="str">
        <f>IF('1-1全国'!$AD198="","",'1-1全国'!$AD198)</f>
        <v/>
      </c>
      <c r="AH39" s="390">
        <f>IF('1-1全国'!$AE198="","",'1-1全国'!$AE198)</f>
        <v>17821</v>
      </c>
      <c r="AI39" s="13" t="str">
        <f>IF('1-1全国'!$AF198="","",'1-1全国'!$AF198)</f>
        <v/>
      </c>
      <c r="AJ39" s="390">
        <f>IF('1-1全国'!$AG198="","",'1-1全国'!$AG198)</f>
        <v>26424</v>
      </c>
      <c r="AK39" s="13" t="str">
        <f>IF('1-1全国'!$AH198="","",'1-1全国'!$AH198)</f>
        <v/>
      </c>
      <c r="AL39" s="390">
        <f>IF('1-1全国'!$AI198="","",'1-1全国'!$AI198)</f>
        <v>12892</v>
      </c>
      <c r="AM39" s="13" t="str">
        <f>IF('1-1全国'!$AJ198="","",'1-1全国'!$AJ198)</f>
        <v/>
      </c>
      <c r="AN39" s="390">
        <f>IF('1-1全国'!$AK198="","",'1-1全国'!$AK198)</f>
        <v>6784.85</v>
      </c>
      <c r="AO39" s="13" t="str">
        <f>IF('1-1全国'!$AL198="","",'1-1全国'!$AL198)</f>
        <v/>
      </c>
      <c r="AP39" s="390">
        <f>IF('1-1全国'!$AM198="","",'1-1全国'!$AM198)</f>
        <v>8031.3890000000001</v>
      </c>
      <c r="AQ39" s="13" t="str">
        <f>IF('1-1全国'!$AN198="","",'1-1全国'!$AN198)</f>
        <v/>
      </c>
      <c r="AR39" s="390">
        <f>IF('1-1全国'!$AO198="","",'1-1全国'!$AO198)</f>
        <v>21848.178800000002</v>
      </c>
      <c r="AS39" s="13" t="str">
        <f>IF('1-1全国'!$AP198="","",'1-1全国'!$AP198)</f>
        <v/>
      </c>
      <c r="AT39" s="390">
        <f>IF('1-1全国'!$AQ198="","",'1-1全国'!$AQ198)</f>
        <v>0</v>
      </c>
      <c r="AU39" s="13" t="str">
        <f>IF('1-1全国'!AR198="","",'1-1全国'!AR198)</f>
        <v/>
      </c>
      <c r="AV39" s="390">
        <f>IF('1-1全国'!$AS198="","",'1-1全国'!$AS198)</f>
        <v>0</v>
      </c>
      <c r="AW39" s="13" t="str">
        <f>IF('1-1全国'!$AT198="","",'1-1全国'!$AT198)</f>
        <v/>
      </c>
      <c r="AX39" s="390">
        <f>IF('1-1全国'!$AU198="","",'1-1全国'!$AU198)</f>
        <v>9915411</v>
      </c>
      <c r="AY39" s="13" t="str">
        <f>IF('1-1全国'!AV198="","",'1-1全国'!AV198)</f>
        <v/>
      </c>
      <c r="AZ39" s="394">
        <f>IF('1-1全国'!AW198="","",'1-1全国'!AW198)</f>
        <v>6397991</v>
      </c>
      <c r="BA39" s="446"/>
      <c r="BB39" s="447"/>
      <c r="BC39" s="88" t="s">
        <v>108</v>
      </c>
      <c r="BD39" s="445">
        <v>6</v>
      </c>
      <c r="BE39" s="477">
        <v>12</v>
      </c>
      <c r="BF39" s="13" t="str">
        <f>IF('1-1全国'!$AZ198="","",'1-1全国'!$AZ198)</f>
        <v/>
      </c>
      <c r="BG39" s="390">
        <f>IF('1-1全国'!$BA198="","",'1-1全国'!$BA198)</f>
        <v>842</v>
      </c>
      <c r="BH39" s="13" t="str">
        <f>IF('1-1全国'!$BB198="","",'1-1全国'!$BB198)</f>
        <v/>
      </c>
      <c r="BI39" s="390">
        <f>IF('1-1全国'!$BC198="","",'1-1全国'!$BC198)</f>
        <v>1940.3</v>
      </c>
      <c r="BJ39" s="13" t="str">
        <f>IF('1-1全国'!$BD198="","",'1-1全国'!$BD198)</f>
        <v/>
      </c>
      <c r="BK39" s="390">
        <f>IF('1-1全国'!$BE198="","",'1-1全国'!$BE198)</f>
        <v>99101.65</v>
      </c>
      <c r="BL39" s="13" t="str">
        <f>IF('1-1全国'!$BF198="","",'1-1全国'!$BF198)</f>
        <v/>
      </c>
      <c r="BM39" s="390">
        <f>IF('1-1全国'!$BG198="","",'1-1全国'!$BG198)</f>
        <v>97777.09</v>
      </c>
      <c r="BN39" s="13" t="str">
        <f>IF('1-1全国'!$BH198="","",'1-1全国'!$BH198)</f>
        <v/>
      </c>
      <c r="BO39" s="390">
        <f>IF('1-1全国'!$BI198="","",'1-1全国'!$BI198)</f>
        <v>23476.52</v>
      </c>
      <c r="BP39" s="13" t="str">
        <f>IF('1-1全国'!$BJ198="","",'1-1全国'!$BJ198)</f>
        <v/>
      </c>
      <c r="BQ39" s="390">
        <f>IF('1-1全国'!$BK198="","",'1-1全国'!$BK198)</f>
        <v>3703.18</v>
      </c>
      <c r="BR39" s="13" t="str">
        <f>IF('1-1全国'!$BL198="","",'1-1全国'!$BL198)</f>
        <v/>
      </c>
      <c r="BS39" s="390">
        <f>IF('1-1全国'!$BM198="","",'1-1全国'!$BM198)</f>
        <v>15257.85</v>
      </c>
      <c r="BT39" s="13" t="str">
        <f>IF('1-1全国'!$BN198="","",'1-1全国'!$BN198)</f>
        <v/>
      </c>
      <c r="BU39" s="390">
        <f>IF('1-1全国'!$BO198="","",'1-1全国'!$BO198)</f>
        <v>4515.49</v>
      </c>
      <c r="BV39" s="489"/>
      <c r="BW39" s="390">
        <f>IF('1-1全国'!$BQ198="","",'1-1全国'!$BQ198)</f>
        <v>11371.5</v>
      </c>
      <c r="BX39" s="13" t="str">
        <f>IF('1-1全国'!$BR198="","",'1-1全国'!$BR198)</f>
        <v/>
      </c>
      <c r="BY39" s="390">
        <f>IF('1-1全国'!$BS198="","",'1-1全国'!$BS198)</f>
        <v>5460.6959999999999</v>
      </c>
      <c r="BZ39" s="13" t="str">
        <f>IF('1-1全国'!$BT198="","",'1-1全国'!$BT198)</f>
        <v/>
      </c>
      <c r="CA39" s="392">
        <f>IF('1-1全国'!$BU198="","",'1-1全国'!$BU198)</f>
        <v>124.9</v>
      </c>
      <c r="CB39" s="13" t="str">
        <f>IF('1-1全国'!$BV198="","",'1-1全国'!$BV198)</f>
        <v/>
      </c>
      <c r="CC39" s="393">
        <f>IF('1-1全国'!$BW198="","",'1-1全国'!$BW198)</f>
        <v>110.7</v>
      </c>
      <c r="CD39" s="88" t="s">
        <v>108</v>
      </c>
      <c r="CE39" s="445">
        <v>6</v>
      </c>
      <c r="CF39" s="477">
        <v>12</v>
      </c>
      <c r="CG39" s="13"/>
      <c r="CH39" s="390">
        <f>IF('1-1全国'!$BY198="","",'1-1全国'!$BY198)</f>
        <v>352633</v>
      </c>
      <c r="CI39" s="13" t="str">
        <f>IF('1-1全国'!$BZ198="","",'1-1全国'!$BZ198)</f>
        <v/>
      </c>
      <c r="CJ39" s="397">
        <f>IF('1-1全国'!$CA198="","",'1-1全国'!$CA198)</f>
        <v>1.25</v>
      </c>
      <c r="CK39" s="13" t="str">
        <f>IF('1-1全国'!$CB198="","",'1-1全国'!$CB198)</f>
        <v/>
      </c>
      <c r="CL39" s="390">
        <f>IF('1-1全国'!$CC198="","",'1-1全国'!$CC198)</f>
        <v>289.67599999999999</v>
      </c>
      <c r="CM39" s="13" t="str">
        <f>IF('1-1全国'!$CD198="","",'1-1全国'!$CD198)</f>
        <v/>
      </c>
      <c r="CN39" s="390">
        <f>IF('1-1全国'!$CE198="","",'1-1全国'!$CE198)</f>
        <v>790.79100000000005</v>
      </c>
      <c r="CO39" s="13" t="str">
        <f>IF('1-1全国'!$CF198="","",'1-1全国'!$CF198)</f>
        <v/>
      </c>
      <c r="CP39" s="392">
        <f>IF('1-1全国'!$CG198="","",'1-1全国'!$CG198)</f>
        <v>193.9</v>
      </c>
      <c r="CQ39" s="13" t="str">
        <f>IF('1-1全国'!$CH198="","",'1-1全国'!$CH198)</f>
        <v/>
      </c>
      <c r="CR39" s="392">
        <f>IF('1-1全国'!$CI198="","",'1-1全国'!$CI198)</f>
        <v>172.4</v>
      </c>
      <c r="CS39" s="13" t="str">
        <f>IF('1-1全国'!$CJ198="","",'1-1全国'!$CJ198)</f>
        <v/>
      </c>
      <c r="CT39" s="392">
        <f>IF('1-1全国'!$CK198="","",'1-1全国'!$CK198)</f>
        <v>108.8</v>
      </c>
      <c r="CU39" s="13" t="str">
        <f>IF('1-1全国'!$CL198="","",'1-1全国'!$CL198)</f>
        <v/>
      </c>
      <c r="CV39" s="392">
        <f>IF('1-1全国'!$CM198="","",'1-1全国'!$CM198)</f>
        <v>96.7</v>
      </c>
      <c r="CW39" s="13" t="str">
        <f>IF('1-1全国'!$CN198="","",'1-1全国'!$CN198)</f>
        <v/>
      </c>
      <c r="CX39" s="392">
        <f>IF('1-1全国'!$CO198="","",'1-1全国'!$CO198)</f>
        <v>105.2</v>
      </c>
      <c r="CY39" s="13" t="str">
        <f>IF('1-1全国'!$CP198="","",'1-1全国'!$CP198)</f>
        <v/>
      </c>
      <c r="CZ39" s="392">
        <f>IF('1-1全国'!$CQ198="","",'1-1全国'!$CQ198)</f>
        <v>101.2</v>
      </c>
      <c r="DA39" s="13" t="str">
        <f>IF('1-1全国'!$CR198="","",'1-1全国'!$CR198)</f>
        <v/>
      </c>
      <c r="DB39" s="392">
        <f>IF('1-1全国'!$CS198="","",'1-1全国'!$CS198)</f>
        <v>112.7</v>
      </c>
      <c r="DC39" s="13" t="str">
        <f>IF('1-1全国'!$CT198="","",'1-1全国'!$CT198)</f>
        <v/>
      </c>
      <c r="DD39" s="393">
        <f>IF('1-1全国'!$CU198="","",'1-1全国'!$CU198)</f>
        <v>2.4</v>
      </c>
      <c r="DF39" s="108"/>
      <c r="DG39" s="108"/>
    </row>
    <row r="40" spans="1:111" s="8" customFormat="1" ht="18" customHeight="1">
      <c r="A40" s="408"/>
      <c r="B40" s="269"/>
      <c r="C40" s="271" t="s">
        <v>242</v>
      </c>
      <c r="D40" s="270"/>
      <c r="E40" s="266"/>
      <c r="F40" s="810" t="s">
        <v>34</v>
      </c>
      <c r="G40" s="810"/>
      <c r="H40" s="810"/>
      <c r="I40" s="810"/>
      <c r="J40" s="810"/>
      <c r="K40" s="810"/>
      <c r="L40" s="810" t="s">
        <v>34</v>
      </c>
      <c r="M40" s="810"/>
      <c r="N40" s="810"/>
      <c r="O40" s="810"/>
      <c r="P40" s="811" t="s">
        <v>249</v>
      </c>
      <c r="Q40" s="812"/>
      <c r="R40" s="812"/>
      <c r="S40" s="812"/>
      <c r="T40" s="813"/>
      <c r="U40" s="813"/>
      <c r="V40" s="813"/>
      <c r="W40" s="813"/>
      <c r="X40" s="813"/>
      <c r="Y40" s="813"/>
      <c r="Z40" s="813"/>
      <c r="AA40" s="814"/>
      <c r="AB40" s="289"/>
      <c r="AC40" s="290" t="s">
        <v>242</v>
      </c>
      <c r="AD40" s="383"/>
      <c r="AE40" s="289"/>
      <c r="AF40" s="812" t="s">
        <v>253</v>
      </c>
      <c r="AG40" s="812"/>
      <c r="AH40" s="812"/>
      <c r="AI40" s="812"/>
      <c r="AJ40" s="815"/>
      <c r="AK40" s="288"/>
      <c r="AL40" s="812" t="s">
        <v>253</v>
      </c>
      <c r="AM40" s="812"/>
      <c r="AN40" s="815"/>
      <c r="AO40" s="312"/>
      <c r="AP40" s="815" t="s">
        <v>253</v>
      </c>
      <c r="AQ40" s="810"/>
      <c r="AR40" s="810"/>
      <c r="AS40" s="288"/>
      <c r="AT40" s="818" t="s">
        <v>34</v>
      </c>
      <c r="AU40" s="818"/>
      <c r="AV40" s="818"/>
      <c r="AW40" s="817" t="s">
        <v>253</v>
      </c>
      <c r="AX40" s="818"/>
      <c r="AY40" s="818"/>
      <c r="AZ40" s="819"/>
      <c r="BA40" s="815" t="s">
        <v>41</v>
      </c>
      <c r="BB40" s="811"/>
      <c r="BC40" s="289"/>
      <c r="BD40" s="290" t="s">
        <v>242</v>
      </c>
      <c r="BE40" s="291"/>
      <c r="BF40" s="289"/>
      <c r="BG40" s="812" t="s">
        <v>253</v>
      </c>
      <c r="BH40" s="812"/>
      <c r="BI40" s="815"/>
      <c r="BJ40" s="810" t="s">
        <v>253</v>
      </c>
      <c r="BK40" s="810"/>
      <c r="BL40" s="810"/>
      <c r="BM40" s="811"/>
      <c r="BN40" s="288"/>
      <c r="BO40" s="812" t="s">
        <v>253</v>
      </c>
      <c r="BP40" s="812"/>
      <c r="BQ40" s="812"/>
      <c r="BR40" s="812"/>
      <c r="BS40" s="812"/>
      <c r="BT40" s="812"/>
      <c r="BU40" s="815"/>
      <c r="BV40" s="811" t="s">
        <v>307</v>
      </c>
      <c r="BW40" s="815"/>
      <c r="BX40" s="811" t="s">
        <v>253</v>
      </c>
      <c r="BY40" s="815"/>
      <c r="BZ40" s="288"/>
      <c r="CA40" s="292" t="s">
        <v>251</v>
      </c>
      <c r="CB40" s="288"/>
      <c r="CC40" s="292" t="s">
        <v>250</v>
      </c>
      <c r="CD40" s="289"/>
      <c r="CE40" s="290" t="s">
        <v>242</v>
      </c>
      <c r="CF40" s="291"/>
      <c r="CG40" s="816" t="s">
        <v>252</v>
      </c>
      <c r="CH40" s="816"/>
      <c r="CI40" s="817" t="s">
        <v>253</v>
      </c>
      <c r="CJ40" s="818"/>
      <c r="CK40" s="818"/>
      <c r="CL40" s="818"/>
      <c r="CM40" s="818"/>
      <c r="CN40" s="819"/>
      <c r="CO40" s="810" t="s">
        <v>253</v>
      </c>
      <c r="CP40" s="810"/>
      <c r="CQ40" s="810"/>
      <c r="CR40" s="810"/>
      <c r="CS40" s="810"/>
      <c r="CT40" s="810"/>
      <c r="CU40" s="810"/>
      <c r="CV40" s="810"/>
      <c r="CW40" s="810"/>
      <c r="CX40" s="810"/>
      <c r="CY40" s="810"/>
      <c r="CZ40" s="810"/>
      <c r="DA40" s="820"/>
      <c r="DB40" s="820"/>
      <c r="DC40" s="389"/>
      <c r="DD40" s="315" t="s">
        <v>253</v>
      </c>
    </row>
    <row r="41" spans="1:111" s="8" customFormat="1" ht="18" customHeight="1">
      <c r="A41" s="129">
        <v>2022</v>
      </c>
      <c r="B41" s="693" t="s">
        <v>244</v>
      </c>
      <c r="C41" s="697"/>
      <c r="D41" s="697"/>
      <c r="E41" s="267"/>
      <c r="F41" s="693" t="s">
        <v>96</v>
      </c>
      <c r="G41" s="726"/>
      <c r="H41" s="726"/>
      <c r="I41" s="726"/>
      <c r="J41" s="726"/>
      <c r="K41" s="821"/>
      <c r="L41" s="693" t="s">
        <v>59</v>
      </c>
      <c r="M41" s="697"/>
      <c r="N41" s="697"/>
      <c r="O41" s="694"/>
      <c r="P41" s="693" t="s">
        <v>38</v>
      </c>
      <c r="Q41" s="697"/>
      <c r="R41" s="697"/>
      <c r="S41" s="697"/>
      <c r="T41" s="697"/>
      <c r="U41" s="697"/>
      <c r="V41" s="697"/>
      <c r="W41" s="697"/>
      <c r="X41" s="697"/>
      <c r="Y41" s="697"/>
      <c r="Z41" s="697"/>
      <c r="AA41" s="694"/>
      <c r="AB41" s="693" t="s">
        <v>244</v>
      </c>
      <c r="AC41" s="697"/>
      <c r="AD41" s="697"/>
      <c r="AE41" s="693" t="s">
        <v>36</v>
      </c>
      <c r="AF41" s="697"/>
      <c r="AG41" s="697"/>
      <c r="AH41" s="697"/>
      <c r="AI41" s="697"/>
      <c r="AJ41" s="694"/>
      <c r="AK41" s="717" t="s">
        <v>291</v>
      </c>
      <c r="AL41" s="718"/>
      <c r="AM41" s="718"/>
      <c r="AN41" s="719"/>
      <c r="AO41" s="693" t="s">
        <v>157</v>
      </c>
      <c r="AP41" s="697"/>
      <c r="AQ41" s="697"/>
      <c r="AR41" s="694"/>
      <c r="AS41" s="279"/>
      <c r="AT41" s="823"/>
      <c r="AU41" s="823"/>
      <c r="AV41" s="824"/>
      <c r="AW41" s="693" t="s">
        <v>16</v>
      </c>
      <c r="AX41" s="697"/>
      <c r="AY41" s="697"/>
      <c r="AZ41" s="694"/>
      <c r="BA41" s="632" t="s">
        <v>78</v>
      </c>
      <c r="BB41" s="665"/>
      <c r="BC41" s="693" t="s">
        <v>244</v>
      </c>
      <c r="BD41" s="697"/>
      <c r="BE41" s="697"/>
      <c r="BF41" s="67"/>
      <c r="BG41" s="632" t="s">
        <v>115</v>
      </c>
      <c r="BH41" s="632"/>
      <c r="BI41" s="723"/>
      <c r="BJ41" s="693" t="s">
        <v>57</v>
      </c>
      <c r="BK41" s="726"/>
      <c r="BL41" s="726"/>
      <c r="BM41" s="726"/>
      <c r="BN41" s="699" t="s">
        <v>148</v>
      </c>
      <c r="BO41" s="700"/>
      <c r="BP41" s="700"/>
      <c r="BQ41" s="700"/>
      <c r="BR41" s="700"/>
      <c r="BS41" s="700"/>
      <c r="BT41" s="700"/>
      <c r="BU41" s="700"/>
      <c r="BV41" s="700"/>
      <c r="BW41" s="701"/>
      <c r="BX41" s="693" t="s">
        <v>97</v>
      </c>
      <c r="BY41" s="729"/>
      <c r="BZ41" s="693" t="s">
        <v>114</v>
      </c>
      <c r="CA41" s="694"/>
      <c r="CB41" s="693" t="s">
        <v>59</v>
      </c>
      <c r="CC41" s="694"/>
      <c r="CD41" s="693" t="s">
        <v>244</v>
      </c>
      <c r="CE41" s="697"/>
      <c r="CF41" s="697"/>
      <c r="CG41" s="693" t="s">
        <v>59</v>
      </c>
      <c r="CH41" s="694"/>
      <c r="CI41" s="693" t="s">
        <v>39</v>
      </c>
      <c r="CJ41" s="697"/>
      <c r="CK41" s="697"/>
      <c r="CL41" s="697"/>
      <c r="CM41" s="697"/>
      <c r="CN41" s="697"/>
      <c r="CO41" s="697"/>
      <c r="CP41" s="697"/>
      <c r="CQ41" s="697"/>
      <c r="CR41" s="697"/>
      <c r="CS41" s="697"/>
      <c r="CT41" s="697"/>
      <c r="CU41" s="697"/>
      <c r="CV41" s="697"/>
      <c r="CW41" s="697"/>
      <c r="CX41" s="697"/>
      <c r="CY41" s="697"/>
      <c r="CZ41" s="697"/>
      <c r="DA41" s="697"/>
      <c r="DB41" s="694"/>
      <c r="DC41" s="693" t="s">
        <v>59</v>
      </c>
      <c r="DD41" s="694"/>
      <c r="DF41" s="108"/>
      <c r="DG41" s="108"/>
    </row>
    <row r="42" spans="1:111" s="8" customFormat="1" ht="23.4" customHeight="1">
      <c r="A42" s="129">
        <v>2023</v>
      </c>
      <c r="B42" s="695"/>
      <c r="C42" s="698"/>
      <c r="D42" s="698"/>
      <c r="E42" s="268"/>
      <c r="F42" s="727"/>
      <c r="G42" s="728"/>
      <c r="H42" s="728"/>
      <c r="I42" s="728"/>
      <c r="J42" s="728"/>
      <c r="K42" s="822"/>
      <c r="L42" s="695"/>
      <c r="M42" s="698"/>
      <c r="N42" s="698"/>
      <c r="O42" s="696"/>
      <c r="P42" s="695"/>
      <c r="Q42" s="698"/>
      <c r="R42" s="698"/>
      <c r="S42" s="698"/>
      <c r="T42" s="698"/>
      <c r="U42" s="698"/>
      <c r="V42" s="698"/>
      <c r="W42" s="698"/>
      <c r="X42" s="698"/>
      <c r="Y42" s="698"/>
      <c r="Z42" s="698"/>
      <c r="AA42" s="696"/>
      <c r="AB42" s="695"/>
      <c r="AC42" s="698"/>
      <c r="AD42" s="698"/>
      <c r="AE42" s="695"/>
      <c r="AF42" s="698"/>
      <c r="AG42" s="698"/>
      <c r="AH42" s="698"/>
      <c r="AI42" s="698"/>
      <c r="AJ42" s="696"/>
      <c r="AK42" s="720" t="s">
        <v>292</v>
      </c>
      <c r="AL42" s="721"/>
      <c r="AM42" s="721"/>
      <c r="AN42" s="722"/>
      <c r="AO42" s="695"/>
      <c r="AP42" s="698"/>
      <c r="AQ42" s="698"/>
      <c r="AR42" s="696"/>
      <c r="AS42" s="280"/>
      <c r="AT42" s="825"/>
      <c r="AU42" s="825"/>
      <c r="AV42" s="826"/>
      <c r="AW42" s="695"/>
      <c r="AX42" s="698"/>
      <c r="AY42" s="698"/>
      <c r="AZ42" s="696"/>
      <c r="BA42" s="827"/>
      <c r="BB42" s="827"/>
      <c r="BC42" s="695"/>
      <c r="BD42" s="698"/>
      <c r="BE42" s="698"/>
      <c r="BF42" s="418"/>
      <c r="BG42" s="724"/>
      <c r="BH42" s="724"/>
      <c r="BI42" s="725"/>
      <c r="BJ42" s="727"/>
      <c r="BK42" s="728"/>
      <c r="BL42" s="728"/>
      <c r="BM42" s="728"/>
      <c r="BN42" s="702"/>
      <c r="BO42" s="703"/>
      <c r="BP42" s="703"/>
      <c r="BQ42" s="703"/>
      <c r="BR42" s="703"/>
      <c r="BS42" s="703"/>
      <c r="BT42" s="703"/>
      <c r="BU42" s="703"/>
      <c r="BV42" s="703"/>
      <c r="BW42" s="704"/>
      <c r="BX42" s="730"/>
      <c r="BY42" s="731"/>
      <c r="BZ42" s="695"/>
      <c r="CA42" s="696"/>
      <c r="CB42" s="695"/>
      <c r="CC42" s="696"/>
      <c r="CD42" s="695"/>
      <c r="CE42" s="698"/>
      <c r="CF42" s="698"/>
      <c r="CG42" s="695"/>
      <c r="CH42" s="696"/>
      <c r="CI42" s="695"/>
      <c r="CJ42" s="698"/>
      <c r="CK42" s="698"/>
      <c r="CL42" s="698"/>
      <c r="CM42" s="698"/>
      <c r="CN42" s="698"/>
      <c r="CO42" s="698"/>
      <c r="CP42" s="698"/>
      <c r="CQ42" s="698"/>
      <c r="CR42" s="698"/>
      <c r="CS42" s="698"/>
      <c r="CT42" s="698"/>
      <c r="CU42" s="698"/>
      <c r="CV42" s="698"/>
      <c r="CW42" s="698"/>
      <c r="CX42" s="698"/>
      <c r="CY42" s="698"/>
      <c r="CZ42" s="698"/>
      <c r="DA42" s="698"/>
      <c r="DB42" s="696"/>
      <c r="DC42" s="695"/>
      <c r="DD42" s="696"/>
      <c r="DF42" s="108"/>
      <c r="DG42" s="108"/>
    </row>
    <row r="43" spans="1:111" s="8" customFormat="1" ht="19.2" customHeight="1">
      <c r="A43" s="52">
        <v>2023</v>
      </c>
      <c r="B43" s="2"/>
      <c r="C43" s="2"/>
      <c r="D43" s="2"/>
      <c r="E43" s="2"/>
      <c r="F43" s="2"/>
      <c r="G43" s="2"/>
      <c r="H43" s="2"/>
      <c r="I43" s="2"/>
      <c r="J43" s="2"/>
      <c r="K43" s="2"/>
      <c r="L43" s="2"/>
      <c r="M43" s="2"/>
      <c r="N43" s="2"/>
      <c r="O43" s="2"/>
      <c r="P43" s="2"/>
      <c r="Q43" s="2"/>
      <c r="R43" s="2"/>
      <c r="S43" s="2"/>
      <c r="T43" s="2"/>
      <c r="U43" s="2"/>
      <c r="V43" s="2"/>
      <c r="W43" s="2"/>
      <c r="X43" s="2"/>
      <c r="Y43" s="2"/>
      <c r="Z43" s="2"/>
      <c r="AA43" s="111"/>
      <c r="AB43" s="111"/>
      <c r="AC43" s="2"/>
      <c r="AD43" s="2"/>
      <c r="AE43" s="111"/>
      <c r="AF43" s="2"/>
      <c r="AG43" s="2"/>
      <c r="AH43" s="2"/>
      <c r="AI43" s="2"/>
      <c r="AJ43" s="2"/>
      <c r="AK43" s="2"/>
      <c r="AL43" s="2"/>
      <c r="AM43" s="2"/>
      <c r="AN43" s="2"/>
      <c r="AO43" s="2"/>
      <c r="AP43" s="2"/>
      <c r="AQ43" s="2"/>
      <c r="AR43" s="2"/>
      <c r="AS43" s="2"/>
      <c r="AT43" s="2"/>
      <c r="AU43" s="2"/>
      <c r="AV43" s="2"/>
      <c r="AW43" s="2"/>
      <c r="AX43" s="2"/>
      <c r="AY43" s="2"/>
      <c r="AZ43" s="111"/>
      <c r="BA43" s="111"/>
      <c r="BB43" s="111"/>
      <c r="BC43" s="111"/>
      <c r="BD43" s="2"/>
      <c r="BE43" s="2"/>
      <c r="BF43" s="111"/>
      <c r="BG43" s="111"/>
      <c r="BH43" s="111"/>
      <c r="BI43" s="111"/>
      <c r="BJ43" s="407"/>
      <c r="BK43" s="111"/>
      <c r="BL43" s="111"/>
      <c r="BM43" s="111"/>
      <c r="BN43" s="2"/>
      <c r="BO43" s="2"/>
      <c r="BP43" s="2"/>
      <c r="BQ43" s="2"/>
      <c r="BR43" s="2"/>
      <c r="BS43" s="2"/>
      <c r="BT43" s="2"/>
      <c r="BU43" s="2"/>
      <c r="BV43" s="2"/>
      <c r="BW43" s="2"/>
      <c r="BX43" s="2"/>
      <c r="BY43" s="2"/>
      <c r="BZ43" s="111"/>
      <c r="CA43" s="2"/>
      <c r="CB43" s="2"/>
      <c r="CC43" s="111"/>
      <c r="CD43" s="111"/>
      <c r="CE43" s="2"/>
      <c r="CF43" s="2"/>
      <c r="CG43" s="2"/>
      <c r="CH43" s="2"/>
      <c r="CI43" s="2"/>
      <c r="CJ43" s="2"/>
      <c r="CK43" s="2"/>
      <c r="CL43" s="2"/>
      <c r="CM43" s="2"/>
      <c r="CN43" s="2"/>
      <c r="CO43" s="16"/>
      <c r="CP43" s="2"/>
      <c r="CQ43" s="16"/>
      <c r="CR43" s="2"/>
      <c r="CS43" s="2"/>
      <c r="CT43" s="2"/>
      <c r="CU43" s="2"/>
      <c r="CV43" s="2"/>
      <c r="CW43" s="16"/>
      <c r="CX43" s="72"/>
      <c r="CY43" s="72"/>
      <c r="CZ43" s="72"/>
      <c r="DA43" s="16"/>
      <c r="DB43" s="72"/>
      <c r="DC43" s="72"/>
      <c r="DD43" s="111"/>
      <c r="DF43" s="108"/>
      <c r="DG43" s="108"/>
    </row>
    <row r="44" spans="1:111" s="8" customFormat="1" ht="19.2" customHeight="1">
      <c r="A44" s="129">
        <v>2023</v>
      </c>
      <c r="B44" s="9"/>
      <c r="C44" s="9"/>
      <c r="D44" s="9"/>
      <c r="E44" s="9"/>
      <c r="F44" s="9" t="s">
        <v>105</v>
      </c>
      <c r="G44" s="9"/>
      <c r="H44" s="9"/>
      <c r="I44" s="9"/>
      <c r="J44" s="9"/>
      <c r="K44" s="9"/>
      <c r="L44" s="9"/>
      <c r="M44" s="9"/>
      <c r="N44" s="9"/>
      <c r="O44" s="9"/>
      <c r="P44" s="9"/>
      <c r="Q44" s="9"/>
      <c r="R44" s="9"/>
      <c r="S44" s="9"/>
      <c r="T44" s="9"/>
      <c r="U44" s="9"/>
      <c r="V44" s="27"/>
      <c r="W44" s="9"/>
      <c r="X44" s="9"/>
      <c r="Y44" s="9"/>
      <c r="Z44" s="9"/>
      <c r="AA44" s="9"/>
      <c r="AB44" s="9"/>
      <c r="AC44" s="9"/>
      <c r="AD44" s="9"/>
      <c r="AE44" s="9"/>
      <c r="AF44" s="9" t="s">
        <v>105</v>
      </c>
      <c r="AG44" s="9"/>
      <c r="AH44" s="9"/>
      <c r="AI44" s="9"/>
      <c r="AJ44" s="9"/>
      <c r="AK44" s="9"/>
      <c r="AL44" s="9"/>
      <c r="AM44" s="9"/>
      <c r="AN44" s="9"/>
      <c r="AO44" s="9"/>
      <c r="AR44" s="9"/>
      <c r="AS44" s="9"/>
      <c r="AT44" s="9"/>
      <c r="AU44" s="9"/>
      <c r="AV44" s="9"/>
      <c r="AW44" s="9"/>
      <c r="AX44" s="9"/>
      <c r="AY44" s="9"/>
      <c r="AZ44" s="9"/>
      <c r="BA44" s="9" t="s">
        <v>105</v>
      </c>
      <c r="BB44" s="9"/>
      <c r="BC44" s="9"/>
      <c r="BD44" s="9"/>
      <c r="BE44" s="9"/>
      <c r="BF44" s="9"/>
      <c r="BG44" s="9" t="s">
        <v>105</v>
      </c>
      <c r="BH44" s="9"/>
      <c r="BJ44" s="9"/>
      <c r="BK44" s="9"/>
      <c r="BL44" s="9"/>
      <c r="BM44" s="9"/>
      <c r="BN44" s="9"/>
      <c r="BO44" s="9"/>
      <c r="BP44" s="9"/>
      <c r="BQ44" s="9"/>
      <c r="BR44" s="9"/>
      <c r="BS44" s="9"/>
      <c r="BT44" s="9"/>
      <c r="BU44" s="9"/>
      <c r="BV44" s="9"/>
      <c r="BW44" s="9"/>
      <c r="BX44" s="9"/>
      <c r="BY44" s="9"/>
      <c r="BZ44" s="9"/>
      <c r="CC44" s="9"/>
      <c r="CD44" s="9"/>
      <c r="CE44" s="9"/>
      <c r="CF44" s="9"/>
      <c r="CG44" s="9" t="s">
        <v>105</v>
      </c>
      <c r="CH44" s="9"/>
      <c r="CI44" s="9"/>
      <c r="CJ44" s="9"/>
      <c r="CK44" s="9"/>
      <c r="CL44" s="9"/>
      <c r="CM44" s="9"/>
      <c r="CN44" s="9"/>
      <c r="CO44" s="9"/>
      <c r="CQ44" s="9"/>
      <c r="CR44" s="9"/>
      <c r="CS44" s="9"/>
      <c r="CT44" s="9"/>
      <c r="CU44" s="9"/>
      <c r="CV44" s="9"/>
      <c r="CW44" s="9"/>
      <c r="CX44" s="9"/>
      <c r="CY44" s="9"/>
      <c r="CZ44" s="9"/>
      <c r="DA44" s="9"/>
      <c r="DB44" s="9"/>
      <c r="DC44" s="9"/>
      <c r="DD44" s="9"/>
      <c r="DF44" s="108"/>
      <c r="DG44" s="108"/>
    </row>
    <row r="45" spans="1:111" s="8" customFormat="1" ht="19.2" customHeight="1">
      <c r="A45" s="52">
        <v>2023</v>
      </c>
      <c r="B45" s="1"/>
      <c r="C45" s="1"/>
      <c r="D45" s="1"/>
      <c r="E45" s="1"/>
      <c r="F45" s="1"/>
      <c r="G45" s="1"/>
      <c r="H45" s="1"/>
      <c r="I45" s="1"/>
      <c r="J45" s="1"/>
      <c r="K45" s="1"/>
      <c r="L45" s="1"/>
      <c r="M45" s="1"/>
      <c r="N45" s="1"/>
      <c r="O45" s="1"/>
      <c r="P45" s="1"/>
      <c r="Q45" s="1"/>
      <c r="R45" s="1"/>
      <c r="S45" s="1"/>
      <c r="T45" s="1"/>
      <c r="U45" s="1"/>
      <c r="V45" s="1"/>
      <c r="W45" s="1"/>
      <c r="X45" s="1"/>
      <c r="Y45" s="1"/>
      <c r="Z45" s="1"/>
      <c r="AA45" s="112"/>
      <c r="AB45" s="112"/>
      <c r="AC45" s="1"/>
      <c r="AD45" s="1"/>
      <c r="AE45" s="112"/>
      <c r="AF45" s="1"/>
      <c r="AG45" s="1"/>
      <c r="AH45" s="1"/>
      <c r="AI45" s="1"/>
      <c r="AJ45" s="1"/>
      <c r="AK45" s="1"/>
      <c r="AL45" s="1"/>
      <c r="AM45" s="1"/>
      <c r="AN45" s="1"/>
      <c r="AO45" s="1"/>
      <c r="AP45" s="1"/>
      <c r="AQ45" s="1"/>
      <c r="AR45" s="1"/>
      <c r="AS45" s="1"/>
      <c r="AT45" s="1"/>
      <c r="AU45" s="1"/>
      <c r="AV45" s="1"/>
      <c r="AW45" s="1"/>
      <c r="AX45" s="1"/>
      <c r="AY45" s="1"/>
      <c r="AZ45" s="112"/>
      <c r="BA45" s="112"/>
      <c r="BB45" s="112"/>
      <c r="BC45" s="112"/>
      <c r="BD45" s="1"/>
      <c r="BE45" s="1"/>
      <c r="BF45" s="112"/>
      <c r="BG45" s="112"/>
      <c r="BH45" s="112"/>
      <c r="BI45" s="112"/>
      <c r="BJ45" s="112"/>
      <c r="BK45" s="112"/>
      <c r="BL45" s="112"/>
      <c r="BM45" s="112"/>
      <c r="BN45" s="1"/>
      <c r="BO45" s="1"/>
      <c r="BP45" s="1"/>
      <c r="BQ45" s="1"/>
      <c r="BR45" s="1"/>
      <c r="BS45" s="1"/>
      <c r="BT45" s="1"/>
      <c r="BU45" s="1"/>
      <c r="BV45" s="1"/>
      <c r="BW45" s="1"/>
      <c r="BX45" s="1"/>
      <c r="BY45" s="1"/>
      <c r="BZ45" s="112"/>
      <c r="CA45" s="1"/>
      <c r="CB45" s="1"/>
      <c r="CC45" s="112"/>
      <c r="CD45" s="112"/>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12"/>
      <c r="DF45" s="108"/>
      <c r="DG45" s="108"/>
    </row>
    <row r="46" spans="1:111" s="8" customFormat="1" ht="19.2" customHeight="1">
      <c r="A46" s="52">
        <v>2023</v>
      </c>
      <c r="B46" s="777" t="s">
        <v>243</v>
      </c>
      <c r="C46" s="726"/>
      <c r="D46" s="726"/>
      <c r="E46" s="234"/>
      <c r="F46" s="746" t="s">
        <v>83</v>
      </c>
      <c r="G46" s="747"/>
      <c r="H46" s="747"/>
      <c r="I46" s="747"/>
      <c r="J46" s="747"/>
      <c r="K46" s="748"/>
      <c r="L46" s="780" t="s">
        <v>27</v>
      </c>
      <c r="M46" s="781"/>
      <c r="N46" s="786" t="s">
        <v>121</v>
      </c>
      <c r="O46" s="781"/>
      <c r="P46" s="746" t="s">
        <v>3</v>
      </c>
      <c r="Q46" s="750"/>
      <c r="R46" s="750"/>
      <c r="S46" s="751"/>
      <c r="T46" s="746" t="s">
        <v>87</v>
      </c>
      <c r="U46" s="750"/>
      <c r="V46" s="750"/>
      <c r="W46" s="751"/>
      <c r="X46" s="746" t="s">
        <v>88</v>
      </c>
      <c r="Y46" s="750"/>
      <c r="Z46" s="750"/>
      <c r="AA46" s="751"/>
      <c r="AB46" s="777" t="s">
        <v>243</v>
      </c>
      <c r="AC46" s="726"/>
      <c r="AD46" s="726"/>
      <c r="AE46" s="746" t="s">
        <v>92</v>
      </c>
      <c r="AF46" s="747"/>
      <c r="AG46" s="747"/>
      <c r="AH46" s="747"/>
      <c r="AI46" s="747"/>
      <c r="AJ46" s="748"/>
      <c r="AK46" s="749" t="s">
        <v>126</v>
      </c>
      <c r="AL46" s="750"/>
      <c r="AM46" s="750"/>
      <c r="AN46" s="751"/>
      <c r="AO46" s="746" t="s">
        <v>7</v>
      </c>
      <c r="AP46" s="747"/>
      <c r="AQ46" s="747"/>
      <c r="AR46" s="748"/>
      <c r="AS46" s="749" t="s">
        <v>198</v>
      </c>
      <c r="AT46" s="750"/>
      <c r="AU46" s="750"/>
      <c r="AV46" s="751"/>
      <c r="AW46" s="746" t="s">
        <v>1</v>
      </c>
      <c r="AX46" s="747"/>
      <c r="AY46" s="747"/>
      <c r="AZ46" s="748"/>
      <c r="BA46" s="845" t="s">
        <v>2</v>
      </c>
      <c r="BB46" s="846"/>
      <c r="BC46" s="777" t="s">
        <v>243</v>
      </c>
      <c r="BD46" s="726"/>
      <c r="BE46" s="726"/>
      <c r="BF46" s="746" t="s">
        <v>135</v>
      </c>
      <c r="BG46" s="747"/>
      <c r="BH46" s="747"/>
      <c r="BI46" s="748"/>
      <c r="BJ46" s="746" t="s">
        <v>4</v>
      </c>
      <c r="BK46" s="750"/>
      <c r="BL46" s="750"/>
      <c r="BM46" s="750"/>
      <c r="BN46" s="746" t="s">
        <v>176</v>
      </c>
      <c r="BO46" s="747"/>
      <c r="BP46" s="747"/>
      <c r="BQ46" s="747"/>
      <c r="BR46" s="747"/>
      <c r="BS46" s="747"/>
      <c r="BT46" s="747"/>
      <c r="BU46" s="747"/>
      <c r="BV46" s="671" t="s">
        <v>308</v>
      </c>
      <c r="BW46" s="772"/>
      <c r="BX46" s="760" t="s">
        <v>288</v>
      </c>
      <c r="BY46" s="761"/>
      <c r="BZ46" s="746" t="s">
        <v>5</v>
      </c>
      <c r="CA46" s="747"/>
      <c r="CB46" s="747"/>
      <c r="CC46" s="748"/>
      <c r="CD46" s="777" t="s">
        <v>243</v>
      </c>
      <c r="CE46" s="726"/>
      <c r="CF46" s="726"/>
      <c r="CG46" s="746" t="s">
        <v>282</v>
      </c>
      <c r="CH46" s="751"/>
      <c r="CI46" s="740" t="s">
        <v>286</v>
      </c>
      <c r="CJ46" s="741"/>
      <c r="CK46" s="740" t="s">
        <v>287</v>
      </c>
      <c r="CL46" s="741"/>
      <c r="CM46" s="798" t="s">
        <v>90</v>
      </c>
      <c r="CN46" s="799"/>
      <c r="CO46" s="746" t="s">
        <v>106</v>
      </c>
      <c r="CP46" s="747"/>
      <c r="CQ46" s="747"/>
      <c r="CR46" s="747"/>
      <c r="CS46" s="747"/>
      <c r="CT46" s="747"/>
      <c r="CU46" s="747"/>
      <c r="CV46" s="748"/>
      <c r="CW46" s="740" t="s">
        <v>285</v>
      </c>
      <c r="CX46" s="741"/>
      <c r="CY46" s="711" t="s">
        <v>284</v>
      </c>
      <c r="CZ46" s="713"/>
      <c r="DA46" s="752" t="s">
        <v>280</v>
      </c>
      <c r="DB46" s="753"/>
      <c r="DC46" s="732" t="s">
        <v>283</v>
      </c>
      <c r="DD46" s="733"/>
      <c r="DF46" s="108"/>
      <c r="DG46" s="108"/>
    </row>
    <row r="47" spans="1:111" s="8" customFormat="1" ht="19.2" customHeight="1">
      <c r="A47" s="52">
        <v>2023</v>
      </c>
      <c r="B47" s="778"/>
      <c r="C47" s="779"/>
      <c r="D47" s="779"/>
      <c r="E47" s="73"/>
      <c r="F47" s="780" t="s">
        <v>84</v>
      </c>
      <c r="G47" s="781"/>
      <c r="H47" s="786" t="s">
        <v>85</v>
      </c>
      <c r="I47" s="781"/>
      <c r="J47" s="780" t="s">
        <v>86</v>
      </c>
      <c r="K47" s="781"/>
      <c r="L47" s="782"/>
      <c r="M47" s="783"/>
      <c r="N47" s="782"/>
      <c r="O47" s="783"/>
      <c r="P47" s="787" t="s">
        <v>268</v>
      </c>
      <c r="Q47" s="788"/>
      <c r="R47" s="780" t="s">
        <v>9</v>
      </c>
      <c r="S47" s="781"/>
      <c r="T47" s="787" t="s">
        <v>268</v>
      </c>
      <c r="U47" s="788"/>
      <c r="V47" s="780" t="s">
        <v>9</v>
      </c>
      <c r="W47" s="781"/>
      <c r="X47" s="787" t="s">
        <v>268</v>
      </c>
      <c r="Y47" s="788"/>
      <c r="Z47" s="780" t="s">
        <v>9</v>
      </c>
      <c r="AA47" s="781"/>
      <c r="AB47" s="778"/>
      <c r="AC47" s="779"/>
      <c r="AD47" s="779"/>
      <c r="AE47" s="780" t="s">
        <v>123</v>
      </c>
      <c r="AF47" s="791"/>
      <c r="AG47" s="278"/>
      <c r="AH47" s="530"/>
      <c r="AI47" s="530"/>
      <c r="AJ47" s="531"/>
      <c r="AK47" s="693" t="s">
        <v>127</v>
      </c>
      <c r="AL47" s="694"/>
      <c r="AM47" s="693" t="s">
        <v>128</v>
      </c>
      <c r="AN47" s="694"/>
      <c r="AO47" s="693" t="s">
        <v>51</v>
      </c>
      <c r="AP47" s="694"/>
      <c r="AQ47" s="752" t="s">
        <v>271</v>
      </c>
      <c r="AR47" s="753"/>
      <c r="AS47" s="693" t="s">
        <v>197</v>
      </c>
      <c r="AT47" s="694"/>
      <c r="AU47" s="693" t="s">
        <v>193</v>
      </c>
      <c r="AV47" s="694"/>
      <c r="AW47" s="693" t="s">
        <v>28</v>
      </c>
      <c r="AX47" s="694"/>
      <c r="AY47" s="693" t="s">
        <v>29</v>
      </c>
      <c r="AZ47" s="694"/>
      <c r="BA47" s="526" t="s">
        <v>8</v>
      </c>
      <c r="BB47" s="520" t="s">
        <v>72</v>
      </c>
      <c r="BC47" s="778"/>
      <c r="BD47" s="779"/>
      <c r="BE47" s="779"/>
      <c r="BF47" s="693" t="s">
        <v>127</v>
      </c>
      <c r="BG47" s="694"/>
      <c r="BH47" s="693" t="s">
        <v>136</v>
      </c>
      <c r="BI47" s="694"/>
      <c r="BJ47" s="693" t="s">
        <v>275</v>
      </c>
      <c r="BK47" s="694"/>
      <c r="BL47" s="693" t="s">
        <v>276</v>
      </c>
      <c r="BM47" s="694"/>
      <c r="BN47" s="693" t="s">
        <v>179</v>
      </c>
      <c r="BO47" s="697"/>
      <c r="BP47" s="317"/>
      <c r="BQ47" s="425"/>
      <c r="BR47" s="425"/>
      <c r="BS47" s="425"/>
      <c r="BT47" s="426"/>
      <c r="BU47" s="426"/>
      <c r="BV47" s="773"/>
      <c r="BW47" s="774"/>
      <c r="BX47" s="762" t="s">
        <v>289</v>
      </c>
      <c r="BY47" s="763"/>
      <c r="BZ47" s="752" t="s">
        <v>272</v>
      </c>
      <c r="CA47" s="753"/>
      <c r="CB47" s="752" t="s">
        <v>274</v>
      </c>
      <c r="CC47" s="753"/>
      <c r="CD47" s="778"/>
      <c r="CE47" s="779"/>
      <c r="CF47" s="779"/>
      <c r="CG47" s="754" t="s">
        <v>277</v>
      </c>
      <c r="CH47" s="755"/>
      <c r="CI47" s="742"/>
      <c r="CJ47" s="743"/>
      <c r="CK47" s="742"/>
      <c r="CL47" s="743"/>
      <c r="CM47" s="800"/>
      <c r="CN47" s="801"/>
      <c r="CO47" s="695" t="s">
        <v>142</v>
      </c>
      <c r="CP47" s="698"/>
      <c r="CQ47" s="698"/>
      <c r="CR47" s="696"/>
      <c r="CS47" s="769" t="s">
        <v>139</v>
      </c>
      <c r="CT47" s="770"/>
      <c r="CU47" s="770"/>
      <c r="CV47" s="771"/>
      <c r="CW47" s="742"/>
      <c r="CX47" s="743"/>
      <c r="CY47" s="738"/>
      <c r="CZ47" s="739"/>
      <c r="DA47" s="742" t="s">
        <v>279</v>
      </c>
      <c r="DB47" s="743"/>
      <c r="DC47" s="734"/>
      <c r="DD47" s="735"/>
      <c r="DF47" s="108"/>
      <c r="DG47" s="108"/>
    </row>
    <row r="48" spans="1:111" s="8" customFormat="1" ht="19.2" customHeight="1">
      <c r="A48" s="52">
        <v>2023</v>
      </c>
      <c r="B48" s="727"/>
      <c r="C48" s="728"/>
      <c r="D48" s="728"/>
      <c r="E48" s="233"/>
      <c r="F48" s="784"/>
      <c r="G48" s="785"/>
      <c r="H48" s="784"/>
      <c r="I48" s="785"/>
      <c r="J48" s="784"/>
      <c r="K48" s="785"/>
      <c r="L48" s="784"/>
      <c r="M48" s="785"/>
      <c r="N48" s="784"/>
      <c r="O48" s="785"/>
      <c r="P48" s="789" t="s">
        <v>269</v>
      </c>
      <c r="Q48" s="790"/>
      <c r="R48" s="784"/>
      <c r="S48" s="785"/>
      <c r="T48" s="789" t="s">
        <v>269</v>
      </c>
      <c r="U48" s="790"/>
      <c r="V48" s="784"/>
      <c r="W48" s="785"/>
      <c r="X48" s="789" t="s">
        <v>269</v>
      </c>
      <c r="Y48" s="790"/>
      <c r="Z48" s="784"/>
      <c r="AA48" s="785"/>
      <c r="AB48" s="727"/>
      <c r="AC48" s="728"/>
      <c r="AD48" s="728"/>
      <c r="AE48" s="792"/>
      <c r="AF48" s="793"/>
      <c r="AG48" s="746" t="s">
        <v>124</v>
      </c>
      <c r="AH48" s="748"/>
      <c r="AI48" s="746" t="s">
        <v>125</v>
      </c>
      <c r="AJ48" s="748"/>
      <c r="AK48" s="695"/>
      <c r="AL48" s="696"/>
      <c r="AM48" s="695"/>
      <c r="AN48" s="696"/>
      <c r="AO48" s="695"/>
      <c r="AP48" s="696"/>
      <c r="AQ48" s="794" t="s">
        <v>270</v>
      </c>
      <c r="AR48" s="795"/>
      <c r="AS48" s="695"/>
      <c r="AT48" s="696"/>
      <c r="AU48" s="695"/>
      <c r="AV48" s="696"/>
      <c r="AW48" s="695"/>
      <c r="AX48" s="696"/>
      <c r="AY48" s="695"/>
      <c r="AZ48" s="696"/>
      <c r="BA48" s="828"/>
      <c r="BB48" s="829"/>
      <c r="BC48" s="727"/>
      <c r="BD48" s="728"/>
      <c r="BE48" s="728"/>
      <c r="BF48" s="695"/>
      <c r="BG48" s="696"/>
      <c r="BH48" s="695"/>
      <c r="BI48" s="696"/>
      <c r="BJ48" s="695"/>
      <c r="BK48" s="696"/>
      <c r="BL48" s="695"/>
      <c r="BM48" s="696"/>
      <c r="BN48" s="695"/>
      <c r="BO48" s="698"/>
      <c r="BP48" s="764" t="s">
        <v>137</v>
      </c>
      <c r="BQ48" s="765"/>
      <c r="BR48" s="764" t="s">
        <v>165</v>
      </c>
      <c r="BS48" s="765"/>
      <c r="BT48" s="764" t="s">
        <v>138</v>
      </c>
      <c r="BU48" s="766"/>
      <c r="BV48" s="775"/>
      <c r="BW48" s="776"/>
      <c r="BX48" s="767" t="s">
        <v>290</v>
      </c>
      <c r="BY48" s="768"/>
      <c r="BZ48" s="767" t="s">
        <v>273</v>
      </c>
      <c r="CA48" s="768"/>
      <c r="CB48" s="767" t="s">
        <v>273</v>
      </c>
      <c r="CC48" s="768"/>
      <c r="CD48" s="727"/>
      <c r="CE48" s="728"/>
      <c r="CF48" s="728"/>
      <c r="CG48" s="756" t="s">
        <v>278</v>
      </c>
      <c r="CH48" s="757"/>
      <c r="CI48" s="744"/>
      <c r="CJ48" s="745"/>
      <c r="CK48" s="744"/>
      <c r="CL48" s="745"/>
      <c r="CM48" s="802"/>
      <c r="CN48" s="803"/>
      <c r="CO48" s="749" t="s">
        <v>140</v>
      </c>
      <c r="CP48" s="751"/>
      <c r="CQ48" s="749" t="s">
        <v>141</v>
      </c>
      <c r="CR48" s="751"/>
      <c r="CS48" s="749" t="s">
        <v>140</v>
      </c>
      <c r="CT48" s="751"/>
      <c r="CU48" s="750" t="s">
        <v>143</v>
      </c>
      <c r="CV48" s="751"/>
      <c r="CW48" s="744"/>
      <c r="CX48" s="745"/>
      <c r="CY48" s="714"/>
      <c r="CZ48" s="716"/>
      <c r="DA48" s="758" t="s">
        <v>281</v>
      </c>
      <c r="DB48" s="759"/>
      <c r="DC48" s="736"/>
      <c r="DD48" s="737"/>
      <c r="DF48" s="108"/>
      <c r="DG48" s="108"/>
    </row>
    <row r="49" spans="1:111" s="8" customFormat="1" ht="19.2" customHeight="1">
      <c r="A49" s="52">
        <v>2023</v>
      </c>
      <c r="B49" s="458"/>
      <c r="C49" s="459"/>
      <c r="D49" s="459"/>
      <c r="E49" s="460"/>
      <c r="F49" s="432"/>
      <c r="G49" s="427"/>
      <c r="H49" s="432"/>
      <c r="I49" s="427"/>
      <c r="J49" s="432"/>
      <c r="K49" s="427"/>
      <c r="L49" s="428"/>
      <c r="M49" s="427" t="s">
        <v>24</v>
      </c>
      <c r="N49" s="428"/>
      <c r="O49" s="428" t="s">
        <v>151</v>
      </c>
      <c r="P49" s="432"/>
      <c r="Q49" s="427" t="s">
        <v>65</v>
      </c>
      <c r="R49" s="432"/>
      <c r="S49" s="427" t="s">
        <v>65</v>
      </c>
      <c r="T49" s="432"/>
      <c r="U49" s="427" t="s">
        <v>65</v>
      </c>
      <c r="V49" s="432"/>
      <c r="W49" s="427" t="s">
        <v>65</v>
      </c>
      <c r="X49" s="432"/>
      <c r="Y49" s="427" t="s">
        <v>65</v>
      </c>
      <c r="Z49" s="432"/>
      <c r="AA49" s="427" t="s">
        <v>65</v>
      </c>
      <c r="AB49" s="432"/>
      <c r="AC49" s="428"/>
      <c r="AD49" s="428"/>
      <c r="AE49" s="432"/>
      <c r="AF49" s="427" t="s">
        <v>93</v>
      </c>
      <c r="AG49" s="432"/>
      <c r="AH49" s="427" t="s">
        <v>93</v>
      </c>
      <c r="AI49" s="432"/>
      <c r="AJ49" s="427" t="s">
        <v>93</v>
      </c>
      <c r="AK49" s="432"/>
      <c r="AL49" s="427" t="s">
        <v>129</v>
      </c>
      <c r="AM49" s="432"/>
      <c r="AN49" s="427" t="s">
        <v>130</v>
      </c>
      <c r="AO49" s="432"/>
      <c r="AP49" s="427" t="s">
        <v>53</v>
      </c>
      <c r="AQ49" s="432"/>
      <c r="AR49" s="427" t="s">
        <v>18</v>
      </c>
      <c r="AS49" s="432"/>
      <c r="AT49" s="427" t="s">
        <v>134</v>
      </c>
      <c r="AU49" s="432"/>
      <c r="AV49" s="427" t="s">
        <v>134</v>
      </c>
      <c r="AW49" s="428"/>
      <c r="AX49" s="427" t="s">
        <v>62</v>
      </c>
      <c r="AY49" s="432"/>
      <c r="AZ49" s="427" t="s">
        <v>62</v>
      </c>
      <c r="BA49" s="427" t="s">
        <v>17</v>
      </c>
      <c r="BB49" s="432" t="s">
        <v>17</v>
      </c>
      <c r="BC49" s="432"/>
      <c r="BD49" s="428"/>
      <c r="BE49" s="427"/>
      <c r="BF49" s="432"/>
      <c r="BG49" s="427" t="s">
        <v>14</v>
      </c>
      <c r="BH49" s="432"/>
      <c r="BI49" s="427" t="s">
        <v>152</v>
      </c>
      <c r="BJ49" s="432"/>
      <c r="BK49" s="427" t="s">
        <v>17</v>
      </c>
      <c r="BL49" s="432"/>
      <c r="BM49" s="428" t="s">
        <v>17</v>
      </c>
      <c r="BN49" s="432"/>
      <c r="BO49" s="433" t="s">
        <v>17</v>
      </c>
      <c r="BP49" s="430"/>
      <c r="BQ49" s="433" t="s">
        <v>17</v>
      </c>
      <c r="BR49" s="430"/>
      <c r="BS49" s="433" t="s">
        <v>17</v>
      </c>
      <c r="BT49" s="430"/>
      <c r="BU49" s="490" t="s">
        <v>17</v>
      </c>
      <c r="BV49" s="432"/>
      <c r="BW49" s="490" t="s">
        <v>17</v>
      </c>
      <c r="BX49" s="432"/>
      <c r="BY49" s="428" t="s">
        <v>117</v>
      </c>
      <c r="BZ49" s="432"/>
      <c r="CA49" s="427"/>
      <c r="CB49" s="432"/>
      <c r="CC49" s="427" t="s">
        <v>166</v>
      </c>
      <c r="CD49" s="432"/>
      <c r="CE49" s="428"/>
      <c r="CF49" s="428"/>
      <c r="CG49" s="429"/>
      <c r="CH49" s="427" t="s">
        <v>25</v>
      </c>
      <c r="CI49" s="428"/>
      <c r="CJ49" s="427" t="s">
        <v>12</v>
      </c>
      <c r="CK49" s="429"/>
      <c r="CL49" s="427" t="s">
        <v>129</v>
      </c>
      <c r="CM49" s="429"/>
      <c r="CN49" s="427" t="s">
        <v>24</v>
      </c>
      <c r="CO49" s="796" t="s">
        <v>222</v>
      </c>
      <c r="CP49" s="797"/>
      <c r="CQ49" s="796" t="s">
        <v>222</v>
      </c>
      <c r="CR49" s="797"/>
      <c r="CS49" s="796" t="s">
        <v>222</v>
      </c>
      <c r="CT49" s="797"/>
      <c r="CU49" s="796" t="s">
        <v>222</v>
      </c>
      <c r="CV49" s="797"/>
      <c r="CW49" s="796" t="s">
        <v>222</v>
      </c>
      <c r="CX49" s="797"/>
      <c r="CY49" s="796" t="s">
        <v>222</v>
      </c>
      <c r="CZ49" s="797"/>
      <c r="DA49" s="796" t="s">
        <v>222</v>
      </c>
      <c r="DB49" s="797"/>
      <c r="DC49" s="431"/>
      <c r="DD49" s="427" t="s">
        <v>60</v>
      </c>
      <c r="DF49" s="108"/>
      <c r="DG49" s="108"/>
    </row>
    <row r="50" spans="1:111" s="8" customFormat="1" ht="12" customHeight="1">
      <c r="A50" s="129">
        <v>2023</v>
      </c>
      <c r="B50" s="10"/>
      <c r="C50" s="9"/>
      <c r="D50" s="9"/>
      <c r="E50" s="113"/>
      <c r="F50" s="74"/>
      <c r="G50" s="75"/>
      <c r="H50" s="74"/>
      <c r="I50" s="75"/>
      <c r="J50" s="74"/>
      <c r="K50" s="75"/>
      <c r="L50" s="403"/>
      <c r="M50" s="403"/>
      <c r="N50" s="74"/>
      <c r="O50" s="403"/>
      <c r="P50" s="74"/>
      <c r="Q50" s="75"/>
      <c r="R50" s="74"/>
      <c r="S50" s="75"/>
      <c r="T50" s="74"/>
      <c r="U50" s="75"/>
      <c r="V50" s="74"/>
      <c r="W50" s="75"/>
      <c r="X50" s="74"/>
      <c r="Y50" s="75"/>
      <c r="Z50" s="74"/>
      <c r="AA50" s="75"/>
      <c r="AB50" s="10"/>
      <c r="AC50" s="9"/>
      <c r="AD50" s="9"/>
      <c r="AE50" s="10"/>
      <c r="AF50" s="76"/>
      <c r="AG50" s="77"/>
      <c r="AH50" s="76"/>
      <c r="AI50" s="77"/>
      <c r="AJ50" s="76"/>
      <c r="AK50" s="77"/>
      <c r="AL50" s="76"/>
      <c r="AM50" s="77"/>
      <c r="AN50" s="76"/>
      <c r="AO50" s="77"/>
      <c r="AP50" s="76"/>
      <c r="AQ50" s="77"/>
      <c r="AR50" s="76"/>
      <c r="AS50" s="77"/>
      <c r="AT50" s="76"/>
      <c r="AU50" s="77"/>
      <c r="AV50" s="76"/>
      <c r="AW50" s="78"/>
      <c r="AX50" s="76"/>
      <c r="AY50" s="77"/>
      <c r="AZ50" s="76"/>
      <c r="BA50" s="76"/>
      <c r="BB50" s="77"/>
      <c r="BC50" s="10"/>
      <c r="BD50" s="9"/>
      <c r="BE50" s="113"/>
      <c r="BF50" s="10"/>
      <c r="BG50" s="76"/>
      <c r="BH50" s="77"/>
      <c r="BI50" s="76"/>
      <c r="BJ50" s="10"/>
      <c r="BK50" s="76"/>
      <c r="BL50" s="77"/>
      <c r="BM50" s="78"/>
      <c r="BN50" s="77"/>
      <c r="BO50" s="78"/>
      <c r="BP50" s="77"/>
      <c r="BQ50" s="78"/>
      <c r="BR50" s="77"/>
      <c r="BS50" s="78"/>
      <c r="BT50" s="77"/>
      <c r="BU50" s="78"/>
      <c r="BV50" s="77"/>
      <c r="BW50" s="76"/>
      <c r="BX50" s="77"/>
      <c r="BY50" s="78"/>
      <c r="BZ50" s="77"/>
      <c r="CA50" s="113"/>
      <c r="CB50" s="10"/>
      <c r="CC50" s="75"/>
      <c r="CD50" s="10"/>
      <c r="CE50" s="9"/>
      <c r="CF50" s="9"/>
      <c r="CG50" s="77"/>
      <c r="CH50" s="76"/>
      <c r="CI50" s="78"/>
      <c r="CJ50" s="114"/>
      <c r="CK50" s="77"/>
      <c r="CL50" s="76"/>
      <c r="CM50" s="77"/>
      <c r="CN50" s="76"/>
      <c r="CO50" s="81"/>
      <c r="CP50" s="80"/>
      <c r="CQ50" s="81"/>
      <c r="CR50" s="80"/>
      <c r="CS50" s="82"/>
      <c r="CT50" s="80"/>
      <c r="CU50" s="82"/>
      <c r="CV50" s="82"/>
      <c r="CW50" s="81"/>
      <c r="CX50" s="80"/>
      <c r="CY50" s="82"/>
      <c r="CZ50" s="82"/>
      <c r="DA50" s="81"/>
      <c r="DB50" s="80"/>
      <c r="DC50" s="82"/>
      <c r="DD50" s="79"/>
      <c r="DF50" s="108"/>
      <c r="DG50" s="108"/>
    </row>
    <row r="51" spans="1:111" s="8" customFormat="1" ht="15" customHeight="1">
      <c r="B51" s="408" t="s">
        <v>119</v>
      </c>
      <c r="C51" s="409">
        <v>28</v>
      </c>
      <c r="D51" s="12"/>
      <c r="E51" s="83"/>
      <c r="F51" s="10" t="str">
        <f>IF('1-1県'!$F$20="","",'1-1県'!$F$20)</f>
        <v/>
      </c>
      <c r="G51" s="398">
        <f>IF('1-1県'!$G$20="","",'1-1県'!$G$20)</f>
        <v>0</v>
      </c>
      <c r="H51" s="10" t="str">
        <f>IF('1-1県'!$H$20="","",'1-1県'!$H$20)</f>
        <v/>
      </c>
      <c r="I51" s="398">
        <f>IF('1-1県'!$I$20="","",'1-1県'!$I$20)</f>
        <v>0</v>
      </c>
      <c r="J51" s="10" t="str">
        <f>IF('1-1県'!$J$20="","",'1-1県'!$J$20)</f>
        <v/>
      </c>
      <c r="K51" s="398">
        <f>IF('1-1県'!$K$20="","",'1-1県'!$K$20)</f>
        <v>0</v>
      </c>
      <c r="L51" s="10" t="str">
        <f>IF('1-1県'!$L$20="","",'1-1県'!$L$20)</f>
        <v/>
      </c>
      <c r="M51" s="398">
        <f>IF('1-1県'!$M$20="","",'1-1県'!$M$20)</f>
        <v>1095863</v>
      </c>
      <c r="N51" s="10" t="str">
        <f>IF('1-1県'!$N$20="","",'1-1県'!$N$20)</f>
        <v/>
      </c>
      <c r="O51" s="398">
        <f>IF('1-1県'!$O$20="","",'1-1県'!$O$20)</f>
        <v>465186</v>
      </c>
      <c r="P51" s="10" t="str">
        <f>IF('1-1県'!$P$20="","",'1-1県'!$P$20)</f>
        <v/>
      </c>
      <c r="Q51" s="399">
        <f>IF('1-1県'!$Q$20="","",'1-1県'!$Q$20)</f>
        <v>0</v>
      </c>
      <c r="R51" s="10" t="str">
        <f>IF('1-1県'!$R$20="","",'1-1県'!$R$20)</f>
        <v/>
      </c>
      <c r="S51" s="399">
        <f>IF('1-1県'!$S$20="","",'1-1県'!$S$20)</f>
        <v>98.616666666666674</v>
      </c>
      <c r="T51" s="10" t="str">
        <f>IF('1-1県'!$T$20="","",'1-1県'!$T$20)</f>
        <v/>
      </c>
      <c r="U51" s="399">
        <f>IF('1-1県'!$U$20="","",'1-1県'!$U$20)</f>
        <v>0</v>
      </c>
      <c r="V51" s="10" t="str">
        <f>IF('1-1県'!$V$20="","",'1-1県'!$V$20)</f>
        <v/>
      </c>
      <c r="W51" s="399">
        <f>IF('1-1県'!$W$20="","",'1-1県'!$W$20)</f>
        <v>99.9</v>
      </c>
      <c r="X51" s="10" t="str">
        <f>IF('1-1県'!$X$20="","",'1-1県'!$X$20)</f>
        <v/>
      </c>
      <c r="Y51" s="399">
        <f>IF('1-1県'!$Y$20="","",'1-1県'!$Y$20)</f>
        <v>0</v>
      </c>
      <c r="Z51" s="10" t="str">
        <f>IF('1-1県'!$Z$20="","",'1-1県'!$Z$20)</f>
        <v/>
      </c>
      <c r="AA51" s="401">
        <f>IF('1-1県'!$AA$20="","",'1-1県'!$AA$20)</f>
        <v>88.6</v>
      </c>
      <c r="AB51" s="408" t="s">
        <v>119</v>
      </c>
      <c r="AC51" s="409">
        <v>28</v>
      </c>
      <c r="AD51" s="12"/>
      <c r="AE51" s="10" t="str">
        <f>IF('1-1県'!$AB$20="","",'1-1県'!$AB$20)</f>
        <v/>
      </c>
      <c r="AF51" s="398">
        <f>IF('1-1県'!$AC$20="","",'1-1県'!$AC$20)</f>
        <v>7337</v>
      </c>
      <c r="AG51" s="10" t="str">
        <f>IF('1-1県'!$AD$20="","",'1-1県'!$AD$20)</f>
        <v/>
      </c>
      <c r="AH51" s="398">
        <f>IF('1-1県'!$AE$20="","",'1-1県'!$AE$20)</f>
        <v>3290</v>
      </c>
      <c r="AI51" s="10" t="str">
        <f>IF('1-1県'!$AF$20="","",'1-1県'!$AF$20)</f>
        <v/>
      </c>
      <c r="AJ51" s="398">
        <f>IF('1-1県'!$AG$20="","",'1-1県'!$AG$20)</f>
        <v>2956</v>
      </c>
      <c r="AK51" s="10" t="str">
        <f>IF('1-1県'!$AH$20="","",'1-1県'!$AH$20)</f>
        <v/>
      </c>
      <c r="AL51" s="398">
        <f>IF('1-1県'!$AI$20="","",'1-1県'!$AI$20)</f>
        <v>4298</v>
      </c>
      <c r="AM51" s="10" t="str">
        <f>IF('1-1県'!$AJ$20="","",'1-1県'!$AJ$20)</f>
        <v/>
      </c>
      <c r="AN51" s="398">
        <f>IF('1-1県'!$AK$20="","",'1-1県'!$AK$20)</f>
        <v>127355</v>
      </c>
      <c r="AO51" s="10" t="str">
        <f>IF('1-1県'!$AL$20="","",'1-1県'!$AL$20)</f>
        <v/>
      </c>
      <c r="AP51" s="398">
        <f>IF('1-1県'!$AM$20="","",'1-1県'!$AM$20)</f>
        <v>1107113</v>
      </c>
      <c r="AQ51" s="10" t="str">
        <f>IF('1-1県'!$AN$20="","",'1-1県'!$AN$20)</f>
        <v/>
      </c>
      <c r="AR51" s="398">
        <f>IF('1-1県'!$AO$20="","",'1-1県'!$AO$20)</f>
        <v>17158</v>
      </c>
      <c r="AS51" s="10" t="str">
        <f>IF('1-1県'!$AP$20="","",'1-1県'!$AP$20)</f>
        <v/>
      </c>
      <c r="AT51" s="398">
        <f>IF('1-1県'!$AQ$20="","",'1-1県'!$AQ$20)</f>
        <v>1475383</v>
      </c>
      <c r="AU51" s="10" t="str">
        <f>IF('1-1県'!AR$20="","",'1-1県'!AR$20)</f>
        <v/>
      </c>
      <c r="AV51" s="398">
        <f>IF('1-1県'!$AS$20="","",'1-1県'!$AS$20)</f>
        <v>1475734</v>
      </c>
      <c r="AW51" s="10" t="str">
        <f>IF('1-1県'!$AT$20="","",'1-1県'!$AT$20)</f>
        <v/>
      </c>
      <c r="AX51" s="398">
        <f>IF('1-1県'!$AU$20="","",'1-1県'!$AU$20)</f>
        <v>30469</v>
      </c>
      <c r="AY51" s="10" t="str">
        <f>IF('1-1県'!AV$20="","",'1-1県'!AV$20)</f>
        <v/>
      </c>
      <c r="AZ51" s="400">
        <f>IF('1-1県'!AW$20="","",'1-1県'!AW$20)</f>
        <v>24227</v>
      </c>
      <c r="BA51" s="86">
        <v>204067</v>
      </c>
      <c r="BB51" s="87">
        <v>9</v>
      </c>
      <c r="BC51" s="408" t="s">
        <v>119</v>
      </c>
      <c r="BD51" s="409">
        <v>28</v>
      </c>
      <c r="BE51" s="11"/>
      <c r="BF51" s="10" t="str">
        <f>IF('1-1県'!$AZ$20="","",'1-1県'!$AZ$20)</f>
        <v/>
      </c>
      <c r="BG51" s="400">
        <f>IF('1-1県'!$BA$20="","",'1-1県'!$BA$20)</f>
        <v>31</v>
      </c>
      <c r="BH51" s="10" t="str">
        <f>IF('1-1県'!$BB$20="","",'1-1県'!$BB$20)</f>
        <v/>
      </c>
      <c r="BI51" s="400">
        <f>IF('1-1県'!$BC$20="","",'1-1県'!$BC$20)</f>
        <v>4216</v>
      </c>
      <c r="BJ51" s="10" t="str">
        <f>IF('1-1県'!$BD$20="","",'1-1県'!$BD$20)</f>
        <v/>
      </c>
      <c r="BK51" s="400">
        <f>IF('1-1県'!$BE$20="","",'1-1県'!$BE$20)</f>
        <v>70338</v>
      </c>
      <c r="BL51" s="10" t="str">
        <f>IF('1-1県'!$BF$20="","",'1-1県'!$BF$20)</f>
        <v/>
      </c>
      <c r="BM51" s="400">
        <f>IF('1-1県'!$BG$20="","",'1-1県'!$BG$20)</f>
        <v>47109</v>
      </c>
      <c r="BN51" s="10" t="str">
        <f>IF('1-1県'!$BH$20="","",'1-1県'!$BH$20)</f>
        <v/>
      </c>
      <c r="BO51" s="400">
        <f>IF('1-1県'!$BI$20="","",'1-1県'!$BI$20)</f>
        <v>71990</v>
      </c>
      <c r="BP51" s="10" t="str">
        <f>IF('1-1県'!$BJ$20="","",'1-1県'!$BJ$20)</f>
        <v/>
      </c>
      <c r="BQ51" s="400">
        <f>IF('1-1県'!$BK$20="","",'1-1県'!$BK$20)</f>
        <v>16021</v>
      </c>
      <c r="BR51" s="10" t="str">
        <f>IF('1-1県'!$BL$20="","",'1-1県'!$BL$20)</f>
        <v/>
      </c>
      <c r="BS51" s="400">
        <f>IF('1-1県'!$BM$20="","",'1-1県'!$BM$20)</f>
        <v>37476</v>
      </c>
      <c r="BT51" s="10" t="str">
        <f>IF('1-1県'!$BN$20="","",'1-1県'!$BN$20)</f>
        <v/>
      </c>
      <c r="BU51" s="398">
        <f>IF('1-1県'!$BO$20="","",'1-1県'!$BO$20)</f>
        <v>18492</v>
      </c>
      <c r="BV51" s="491"/>
      <c r="BW51" s="398">
        <f>IF('1-1県'!$BQ$20="","",'1-1県'!$BQ$20)</f>
        <v>84399</v>
      </c>
      <c r="BX51" s="10" t="str">
        <f>IF('1-1県'!$BR$20="","",'1-1県'!$BR$20)</f>
        <v/>
      </c>
      <c r="BY51" s="400">
        <f>IF('1-1県'!$BS$20="","",'1-1県'!$BS$20)</f>
        <v>1151238</v>
      </c>
      <c r="BZ51" s="10" t="str">
        <f>IF('1-1県'!$BT$20="","",'1-1県'!$BT$20)</f>
        <v/>
      </c>
      <c r="CA51" s="401">
        <f>IF('1-1県'!$BU$20="","",'1-1県'!$BU$20)</f>
        <v>0</v>
      </c>
      <c r="CB51" s="10" t="str">
        <f>IF('1-1県'!$BV$20="","",'1-1県'!$BV$20)</f>
        <v/>
      </c>
      <c r="CC51" s="401">
        <f>IF('1-1県'!$BW$20="","",'1-1県'!$BW$20)</f>
        <v>98.7</v>
      </c>
      <c r="CD51" s="408" t="s">
        <v>119</v>
      </c>
      <c r="CE51" s="409">
        <v>28</v>
      </c>
      <c r="CF51" s="12"/>
      <c r="CG51" s="10" t="str">
        <f>IF('1-1県'!$BX$20="","",'1-1県'!$BX$20)</f>
        <v/>
      </c>
      <c r="CH51" s="400">
        <f>IF('1-1県'!$BY$20="","",'1-1県'!$BY$20)</f>
        <v>276311</v>
      </c>
      <c r="CI51" s="10" t="str">
        <f>IF('1-1県'!$BZ$20="","",'1-1県'!$BZ$20)</f>
        <v/>
      </c>
      <c r="CJ51" s="402">
        <f>IF('1-1県'!$CA$20="","",'1-1県'!$CA$20)</f>
        <v>1.22</v>
      </c>
      <c r="CK51" s="10" t="str">
        <f>IF('1-1県'!$CB$20="","",'1-1県'!$CB$20)</f>
        <v/>
      </c>
      <c r="CL51" s="400">
        <f>IF('1-1県'!$CC$20="","",'1-1県'!$CC$20)</f>
        <v>63453</v>
      </c>
      <c r="CM51" s="10" t="str">
        <f>IF('1-1県'!$CD$20="","",'1-1県'!$CD$20)</f>
        <v/>
      </c>
      <c r="CN51" s="400">
        <f>IF('1-1県'!$CE$20="","",'1-1県'!$CE$20)</f>
        <v>112443</v>
      </c>
      <c r="CO51" s="10" t="str">
        <f>IF('1-1県'!$CF$20="","",'1-1県'!$CF$20)</f>
        <v/>
      </c>
      <c r="CP51" s="399">
        <f>IF('1-1県'!$CG$20="","",'1-1県'!$CG$20)</f>
        <v>101.4</v>
      </c>
      <c r="CQ51" s="10" t="str">
        <f>IF('1-1県'!$CH$20="","",'1-1県'!$CH$20)</f>
        <v/>
      </c>
      <c r="CR51" s="399">
        <f>IF('1-1県'!$CI$20="","",'1-1県'!$CI$20)</f>
        <v>103.5</v>
      </c>
      <c r="CS51" s="10" t="str">
        <f>IF('1-1県'!$CJ$20="","",'1-1県'!$CJ$20)</f>
        <v/>
      </c>
      <c r="CT51" s="399">
        <f>IF('1-1県'!$CK$20="","",'1-1県'!$CK$20)</f>
        <v>100.4</v>
      </c>
      <c r="CU51" s="10" t="str">
        <f>IF('1-1県'!$CL$20="","",'1-1県'!$CL$20)</f>
        <v/>
      </c>
      <c r="CV51" s="399">
        <f>IF('1-1県'!$CM$20="","",'1-1県'!$CM$20)</f>
        <v>102.4</v>
      </c>
      <c r="CW51" s="10" t="str">
        <f>IF('1-1県'!$CN$20="","",'1-1県'!$CN$20)</f>
        <v/>
      </c>
      <c r="CX51" s="399">
        <f>IF('1-1県'!$CO$20="","",'1-1県'!$CO$20)</f>
        <v>93.9</v>
      </c>
      <c r="CY51" s="10" t="str">
        <f>IF('1-1県'!$CP$20="","",'1-1県'!$CP$20)</f>
        <v/>
      </c>
      <c r="CZ51" s="399">
        <f>IF('1-1県'!$CQ$20="","",'1-1県'!$CQ$20)</f>
        <v>105.7</v>
      </c>
      <c r="DA51" s="10" t="str">
        <f>IF('1-1県'!$CR$20="","",'1-1県'!$CR$20)</f>
        <v/>
      </c>
      <c r="DB51" s="399">
        <f>IF('1-1県'!$CS$20="","",'1-1県'!$CS$20)</f>
        <v>123.1</v>
      </c>
      <c r="DC51" s="10" t="str">
        <f>IF('1-1県'!$CT$20="","",'1-1県'!$CT$20)</f>
        <v/>
      </c>
      <c r="DD51" s="401">
        <f>IF('1-1県'!$CU$20="","",'1-1県'!$CU$20)</f>
        <v>2.2999999999999998</v>
      </c>
    </row>
    <row r="52" spans="1:111" s="8" customFormat="1" ht="15" customHeight="1">
      <c r="B52" s="408" t="s">
        <v>119</v>
      </c>
      <c r="C52" s="409">
        <v>29</v>
      </c>
      <c r="D52" s="12"/>
      <c r="E52" s="83"/>
      <c r="F52" s="10" t="str">
        <f>IF('1-1県'!$F$21="","",'1-1県'!$F$21)</f>
        <v/>
      </c>
      <c r="G52" s="398">
        <f>IF('1-1県'!$G$21="","",'1-1県'!$G$21)</f>
        <v>0</v>
      </c>
      <c r="H52" s="10" t="str">
        <f>IF('1-1県'!$H$21="","",'1-1県'!$H$21)</f>
        <v/>
      </c>
      <c r="I52" s="398">
        <f>IF('1-1県'!$I$21="","",'1-1県'!$I$21)</f>
        <v>0</v>
      </c>
      <c r="J52" s="10" t="str">
        <f>IF('1-1県'!$J$21="","",'1-1県'!$J$21)</f>
        <v/>
      </c>
      <c r="K52" s="398">
        <f>IF('1-1県'!$K$21="","",'1-1県'!$K$21)</f>
        <v>0</v>
      </c>
      <c r="L52" s="10" t="str">
        <f>IF('1-1県'!$L$21="","",'1-1県'!$L$21)</f>
        <v/>
      </c>
      <c r="M52" s="398">
        <f>IF('1-1県'!$M$21="","",'1-1県'!$M$21)</f>
        <v>1088044</v>
      </c>
      <c r="N52" s="10" t="str">
        <f>IF('1-1県'!$N$21="","",'1-1県'!$N$21)</f>
        <v/>
      </c>
      <c r="O52" s="398">
        <f>IF('1-1県'!$O$21="","",'1-1県'!$O$21)</f>
        <v>467011</v>
      </c>
      <c r="P52" s="10" t="str">
        <f>IF('1-1県'!$P$21="","",'1-1県'!$P$21)</f>
        <v/>
      </c>
      <c r="Q52" s="399">
        <f>IF('1-1県'!$Q$21="","",'1-1県'!$Q$21)</f>
        <v>0</v>
      </c>
      <c r="R52" s="10" t="str">
        <f>IF('1-1県'!$R$21="","",'1-1県'!$R$21)</f>
        <v/>
      </c>
      <c r="S52" s="399">
        <f>IF('1-1県'!$S$21="","",'1-1県'!$S$21)</f>
        <v>96.225000000000023</v>
      </c>
      <c r="T52" s="10" t="str">
        <f>IF('1-1県'!$T$21="","",'1-1県'!$T$21)</f>
        <v/>
      </c>
      <c r="U52" s="399">
        <f>IF('1-1県'!$U$21="","",'1-1県'!$U$21)</f>
        <v>0</v>
      </c>
      <c r="V52" s="10" t="str">
        <f>IF('1-1県'!$V$21="","",'1-1県'!$V$21)</f>
        <v/>
      </c>
      <c r="W52" s="399">
        <f>IF('1-1県'!$W$21="","",'1-1県'!$W$21)</f>
        <v>97.7</v>
      </c>
      <c r="X52" s="10" t="str">
        <f>IF('1-1県'!$X$21="","",'1-1県'!$X$21)</f>
        <v/>
      </c>
      <c r="Y52" s="399">
        <f>IF('1-1県'!$Y$21="","",'1-1県'!$Y$21)</f>
        <v>0</v>
      </c>
      <c r="Z52" s="10" t="str">
        <f>IF('1-1県'!$Z$21="","",'1-1県'!$Z$21)</f>
        <v/>
      </c>
      <c r="AA52" s="401">
        <f>IF('1-1県'!$AA$21="","",'1-1県'!$AA$21)</f>
        <v>95.4</v>
      </c>
      <c r="AB52" s="408" t="s">
        <v>119</v>
      </c>
      <c r="AC52" s="409">
        <v>29</v>
      </c>
      <c r="AD52" s="12"/>
      <c r="AE52" s="10" t="str">
        <f>IF('1-1県'!$AB$21="","",'1-1県'!$AB$21)</f>
        <v/>
      </c>
      <c r="AF52" s="398">
        <f>IF('1-1県'!$AC$21="","",'1-1県'!$AC$21)</f>
        <v>6985</v>
      </c>
      <c r="AG52" s="10" t="str">
        <f>IF('1-1県'!$AD$21="","",'1-1県'!$AD$21)</f>
        <v/>
      </c>
      <c r="AH52" s="398">
        <f>IF('1-1県'!$AE$21="","",'1-1県'!$AE$21)</f>
        <v>3139</v>
      </c>
      <c r="AI52" s="10" t="str">
        <f>IF('1-1県'!$AF$21="","",'1-1県'!$AF$21)</f>
        <v/>
      </c>
      <c r="AJ52" s="398">
        <f>IF('1-1県'!$AG$21="","",'1-1県'!$AG$21)</f>
        <v>2707</v>
      </c>
      <c r="AK52" s="10" t="str">
        <f>IF('1-1県'!$AH$21="","",'1-1県'!$AH$21)</f>
        <v/>
      </c>
      <c r="AL52" s="398">
        <f>IF('1-1県'!$AI$21="","",'1-1県'!$AI$21)</f>
        <v>4487</v>
      </c>
      <c r="AM52" s="10" t="str">
        <f>IF('1-1県'!$AJ$21="","",'1-1県'!$AJ$21)</f>
        <v/>
      </c>
      <c r="AN52" s="398">
        <f>IF('1-1県'!$AK$21="","",'1-1県'!$AK$21)</f>
        <v>126512</v>
      </c>
      <c r="AO52" s="10" t="str">
        <f>IF('1-1県'!$AL$21="","",'1-1県'!$AL$21)</f>
        <v/>
      </c>
      <c r="AP52" s="398">
        <f>IF('1-1県'!$AM$21="","",'1-1県'!$AM$21)</f>
        <v>1168692</v>
      </c>
      <c r="AQ52" s="10" t="str">
        <f>IF('1-1県'!$AN$21="","",'1-1県'!$AN$21)</f>
        <v/>
      </c>
      <c r="AR52" s="398">
        <f>IF('1-1県'!$AO$21="","",'1-1県'!$AO$21)</f>
        <v>19064</v>
      </c>
      <c r="AS52" s="10" t="str">
        <f>IF('1-1県'!$AP$21="","",'1-1県'!$AP$21)</f>
        <v/>
      </c>
      <c r="AT52" s="398">
        <f>IF('1-1県'!$AQ$21="","",'1-1県'!$AQ$21)</f>
        <v>1524216</v>
      </c>
      <c r="AU52" s="10" t="str">
        <f>IF('1-1県'!AR$21="","",'1-1県'!AR$21)</f>
        <v/>
      </c>
      <c r="AV52" s="398">
        <f>IF('1-1県'!$AS$21="","",'1-1県'!$AS$21)</f>
        <v>1522028</v>
      </c>
      <c r="AW52" s="10" t="str">
        <f>IF('1-1県'!$AT$21="","",'1-1県'!$AT$21)</f>
        <v/>
      </c>
      <c r="AX52" s="398">
        <f>IF('1-1県'!$AU$21="","",'1-1県'!$AU$21)</f>
        <v>31696</v>
      </c>
      <c r="AY52" s="10" t="str">
        <f>IF('1-1県'!AV$21="","",'1-1県'!AV$21)</f>
        <v/>
      </c>
      <c r="AZ52" s="400">
        <f>IF('1-1県'!AW$21="","",'1-1県'!AW$21)</f>
        <v>25011</v>
      </c>
      <c r="BA52" s="86">
        <v>196148</v>
      </c>
      <c r="BB52" s="87">
        <v>4</v>
      </c>
      <c r="BC52" s="408" t="s">
        <v>119</v>
      </c>
      <c r="BD52" s="409">
        <v>29</v>
      </c>
      <c r="BE52" s="11"/>
      <c r="BF52" s="10" t="str">
        <f>IF('1-1県'!$AZ$21="","",'1-1県'!$AZ$21)</f>
        <v/>
      </c>
      <c r="BG52" s="400">
        <f>IF('1-1県'!$BA$21="","",'1-1県'!$BA$21)</f>
        <v>28</v>
      </c>
      <c r="BH52" s="10" t="str">
        <f>IF('1-1県'!$BB$21="","",'1-1県'!$BB$21)</f>
        <v/>
      </c>
      <c r="BI52" s="400">
        <f>IF('1-1県'!$BC$21="","",'1-1県'!$BC$21)</f>
        <v>3087</v>
      </c>
      <c r="BJ52" s="10" t="str">
        <f>IF('1-1県'!$BD$21="","",'1-1県'!$BD$21)</f>
        <v/>
      </c>
      <c r="BK52" s="400">
        <f>IF('1-1県'!$BE$21="","",'1-1県'!$BE$21)</f>
        <v>70267</v>
      </c>
      <c r="BL52" s="10" t="str">
        <f>IF('1-1県'!$BF$21="","",'1-1県'!$BF$21)</f>
        <v/>
      </c>
      <c r="BM52" s="400">
        <f>IF('1-1県'!$BG$21="","",'1-1県'!$BG$21)</f>
        <v>53100</v>
      </c>
      <c r="BN52" s="10" t="str">
        <f>IF('1-1県'!$BH$21="","",'1-1県'!$BH$21)</f>
        <v/>
      </c>
      <c r="BO52" s="400">
        <f>IF('1-1県'!$BI$21="","",'1-1県'!$BI$21)</f>
        <v>71416</v>
      </c>
      <c r="BP52" s="10" t="str">
        <f>IF('1-1県'!$BJ$21="","",'1-1県'!$BJ$21)</f>
        <v/>
      </c>
      <c r="BQ52" s="400">
        <f>IF('1-1県'!$BK$21="","",'1-1県'!$BK$21)</f>
        <v>15262</v>
      </c>
      <c r="BR52" s="10" t="str">
        <f>IF('1-1県'!$BL$21="","",'1-1県'!$BL$21)</f>
        <v/>
      </c>
      <c r="BS52" s="400">
        <f>IF('1-1県'!$BM$21="","",'1-1県'!$BM$21)</f>
        <v>36492</v>
      </c>
      <c r="BT52" s="10" t="str">
        <f>IF('1-1県'!$BN$21="","",'1-1県'!$BN$21)</f>
        <v/>
      </c>
      <c r="BU52" s="398">
        <f>IF('1-1県'!$BO$21="","",'1-1県'!$BO$21)</f>
        <v>19663</v>
      </c>
      <c r="BV52" s="491"/>
      <c r="BW52" s="398">
        <f>IF('1-1県'!$BQ$21="","",'1-1県'!$BQ$21)</f>
        <v>86419</v>
      </c>
      <c r="BX52" s="10" t="str">
        <f>IF('1-1県'!$BR$21="","",'1-1県'!$BR$21)</f>
        <v/>
      </c>
      <c r="BY52" s="400">
        <f>IF('1-1県'!$BS$21="","",'1-1県'!$BS$21)</f>
        <v>1161555</v>
      </c>
      <c r="BZ52" s="10" t="str">
        <f>IF('1-1県'!$BT$21="","",'1-1県'!$BT$21)</f>
        <v/>
      </c>
      <c r="CA52" s="401">
        <f>IF('1-1県'!$BU$21="","",'1-1県'!$BU$21)</f>
        <v>0</v>
      </c>
      <c r="CB52" s="10" t="str">
        <f>IF('1-1県'!$BV$21="","",'1-1県'!$BV$21)</f>
        <v/>
      </c>
      <c r="CC52" s="401">
        <f>IF('1-1県'!$BW$21="","",'1-1県'!$BW$21)</f>
        <v>99.4</v>
      </c>
      <c r="CD52" s="408" t="s">
        <v>119</v>
      </c>
      <c r="CE52" s="409">
        <v>29</v>
      </c>
      <c r="CF52" s="12"/>
      <c r="CG52" s="10" t="str">
        <f>IF('1-1県'!$BX$21="","",'1-1県'!$BX$21)</f>
        <v/>
      </c>
      <c r="CH52" s="400">
        <f>IF('1-1県'!$BY$21="","",'1-1県'!$BY$21)</f>
        <v>266851</v>
      </c>
      <c r="CI52" s="10" t="str">
        <f>IF('1-1県'!$BZ$21="","",'1-1県'!$BZ$21)</f>
        <v/>
      </c>
      <c r="CJ52" s="402">
        <f>IF('1-1県'!$CA$21="","",'1-1県'!$CA$21)</f>
        <v>1.4</v>
      </c>
      <c r="CK52" s="10" t="str">
        <f>IF('1-1県'!$CB$21="","",'1-1県'!$CB$21)</f>
        <v/>
      </c>
      <c r="CL52" s="400">
        <f>IF('1-1県'!$CC$21="","",'1-1県'!$CC$21)</f>
        <v>60854</v>
      </c>
      <c r="CM52" s="10" t="str">
        <f>IF('1-1県'!$CD$21="","",'1-1県'!$CD$21)</f>
        <v/>
      </c>
      <c r="CN52" s="400">
        <f>IF('1-1県'!$CE$21="","",'1-1県'!$CE$21)</f>
        <v>122279</v>
      </c>
      <c r="CO52" s="10" t="str">
        <f>IF('1-1県'!$CF$21="","",'1-1県'!$CF$21)</f>
        <v/>
      </c>
      <c r="CP52" s="399">
        <f>IF('1-1県'!$CG$21="","",'1-1県'!$CG$21)</f>
        <v>102.3</v>
      </c>
      <c r="CQ52" s="10" t="str">
        <f>IF('1-1県'!$CH$21="","",'1-1県'!$CH$21)</f>
        <v/>
      </c>
      <c r="CR52" s="399">
        <f>IF('1-1県'!$CI$21="","",'1-1県'!$CI$21)</f>
        <v>103.4</v>
      </c>
      <c r="CS52" s="10" t="str">
        <f>IF('1-1県'!$CJ$21="","",'1-1県'!$CJ$21)</f>
        <v/>
      </c>
      <c r="CT52" s="399">
        <f>IF('1-1県'!$CK$21="","",'1-1県'!$CK$21)</f>
        <v>101.9</v>
      </c>
      <c r="CU52" s="10" t="str">
        <f>IF('1-1県'!$CL$21="","",'1-1県'!$CL$21)</f>
        <v/>
      </c>
      <c r="CV52" s="399">
        <f>IF('1-1県'!$CM$21="","",'1-1県'!$CM$21)</f>
        <v>103</v>
      </c>
      <c r="CW52" s="10" t="str">
        <f>IF('1-1県'!$CN$21="","",'1-1県'!$CN$21)</f>
        <v/>
      </c>
      <c r="CX52" s="399">
        <f>IF('1-1県'!$CO$21="","",'1-1県'!$CO$21)</f>
        <v>94.4</v>
      </c>
      <c r="CY52" s="10" t="str">
        <f>IF('1-1県'!$CP$21="","",'1-1県'!$CP$21)</f>
        <v/>
      </c>
      <c r="CZ52" s="399">
        <f>IF('1-1県'!$CQ$21="","",'1-1県'!$CQ$21)</f>
        <v>104.1</v>
      </c>
      <c r="DA52" s="10" t="str">
        <f>IF('1-1県'!$CR$21="","",'1-1県'!$CR$21)</f>
        <v/>
      </c>
      <c r="DB52" s="399">
        <f>IF('1-1県'!$CS$21="","",'1-1県'!$CS$21)</f>
        <v>135.6</v>
      </c>
      <c r="DC52" s="10" t="str">
        <f>IF('1-1県'!$CT$21="","",'1-1県'!$CT$21)</f>
        <v/>
      </c>
      <c r="DD52" s="401">
        <f>IF('1-1県'!$CU$21="","",'1-1県'!$CU$21)</f>
        <v>2</v>
      </c>
    </row>
    <row r="53" spans="1:111" s="8" customFormat="1" ht="15" customHeight="1">
      <c r="B53" s="408" t="s">
        <v>119</v>
      </c>
      <c r="C53" s="409">
        <v>30</v>
      </c>
      <c r="D53" s="12"/>
      <c r="E53" s="83"/>
      <c r="F53" s="10" t="str">
        <f>IF('1-1県'!$F$22="","",'1-1県'!$F$22)</f>
        <v/>
      </c>
      <c r="G53" s="398">
        <f>IF('1-1県'!$G$22="","",'1-1県'!$G$22)</f>
        <v>0</v>
      </c>
      <c r="H53" s="10" t="str">
        <f>IF('1-1県'!$H$22="","",'1-1県'!$H$22)</f>
        <v/>
      </c>
      <c r="I53" s="398">
        <f>IF('1-1県'!$I$22="","",'1-1県'!$I$22)</f>
        <v>0</v>
      </c>
      <c r="J53" s="10" t="str">
        <f>IF('1-1県'!$J$22="","",'1-1県'!$J$22)</f>
        <v/>
      </c>
      <c r="K53" s="398">
        <f>IF('1-1県'!$K$22="","",'1-1県'!$K$22)</f>
        <v>0</v>
      </c>
      <c r="L53" s="10" t="str">
        <f>IF('1-1県'!$L$22="","",'1-1県'!$L$22)</f>
        <v/>
      </c>
      <c r="M53" s="398">
        <f>IF('1-1県'!$M$22="","",'1-1県'!$M$22)</f>
        <v>1079727</v>
      </c>
      <c r="N53" s="10" t="str">
        <f>IF('1-1県'!$N$22="","",'1-1県'!$N$22)</f>
        <v/>
      </c>
      <c r="O53" s="398">
        <f>IF('1-1県'!$O$22="","",'1-1県'!$O$22)</f>
        <v>468593</v>
      </c>
      <c r="P53" s="10" t="str">
        <f>IF('1-1県'!$P$22="","",'1-1県'!$P$22)</f>
        <v/>
      </c>
      <c r="Q53" s="399">
        <f>IF('1-1県'!$Q$22="","",'1-1県'!$Q$22)</f>
        <v>0</v>
      </c>
      <c r="R53" s="10" t="str">
        <f>IF('1-1県'!$R$22="","",'1-1県'!$R$22)</f>
        <v/>
      </c>
      <c r="S53" s="399">
        <f>IF('1-1県'!$S$22="","",'1-1県'!$S$22)</f>
        <v>96.7</v>
      </c>
      <c r="T53" s="10" t="str">
        <f>IF('1-1県'!$T$22="","",'1-1県'!$T$22)</f>
        <v/>
      </c>
      <c r="U53" s="399">
        <f>IF('1-1県'!$U$22="","",'1-1県'!$U$22)</f>
        <v>0</v>
      </c>
      <c r="V53" s="10" t="str">
        <f>IF('1-1県'!$V$22="","",'1-1県'!$V$22)</f>
        <v/>
      </c>
      <c r="W53" s="399">
        <f>IF('1-1県'!$W$22="","",'1-1県'!$W$22)</f>
        <v>97.3</v>
      </c>
      <c r="X53" s="10" t="str">
        <f>IF('1-1県'!$X$22="","",'1-1県'!$X$22)</f>
        <v/>
      </c>
      <c r="Y53" s="399">
        <f>IF('1-1県'!$Y$22="","",'1-1県'!$Y$22)</f>
        <v>0</v>
      </c>
      <c r="Z53" s="10" t="str">
        <f>IF('1-1県'!$Z$22="","",'1-1県'!$Z$22)</f>
        <v/>
      </c>
      <c r="AA53" s="401">
        <f>IF('1-1県'!$AA$22="","",'1-1県'!$AA$22)</f>
        <v>102.4</v>
      </c>
      <c r="AB53" s="408" t="s">
        <v>119</v>
      </c>
      <c r="AC53" s="409">
        <v>30</v>
      </c>
      <c r="AD53" s="12"/>
      <c r="AE53" s="10" t="str">
        <f>IF('1-1県'!$AB$22="","",'1-1県'!$AB$22)</f>
        <v/>
      </c>
      <c r="AF53" s="398">
        <f>IF('1-1県'!$AC$22="","",'1-1県'!$AC$22)</f>
        <v>6708</v>
      </c>
      <c r="AG53" s="10" t="str">
        <f>IF('1-1県'!$AD$22="","",'1-1県'!$AD$22)</f>
        <v/>
      </c>
      <c r="AH53" s="398">
        <f>IF('1-1県'!$AE$22="","",'1-1県'!$AE$22)</f>
        <v>3201</v>
      </c>
      <c r="AI53" s="10" t="str">
        <f>IF('1-1県'!$AF$22="","",'1-1県'!$AF$22)</f>
        <v/>
      </c>
      <c r="AJ53" s="398">
        <f>IF('1-1県'!$AG$22="","",'1-1県'!$AG$22)</f>
        <v>2738</v>
      </c>
      <c r="AK53" s="10" t="str">
        <f>IF('1-1県'!$AH$22="","",'1-1県'!$AH$22)</f>
        <v/>
      </c>
      <c r="AL53" s="398">
        <f>IF('1-1県'!$AI$22="","",'1-1県'!$AI$22)</f>
        <v>4236</v>
      </c>
      <c r="AM53" s="10" t="str">
        <f>IF('1-1県'!$AJ$22="","",'1-1県'!$AJ$22)</f>
        <v/>
      </c>
      <c r="AN53" s="398">
        <f>IF('1-1県'!$AK$22="","",'1-1県'!$AK$22)</f>
        <v>121689</v>
      </c>
      <c r="AO53" s="10" t="str">
        <f>IF('1-1県'!$AL$22="","",'1-1県'!$AL$22)</f>
        <v/>
      </c>
      <c r="AP53" s="398">
        <f>IF('1-1県'!$AM$22="","",'1-1県'!$AM$22)</f>
        <v>1223422</v>
      </c>
      <c r="AQ53" s="10" t="str">
        <f>IF('1-1県'!$AN$22="","",'1-1県'!$AN$22)</f>
        <v/>
      </c>
      <c r="AR53" s="398">
        <f>IF('1-1県'!$AO$22="","",'1-1県'!$AO$22)</f>
        <v>19921</v>
      </c>
      <c r="AS53" s="10" t="str">
        <f>IF('1-1県'!$AP$22="","",'1-1県'!$AP$22)</f>
        <v/>
      </c>
      <c r="AT53" s="398">
        <f>IF('1-1県'!$AQ$22="","",'1-1県'!$AQ$22)</f>
        <v>1581102</v>
      </c>
      <c r="AU53" s="10" t="str">
        <f>IF('1-1県'!AR$22="","",'1-1県'!AR$22)</f>
        <v/>
      </c>
      <c r="AV53" s="398">
        <f>IF('1-1県'!$AS$22="","",'1-1県'!$AS$22)</f>
        <v>1583763</v>
      </c>
      <c r="AW53" s="10" t="str">
        <f>IF('1-1県'!$AT$22="","",'1-1県'!$AT$22)</f>
        <v/>
      </c>
      <c r="AX53" s="398">
        <f>IF('1-1県'!$AU$22="","",'1-1県'!$AU$22)</f>
        <v>32704</v>
      </c>
      <c r="AY53" s="10" t="str">
        <f>IF('1-1県'!AV$22="","",'1-1県'!AV$22)</f>
        <v/>
      </c>
      <c r="AZ53" s="400">
        <f>IF('1-1県'!AW$22="","",'1-1県'!AW$22)</f>
        <v>25934</v>
      </c>
      <c r="BA53" s="86">
        <v>191202</v>
      </c>
      <c r="BB53" s="87">
        <v>10</v>
      </c>
      <c r="BC53" s="408" t="s">
        <v>119</v>
      </c>
      <c r="BD53" s="409">
        <v>30</v>
      </c>
      <c r="BE53" s="11"/>
      <c r="BF53" s="10" t="str">
        <f>IF('1-1県'!$AZ$22="","",'1-1県'!$AZ$22)</f>
        <v/>
      </c>
      <c r="BG53" s="400">
        <f>IF('1-1県'!$BA$22="","",'1-1県'!$BA$22)</f>
        <v>32</v>
      </c>
      <c r="BH53" s="10" t="str">
        <f>IF('1-1県'!$BB$22="","",'1-1県'!$BB$22)</f>
        <v/>
      </c>
      <c r="BI53" s="400">
        <f>IF('1-1県'!$BC$22="","",'1-1県'!$BC$22)</f>
        <v>10109</v>
      </c>
      <c r="BJ53" s="10" t="str">
        <f>IF('1-1県'!$BD$22="","",'1-1県'!$BD$22)</f>
        <v/>
      </c>
      <c r="BK53" s="400">
        <f>IF('1-1県'!$BE$22="","",'1-1県'!$BE$22)</f>
        <v>77625</v>
      </c>
      <c r="BL53" s="10" t="str">
        <f>IF('1-1県'!$BF$22="","",'1-1県'!$BF$22)</f>
        <v/>
      </c>
      <c r="BM53" s="400">
        <f>IF('1-1県'!$BG$22="","",'1-1県'!$BG$22)</f>
        <v>50191</v>
      </c>
      <c r="BN53" s="10" t="str">
        <f>IF('1-1県'!$BH$22="","",'1-1県'!$BH$22)</f>
        <v/>
      </c>
      <c r="BO53" s="400">
        <f>IF('1-1県'!$BI$22="","",'1-1県'!$BI$22)</f>
        <v>68412</v>
      </c>
      <c r="BP53" s="10" t="str">
        <f>IF('1-1県'!$BJ$22="","",'1-1県'!$BJ$22)</f>
        <v/>
      </c>
      <c r="BQ53" s="400">
        <f>IF('1-1県'!$BK$22="","",'1-1県'!$BK$22)</f>
        <v>14083</v>
      </c>
      <c r="BR53" s="10" t="str">
        <f>IF('1-1県'!$BL$22="","",'1-1県'!$BL$22)</f>
        <v/>
      </c>
      <c r="BS53" s="400">
        <f>IF('1-1県'!$BM$22="","",'1-1県'!$BM$22)</f>
        <v>34187</v>
      </c>
      <c r="BT53" s="10" t="str">
        <f>IF('1-1県'!$BN$22="","",'1-1県'!$BN$22)</f>
        <v/>
      </c>
      <c r="BU53" s="398">
        <f>IF('1-1県'!$BO$22="","",'1-1県'!$BO$22)</f>
        <v>20142</v>
      </c>
      <c r="BV53" s="491"/>
      <c r="BW53" s="398">
        <f>IF('1-1県'!$BQ$22="","",'1-1県'!$BQ$22)</f>
        <v>88560</v>
      </c>
      <c r="BX53" s="10" t="str">
        <f>IF('1-1県'!$BR$22="","",'1-1県'!$BR$22)</f>
        <v/>
      </c>
      <c r="BY53" s="400">
        <f>IF('1-1県'!$BS$22="","",'1-1県'!$BS$22)</f>
        <v>1225081</v>
      </c>
      <c r="BZ53" s="10" t="str">
        <f>IF('1-1県'!$BT$22="","",'1-1県'!$BT$22)</f>
        <v/>
      </c>
      <c r="CA53" s="401">
        <f>IF('1-1県'!$BU$22="","",'1-1県'!$BU$22)</f>
        <v>0</v>
      </c>
      <c r="CB53" s="10" t="str">
        <f>IF('1-1県'!$BV$22="","",'1-1県'!$BV$22)</f>
        <v/>
      </c>
      <c r="CC53" s="401">
        <f>IF('1-1県'!$BW$22="","",'1-1県'!$BW$22)</f>
        <v>99.9</v>
      </c>
      <c r="CD53" s="408" t="s">
        <v>119</v>
      </c>
      <c r="CE53" s="409">
        <v>30</v>
      </c>
      <c r="CF53" s="12"/>
      <c r="CG53" s="10" t="str">
        <f>IF('1-1県'!$BX$22="","",'1-1県'!$BX$22)</f>
        <v/>
      </c>
      <c r="CH53" s="400">
        <f>IF('1-1県'!$BY$22="","",'1-1県'!$BY$22)</f>
        <v>250452</v>
      </c>
      <c r="CI53" s="10" t="str">
        <f>IF('1-1県'!$BZ$22="","",'1-1県'!$BZ$22)</f>
        <v/>
      </c>
      <c r="CJ53" s="402">
        <f>IF('1-1県'!$CA$22="","",'1-1県'!$CA$22)</f>
        <v>1.5</v>
      </c>
      <c r="CK53" s="10" t="str">
        <f>IF('1-1県'!$CB$22="","",'1-1県'!$CB$22)</f>
        <v/>
      </c>
      <c r="CL53" s="400">
        <f>IF('1-1県'!$CC$22="","",'1-1県'!$CC$22)</f>
        <v>58042</v>
      </c>
      <c r="CM53" s="10" t="str">
        <f>IF('1-1県'!$CD$22="","",'1-1県'!$CD$22)</f>
        <v/>
      </c>
      <c r="CN53" s="400">
        <f>IF('1-1県'!$CE$22="","",'1-1県'!$CE$22)</f>
        <v>123251</v>
      </c>
      <c r="CO53" s="10" t="str">
        <f>IF('1-1県'!$CF$22="","",'1-1県'!$CF$22)</f>
        <v/>
      </c>
      <c r="CP53" s="399">
        <f>IF('1-1県'!$CG$22="","",'1-1県'!$CG$22)</f>
        <v>102.4</v>
      </c>
      <c r="CQ53" s="10" t="str">
        <f>IF('1-1県'!$CH$22="","",'1-1県'!$CH$22)</f>
        <v/>
      </c>
      <c r="CR53" s="399">
        <f>IF('1-1県'!$CI$22="","",'1-1県'!$CI$22)</f>
        <v>102.9</v>
      </c>
      <c r="CS53" s="10" t="str">
        <f>IF('1-1県'!$CJ$22="","",'1-1県'!$CJ$22)</f>
        <v/>
      </c>
      <c r="CT53" s="399">
        <f>IF('1-1県'!$CK$22="","",'1-1県'!$CK$22)</f>
        <v>101.8</v>
      </c>
      <c r="CU53" s="10" t="str">
        <f>IF('1-1県'!$CL$22="","",'1-1県'!$CL$22)</f>
        <v/>
      </c>
      <c r="CV53" s="399">
        <f>IF('1-1県'!$CM$22="","",'1-1県'!$CM$22)</f>
        <v>102.3</v>
      </c>
      <c r="CW53" s="10" t="str">
        <f>IF('1-1県'!$CN$22="","",'1-1県'!$CN$22)</f>
        <v/>
      </c>
      <c r="CX53" s="399">
        <f>IF('1-1県'!$CO$22="","",'1-1県'!$CO$22)</f>
        <v>99.3</v>
      </c>
      <c r="CY53" s="10" t="str">
        <f>IF('1-1県'!$CP$22="","",'1-1県'!$CP$22)</f>
        <v/>
      </c>
      <c r="CZ53" s="399">
        <f>IF('1-1県'!$CQ$22="","",'1-1県'!$CQ$22)</f>
        <v>103.4</v>
      </c>
      <c r="DA53" s="10" t="str">
        <f>IF('1-1県'!$CR$22="","",'1-1県'!$CR$22)</f>
        <v/>
      </c>
      <c r="DB53" s="399">
        <f>IF('1-1県'!$CS$22="","",'1-1県'!$CS$22)</f>
        <v>133.5</v>
      </c>
      <c r="DC53" s="10" t="str">
        <f>IF('1-1県'!$CT$22="","",'1-1県'!$CT$22)</f>
        <v/>
      </c>
      <c r="DD53" s="401">
        <f>IF('1-1県'!$CU$22="","",'1-1県'!$CU$22)</f>
        <v>1.2</v>
      </c>
    </row>
    <row r="54" spans="1:111" s="8" customFormat="1" ht="13.5" customHeight="1">
      <c r="B54" s="408" t="s">
        <v>109</v>
      </c>
      <c r="C54" s="409">
        <v>1</v>
      </c>
      <c r="D54" s="12"/>
      <c r="E54" s="83"/>
      <c r="F54" s="10" t="str">
        <f>IF('1-1県'!$F$23="","",'1-1県'!$F$23)</f>
        <v/>
      </c>
      <c r="G54" s="398">
        <f>IF('1-1県'!$G$23="","",'1-1県'!$G$23)</f>
        <v>0</v>
      </c>
      <c r="H54" s="10" t="str">
        <f>IF('1-1県'!$H$23="","",'1-1県'!$H$23)</f>
        <v/>
      </c>
      <c r="I54" s="398">
        <f>IF('1-1県'!$I$23="","",'1-1県'!$I$23)</f>
        <v>0</v>
      </c>
      <c r="J54" s="10" t="str">
        <f>IF('1-1県'!$J$23="","",'1-1県'!$J$23)</f>
        <v/>
      </c>
      <c r="K54" s="398">
        <f>IF('1-1県'!$K$23="","",'1-1県'!$K$23)</f>
        <v>0</v>
      </c>
      <c r="L54" s="10" t="str">
        <f>IF('1-1県'!$L$23="","",'1-1県'!$L$23)</f>
        <v/>
      </c>
      <c r="M54" s="398">
        <f>IF('1-1県'!$M$23="","",'1-1県'!$M$23)</f>
        <v>1071723</v>
      </c>
      <c r="N54" s="10" t="str">
        <f>IF('1-1県'!$N$23="","",'1-1県'!$N$23)</f>
        <v/>
      </c>
      <c r="O54" s="398">
        <f>IF('1-1県'!$O$23="","",'1-1県'!$O$23)</f>
        <v>470687</v>
      </c>
      <c r="P54" s="10" t="str">
        <f>IF('1-1県'!$P$23="","",'1-1県'!$P$23)</f>
        <v/>
      </c>
      <c r="Q54" s="399">
        <f>IF('1-1県'!$Q$23="","",'1-1県'!$Q$23)</f>
        <v>0</v>
      </c>
      <c r="R54" s="10" t="str">
        <f>IF('1-1県'!$R$23="","",'1-1県'!$R$23)</f>
        <v/>
      </c>
      <c r="S54" s="399">
        <f>IF('1-1県'!$S$23="","",'1-1県'!$S$23)</f>
        <v>96.6</v>
      </c>
      <c r="T54" s="10" t="str">
        <f>IF('1-1県'!$T$23="","",'1-1県'!$T$23)</f>
        <v/>
      </c>
      <c r="U54" s="399">
        <f>IF('1-1県'!$U$23="","",'1-1県'!$U$23)</f>
        <v>0</v>
      </c>
      <c r="V54" s="10" t="str">
        <f>IF('1-1県'!$V$23="","",'1-1県'!$V$23)</f>
        <v/>
      </c>
      <c r="W54" s="399">
        <f>IF('1-1県'!$W$23="","",'1-1県'!$W$23)</f>
        <v>94.4</v>
      </c>
      <c r="X54" s="10" t="str">
        <f>IF('1-1県'!$X$23="","",'1-1県'!$X$23)</f>
        <v/>
      </c>
      <c r="Y54" s="399">
        <f>IF('1-1県'!$Y$23="","",'1-1県'!$Y$23)</f>
        <v>0</v>
      </c>
      <c r="Z54" s="10" t="str">
        <f>IF('1-1県'!$Z$23="","",'1-1県'!$Z$23)</f>
        <v/>
      </c>
      <c r="AA54" s="401">
        <f>IF('1-1県'!$AA$23="","",'1-1県'!$AA$23)</f>
        <v>116.8</v>
      </c>
      <c r="AB54" s="408" t="s">
        <v>109</v>
      </c>
      <c r="AC54" s="409">
        <v>1</v>
      </c>
      <c r="AD54" s="12"/>
      <c r="AE54" s="10" t="str">
        <f>IF('1-1県'!$AB$23="","",'1-1県'!$AB$23)</f>
        <v/>
      </c>
      <c r="AF54" s="398">
        <f>IF('1-1県'!$AC$23="","",'1-1県'!$AC$23)</f>
        <v>6463</v>
      </c>
      <c r="AG54" s="10" t="str">
        <f>IF('1-1県'!$AD$23="","",'1-1県'!$AD$23)</f>
        <v/>
      </c>
      <c r="AH54" s="398">
        <f>IF('1-1県'!$AE$23="","",'1-1県'!$AE$23)</f>
        <v>3328</v>
      </c>
      <c r="AI54" s="10" t="str">
        <f>IF('1-1県'!$AF$23="","",'1-1県'!$AF$23)</f>
        <v/>
      </c>
      <c r="AJ54" s="398">
        <f>IF('1-1県'!$AG$23="","",'1-1県'!$AG$23)</f>
        <v>2278</v>
      </c>
      <c r="AK54" s="10" t="str">
        <f>IF('1-1県'!$AH$23="","",'1-1県'!$AH$23)</f>
        <v/>
      </c>
      <c r="AL54" s="398">
        <f>IF('1-1県'!$AI$23="","",'1-1県'!$AI$23)</f>
        <v>4446</v>
      </c>
      <c r="AM54" s="10" t="str">
        <f>IF('1-1県'!$AJ$23="","",'1-1県'!$AJ$23)</f>
        <v/>
      </c>
      <c r="AN54" s="398">
        <f>IF('1-1県'!$AK$23="","",'1-1県'!$AK$23)</f>
        <v>138125</v>
      </c>
      <c r="AO54" s="10" t="str">
        <f>IF('1-1県'!$AL$23="","",'1-1県'!$AL$23)</f>
        <v/>
      </c>
      <c r="AP54" s="398">
        <f>IF('1-1県'!$AM$23="","",'1-1県'!$AM$23)</f>
        <v>1097597</v>
      </c>
      <c r="AQ54" s="10" t="str">
        <f>IF('1-1県'!$AN$23="","",'1-1県'!$AN$23)</f>
        <v/>
      </c>
      <c r="AR54" s="398">
        <f>IF('1-1県'!$AO$23="","",'1-1県'!$AO$23)</f>
        <v>18368</v>
      </c>
      <c r="AS54" s="10" t="str">
        <f>IF('1-1県'!$AP$23="","",'1-1県'!$AP$23)</f>
        <v/>
      </c>
      <c r="AT54" s="398">
        <f>IF('1-1県'!$AQ$23="","",'1-1県'!$AQ$23)</f>
        <v>1632010</v>
      </c>
      <c r="AU54" s="10" t="str">
        <f>IF('1-1県'!AR$23="","",'1-1県'!AR$23)</f>
        <v/>
      </c>
      <c r="AV54" s="398">
        <f>IF('1-1県'!$AS$23="","",'1-1県'!$AS$23)</f>
        <v>1634699</v>
      </c>
      <c r="AW54" s="10" t="str">
        <f>IF('1-1県'!$AT$23="","",'1-1県'!$AT$23)</f>
        <v/>
      </c>
      <c r="AX54" s="398">
        <f>IF('1-1県'!$AU$23="","",'1-1県'!$AU$23)</f>
        <v>33429</v>
      </c>
      <c r="AY54" s="10" t="str">
        <f>IF('1-1県'!AV$23="","",'1-1県'!AV$23)</f>
        <v/>
      </c>
      <c r="AZ54" s="400">
        <f>IF('1-1県'!AW$23="","",'1-1県'!AW$23)</f>
        <v>26368</v>
      </c>
      <c r="BA54" s="86">
        <v>173967</v>
      </c>
      <c r="BB54" s="87">
        <v>14</v>
      </c>
      <c r="BC54" s="408" t="s">
        <v>109</v>
      </c>
      <c r="BD54" s="409">
        <v>1</v>
      </c>
      <c r="BE54" s="11"/>
      <c r="BF54" s="10" t="str">
        <f>IF('1-1県'!$AZ$23="","",'1-1県'!$AZ$23)</f>
        <v/>
      </c>
      <c r="BG54" s="400">
        <f>IF('1-1県'!$BA$23="","",'1-1県'!$BA$23)</f>
        <v>26</v>
      </c>
      <c r="BH54" s="10" t="str">
        <f>IF('1-1県'!$BB$23="","",'1-1県'!$BB$23)</f>
        <v/>
      </c>
      <c r="BI54" s="400">
        <f>IF('1-1県'!$BC$23="","",'1-1県'!$BC$23)</f>
        <v>1463</v>
      </c>
      <c r="BJ54" s="10" t="str">
        <f>IF('1-1県'!$BD$23="","",'1-1県'!$BD$23)</f>
        <v/>
      </c>
      <c r="BK54" s="400">
        <f>IF('1-1県'!$BE$23="","",'1-1県'!$BE$23)</f>
        <v>74718</v>
      </c>
      <c r="BL54" s="10" t="str">
        <f>IF('1-1県'!$BF$23="","",'1-1県'!$BF$23)</f>
        <v/>
      </c>
      <c r="BM54" s="400">
        <f>IF('1-1県'!$BG$23="","",'1-1県'!$BG$23)</f>
        <v>56165</v>
      </c>
      <c r="BN54" s="10" t="str">
        <f>IF('1-1県'!$BH$23="","",'1-1県'!$BH$23)</f>
        <v/>
      </c>
      <c r="BO54" s="400">
        <f>IF('1-1県'!$BI$23="","",'1-1県'!$BI$23)</f>
        <v>68454</v>
      </c>
      <c r="BP54" s="10" t="str">
        <f>IF('1-1県'!$BJ$23="","",'1-1県'!$BJ$23)</f>
        <v/>
      </c>
      <c r="BQ54" s="400">
        <f>IF('1-1県'!$BK$23="","",'1-1県'!$BK$23)</f>
        <v>13538</v>
      </c>
      <c r="BR54" s="10" t="str">
        <f>IF('1-1県'!$BL$23="","",'1-1県'!$BL$23)</f>
        <v/>
      </c>
      <c r="BS54" s="400">
        <f>IF('1-1県'!$BM$23="","",'1-1県'!$BM$23)</f>
        <v>34449</v>
      </c>
      <c r="BT54" s="10" t="str">
        <f>IF('1-1県'!$BN$23="","",'1-1県'!$BN$23)</f>
        <v/>
      </c>
      <c r="BU54" s="398">
        <f>IF('1-1県'!$BO$23="","",'1-1県'!$BO$23)</f>
        <v>20467</v>
      </c>
      <c r="BV54" s="491"/>
      <c r="BW54" s="398">
        <f>IF('1-1県'!$BQ$23="","",'1-1県'!$BQ$23)</f>
        <v>90326</v>
      </c>
      <c r="BX54" s="10" t="str">
        <f>IF('1-1県'!$BR$23="","",'1-1県'!$BR$23)</f>
        <v/>
      </c>
      <c r="BY54" s="400">
        <f>IF('1-1県'!$BS$23="","",'1-1県'!$BS$23)</f>
        <v>1257773</v>
      </c>
      <c r="BZ54" s="10" t="str">
        <f>IF('1-1県'!$BT$23="","",'1-1県'!$BT$23)</f>
        <v/>
      </c>
      <c r="CA54" s="401">
        <f>IF('1-1県'!$BU$23="","",'1-1県'!$BU$23)</f>
        <v>0</v>
      </c>
      <c r="CB54" s="10" t="str">
        <f>IF('1-1県'!$BV$23="","",'1-1県'!$BV$23)</f>
        <v/>
      </c>
      <c r="CC54" s="401">
        <f>IF('1-1県'!$BW$23="","",'1-1県'!$BW$23)</f>
        <v>100.1</v>
      </c>
      <c r="CD54" s="408" t="s">
        <v>109</v>
      </c>
      <c r="CE54" s="409">
        <v>1</v>
      </c>
      <c r="CF54" s="12"/>
      <c r="CG54" s="10" t="str">
        <f>IF('1-1県'!$BX$23="","",'1-1県'!$BX$23)</f>
        <v/>
      </c>
      <c r="CH54" s="400">
        <f>IF('1-1県'!$BY$23="","",'1-1県'!$BY$23)</f>
        <v>263264</v>
      </c>
      <c r="CI54" s="10" t="str">
        <f>IF('1-1県'!$BZ$23="","",'1-1県'!$BZ$23)</f>
        <v/>
      </c>
      <c r="CJ54" s="402">
        <f>IF('1-1県'!$CA$23="","",'1-1県'!$CA$23)</f>
        <v>1.45</v>
      </c>
      <c r="CK54" s="10" t="str">
        <f>IF('1-1県'!$CB$23="","",'1-1県'!$CB$23)</f>
        <v/>
      </c>
      <c r="CL54" s="400">
        <f>IF('1-1県'!$CC$23="","",'1-1県'!$CC$23)</f>
        <v>56254</v>
      </c>
      <c r="CM54" s="10" t="str">
        <f>IF('1-1県'!$CD$23="","",'1-1県'!$CD$23)</f>
        <v/>
      </c>
      <c r="CN54" s="400">
        <f>IF('1-1県'!$CE$23="","",'1-1県'!$CE$23)</f>
        <v>116951</v>
      </c>
      <c r="CO54" s="10" t="str">
        <f>IF('1-1県'!$CF$23="","",'1-1県'!$CF$23)</f>
        <v/>
      </c>
      <c r="CP54" s="399">
        <f>IF('1-1県'!$CG$23="","",'1-1県'!$CG$23)</f>
        <v>100.6</v>
      </c>
      <c r="CQ54" s="10" t="str">
        <f>IF('1-1県'!$CH$23="","",'1-1県'!$CH$23)</f>
        <v/>
      </c>
      <c r="CR54" s="399">
        <f>IF('1-1県'!$CI$23="","",'1-1県'!$CI$23)</f>
        <v>100.6</v>
      </c>
      <c r="CS54" s="10" t="str">
        <f>IF('1-1県'!$CJ$23="","",'1-1県'!$CJ$23)</f>
        <v/>
      </c>
      <c r="CT54" s="399">
        <f>IF('1-1県'!$CK$23="","",'1-1県'!$CK$23)</f>
        <v>101.3</v>
      </c>
      <c r="CU54" s="10" t="str">
        <f>IF('1-1県'!$CL$23="","",'1-1県'!$CL$23)</f>
        <v/>
      </c>
      <c r="CV54" s="399">
        <f>IF('1-1県'!$CM$23="","",'1-1県'!$CM$23)</f>
        <v>101.3</v>
      </c>
      <c r="CW54" s="10" t="str">
        <f>IF('1-1県'!$CN$23="","",'1-1県'!$CN$23)</f>
        <v/>
      </c>
      <c r="CX54" s="399">
        <f>IF('1-1県'!$CO$23="","",'1-1県'!$CO$23)</f>
        <v>100.7</v>
      </c>
      <c r="CY54" s="10" t="str">
        <f>IF('1-1県'!$CP$23="","",'1-1県'!$CP$23)</f>
        <v/>
      </c>
      <c r="CZ54" s="399">
        <f>IF('1-1県'!$CQ$23="","",'1-1県'!$CQ$23)</f>
        <v>100.8</v>
      </c>
      <c r="DA54" s="10" t="str">
        <f>IF('1-1県'!$CR$23="","",'1-1県'!$CR$23)</f>
        <v/>
      </c>
      <c r="DB54" s="399">
        <f>IF('1-1県'!$CS$23="","",'1-1県'!$CS$23)</f>
        <v>113.7</v>
      </c>
      <c r="DC54" s="10" t="str">
        <f>IF('1-1県'!$CT$23="","",'1-1県'!$CT$23)</f>
        <v/>
      </c>
      <c r="DD54" s="401">
        <f>IF('1-1県'!$CU$23="","",'1-1県'!$CU$23)</f>
        <v>1.4</v>
      </c>
    </row>
    <row r="55" spans="1:111" s="8" customFormat="1" ht="17.25" customHeight="1">
      <c r="B55" s="408" t="s">
        <v>109</v>
      </c>
      <c r="C55" s="409">
        <v>2</v>
      </c>
      <c r="D55" s="12"/>
      <c r="E55" s="83"/>
      <c r="F55" s="10" t="str">
        <f>IF('1-1県'!$F$24="","",'1-1県'!$F$24)</f>
        <v/>
      </c>
      <c r="G55" s="398">
        <f>IF('1-1県'!$G$24="","",'1-1県'!$G$24)</f>
        <v>0</v>
      </c>
      <c r="H55" s="10" t="str">
        <f>IF('1-1県'!$H$24="","",'1-1県'!$H$24)</f>
        <v/>
      </c>
      <c r="I55" s="398">
        <f>IF('1-1県'!$I$24="","",'1-1県'!$I$24)</f>
        <v>0</v>
      </c>
      <c r="J55" s="10" t="str">
        <f>IF('1-1県'!$J$24="","",'1-1県'!$J$24)</f>
        <v/>
      </c>
      <c r="K55" s="398">
        <f>IF('1-1県'!$K$24="","",'1-1県'!$K$24)</f>
        <v>0</v>
      </c>
      <c r="L55" s="10" t="str">
        <f>IF('1-1県'!$L$24="","",'1-1県'!$L$24)</f>
        <v/>
      </c>
      <c r="M55" s="398">
        <f>IF('1-1県'!$M$24="","",'1-1県'!$M$24)</f>
        <v>1069576</v>
      </c>
      <c r="N55" s="10" t="str">
        <f>IF('1-1県'!$N$24="","",'1-1県'!$N$24)</f>
        <v/>
      </c>
      <c r="O55" s="398">
        <f>IF('1-1県'!$O$24="","",'1-1県'!$O$24)</f>
        <v>470055</v>
      </c>
      <c r="P55" s="10" t="str">
        <f>IF('1-1県'!$P$24="","",'1-1県'!$P$24)</f>
        <v/>
      </c>
      <c r="Q55" s="399">
        <f>IF('1-1県'!$Q$24="","",'1-1県'!$Q$24)</f>
        <v>0</v>
      </c>
      <c r="R55" s="10" t="str">
        <f>IF('1-1県'!$R$24="","",'1-1県'!$R$24)</f>
        <v/>
      </c>
      <c r="S55" s="399">
        <f>IF('1-1県'!$S$24="","",'1-1県'!$S$24)</f>
        <v>87.7</v>
      </c>
      <c r="T55" s="10" t="str">
        <f>IF('1-1県'!$T$24="","",'1-1県'!$T$24)</f>
        <v/>
      </c>
      <c r="U55" s="399">
        <f>IF('1-1県'!$U$24="","",'1-1県'!$U$24)</f>
        <v>0</v>
      </c>
      <c r="V55" s="10" t="str">
        <f>IF('1-1県'!$V$24="","",'1-1県'!$V$24)</f>
        <v/>
      </c>
      <c r="W55" s="399">
        <f>IF('1-1県'!$W$24="","",'1-1県'!$W$24)</f>
        <v>88.1</v>
      </c>
      <c r="X55" s="10" t="str">
        <f>IF('1-1県'!$X$24="","",'1-1県'!$X$24)</f>
        <v/>
      </c>
      <c r="Y55" s="399">
        <f>IF('1-1県'!$Y$24="","",'1-1県'!$Y$24)</f>
        <v>0</v>
      </c>
      <c r="Z55" s="10" t="str">
        <f>IF('1-1県'!$Z$24="","",'1-1県'!$Z$24)</f>
        <v/>
      </c>
      <c r="AA55" s="401">
        <f>IF('1-1県'!$AA$24="","",'1-1県'!$AA$24)</f>
        <v>108.8</v>
      </c>
      <c r="AB55" s="408" t="s">
        <v>109</v>
      </c>
      <c r="AC55" s="409">
        <v>2</v>
      </c>
      <c r="AD55" s="12"/>
      <c r="AE55" s="10" t="str">
        <f>IF('1-1県'!$AB$24="","",'1-1県'!$AB$24)</f>
        <v/>
      </c>
      <c r="AF55" s="398">
        <f>IF('1-1県'!$AC$24="","",'1-1県'!$AC$24)</f>
        <v>5886</v>
      </c>
      <c r="AG55" s="10" t="str">
        <f>IF('1-1県'!$AD$24="","",'1-1県'!$AD$24)</f>
        <v/>
      </c>
      <c r="AH55" s="398">
        <f>IF('1-1県'!$AE$24="","",'1-1県'!$AE$24)</f>
        <v>2913</v>
      </c>
      <c r="AI55" s="10" t="str">
        <f>IF('1-1県'!$AF$24="","",'1-1県'!$AF$24)</f>
        <v/>
      </c>
      <c r="AJ55" s="398">
        <f>IF('1-1県'!$AG$24="","",'1-1県'!$AG$24)</f>
        <v>2096</v>
      </c>
      <c r="AK55" s="10" t="str">
        <f>IF('1-1県'!$AH$24="","",'1-1県'!$AH$24)</f>
        <v/>
      </c>
      <c r="AL55" s="398">
        <f>IF('1-1県'!$AI$24="","",'1-1県'!$AI$24)</f>
        <v>4123</v>
      </c>
      <c r="AM55" s="10" t="str">
        <f>IF('1-1県'!$AJ$24="","",'1-1県'!$AJ$24)</f>
        <v/>
      </c>
      <c r="AN55" s="398">
        <f>IF('1-1県'!$AK$24="","",'1-1県'!$AK$24)</f>
        <v>164965</v>
      </c>
      <c r="AO55" s="10" t="str">
        <f>IF('1-1県'!$AL$24="","",'1-1県'!$AL$24)</f>
        <v/>
      </c>
      <c r="AP55" s="398">
        <f>IF('1-1県'!$AM$24="","",'1-1県'!$AM$24)</f>
        <v>927646</v>
      </c>
      <c r="AQ55" s="10" t="str">
        <f>IF('1-1県'!$AN$24="","",'1-1県'!$AN$24)</f>
        <v/>
      </c>
      <c r="AR55" s="398">
        <f>IF('1-1県'!$AO$24="","",'1-1県'!$AO$24)</f>
        <v>15842</v>
      </c>
      <c r="AS55" s="10" t="str">
        <f>IF('1-1県'!$AP$24="","",'1-1県'!$AP$24)</f>
        <v/>
      </c>
      <c r="AT55" s="398">
        <f>IF('1-1県'!$AQ$24="","",'1-1県'!$AQ$24)</f>
        <v>682252</v>
      </c>
      <c r="AU55" s="10" t="str">
        <f>IF('1-1県'!AR$24="","",'1-1県'!AR$24)</f>
        <v/>
      </c>
      <c r="AV55" s="398">
        <f>IF('1-1県'!$AS$24="","",'1-1県'!$AS$24)</f>
        <v>672162</v>
      </c>
      <c r="AW55" s="10" t="str">
        <f>IF('1-1県'!$AT$24="","",'1-1県'!$AT$24)</f>
        <v/>
      </c>
      <c r="AX55" s="398">
        <f>IF('1-1県'!$AU$24="","",'1-1県'!$AU$24)</f>
        <v>36962</v>
      </c>
      <c r="AY55" s="10" t="str">
        <f>IF('1-1県'!AV$24="","",'1-1県'!AV$24)</f>
        <v/>
      </c>
      <c r="AZ55" s="400">
        <f>IF('1-1県'!AW$24="","",'1-1県'!AW$24)</f>
        <v>27449</v>
      </c>
      <c r="BA55" s="86">
        <v>156874</v>
      </c>
      <c r="BB55" s="87">
        <v>60</v>
      </c>
      <c r="BC55" s="408" t="s">
        <v>109</v>
      </c>
      <c r="BD55" s="409">
        <v>2</v>
      </c>
      <c r="BE55" s="11"/>
      <c r="BF55" s="10" t="str">
        <f>IF('1-1県'!$AZ$24="","",'1-1県'!$AZ$24)</f>
        <v/>
      </c>
      <c r="BG55" s="400">
        <f>IF('1-1県'!$BA$24="","",'1-1県'!$BA$24)</f>
        <v>33</v>
      </c>
      <c r="BH55" s="10" t="str">
        <f>IF('1-1県'!$BB$24="","",'1-1県'!$BB$24)</f>
        <v/>
      </c>
      <c r="BI55" s="400">
        <f>IF('1-1県'!$BC$24="","",'1-1県'!$BC$24)</f>
        <v>3454</v>
      </c>
      <c r="BJ55" s="10" t="str">
        <f>IF('1-1県'!$BD$24="","",'1-1県'!$BD$24)</f>
        <v/>
      </c>
      <c r="BK55" s="400">
        <f>IF('1-1県'!$BE$24="","",'1-1県'!$BE$24)</f>
        <v>66164</v>
      </c>
      <c r="BL55" s="10" t="str">
        <f>IF('1-1県'!$BF$24="","",'1-1県'!$BF$24)</f>
        <v/>
      </c>
      <c r="BM55" s="400">
        <f>IF('1-1県'!$BG$24="","",'1-1県'!$BG$24)</f>
        <v>34679</v>
      </c>
      <c r="BN55" s="10" t="str">
        <f>IF('1-1県'!$BH$24="","",'1-1県'!$BH$24)</f>
        <v/>
      </c>
      <c r="BO55" s="400">
        <f>IF('1-1県'!$BI$24="","",'1-1県'!$BI$24)</f>
        <v>69413</v>
      </c>
      <c r="BP55" s="10" t="str">
        <f>IF('1-1県'!$BJ$24="","",'1-1県'!$BJ$24)</f>
        <v/>
      </c>
      <c r="BQ55" s="400">
        <f>IF('1-1県'!$BK$24="","",'1-1県'!$BK$24)</f>
        <v>10986</v>
      </c>
      <c r="BR55" s="10" t="str">
        <f>IF('1-1県'!$BL$24="","",'1-1県'!$BL$24)</f>
        <v/>
      </c>
      <c r="BS55" s="400">
        <f>IF('1-1県'!$BM$24="","",'1-1県'!$BM$24)</f>
        <v>37348</v>
      </c>
      <c r="BT55" s="10" t="str">
        <f>IF('1-1県'!$BN$24="","",'1-1県'!$BN$24)</f>
        <v/>
      </c>
      <c r="BU55" s="398">
        <f>IF('1-1県'!$BO$24="","",'1-1県'!$BO$24)</f>
        <v>21080</v>
      </c>
      <c r="BV55" s="491"/>
      <c r="BW55" s="398">
        <f>IF('1-1県'!$BQ$24="","",'1-1県'!$BQ$24)</f>
        <v>88301</v>
      </c>
      <c r="BX55" s="10" t="str">
        <f>IF('1-1県'!$BR$24="","",'1-1県'!$BR$24)</f>
        <v/>
      </c>
      <c r="BY55" s="400">
        <f>IF('1-1県'!$BS$24="","",'1-1県'!$BS$24)</f>
        <v>768705</v>
      </c>
      <c r="BZ55" s="10" t="str">
        <f>IF('1-1県'!$BT$24="","",'1-1県'!$BT$24)</f>
        <v/>
      </c>
      <c r="CA55" s="401">
        <f>IF('1-1県'!$BU$24="","",'1-1県'!$BU$24)</f>
        <v>0</v>
      </c>
      <c r="CB55" s="10" t="str">
        <f>IF('1-1県'!$BV$24="","",'1-1県'!$BV$24)</f>
        <v/>
      </c>
      <c r="CC55" s="401">
        <f>IF('1-1県'!$BW$24="","",'1-1県'!$BW$24)</f>
        <v>100</v>
      </c>
      <c r="CD55" s="408" t="s">
        <v>109</v>
      </c>
      <c r="CE55" s="409">
        <v>2</v>
      </c>
      <c r="CF55" s="12"/>
      <c r="CG55" s="10" t="str">
        <f>IF('1-1県'!$BX$24="","",'1-1県'!$BX$24)</f>
        <v/>
      </c>
      <c r="CH55" s="400">
        <f>IF('1-1県'!$BY$24="","",'1-1県'!$BY$24)</f>
        <v>261710.08333333334</v>
      </c>
      <c r="CI55" s="10" t="str">
        <f>IF('1-1県'!$BZ$24="","",'1-1県'!$BZ$24)</f>
        <v/>
      </c>
      <c r="CJ55" s="402">
        <f>IF('1-1県'!$CA$24="","",'1-1県'!$CA$24)</f>
        <v>1.18</v>
      </c>
      <c r="CK55" s="10" t="str">
        <f>IF('1-1県'!$CB$24="","",'1-1県'!$CB$24)</f>
        <v/>
      </c>
      <c r="CL55" s="400">
        <f>IF('1-1県'!$CC$24="","",'1-1県'!$CC$24)</f>
        <v>52651</v>
      </c>
      <c r="CM55" s="10" t="str">
        <f>IF('1-1県'!$CD$24="","",'1-1県'!$CD$24)</f>
        <v/>
      </c>
      <c r="CN55" s="400">
        <f>IF('1-1県'!$CE$24="","",'1-1県'!$CE$24)</f>
        <v>101310</v>
      </c>
      <c r="CO55" s="10" t="str">
        <f>IF('1-1県'!$CF$24="","",'1-1県'!$CF$24)</f>
        <v/>
      </c>
      <c r="CP55" s="399">
        <f>IF('1-1県'!$CG$24="","",'1-1県'!$CG$24)</f>
        <v>100</v>
      </c>
      <c r="CQ55" s="10" t="str">
        <f>IF('1-1県'!$CH$24="","",'1-1県'!$CH$24)</f>
        <v/>
      </c>
      <c r="CR55" s="399">
        <f>IF('1-1県'!$CI$24="","",'1-1県'!$CI$24)</f>
        <v>100</v>
      </c>
      <c r="CS55" s="10" t="str">
        <f>IF('1-1県'!$CJ$24="","",'1-1県'!$CJ$24)</f>
        <v/>
      </c>
      <c r="CT55" s="399">
        <f>IF('1-1県'!$CK$24="","",'1-1県'!$CK$24)</f>
        <v>100</v>
      </c>
      <c r="CU55" s="10" t="str">
        <f>IF('1-1県'!$CL$24="","",'1-1県'!$CL$24)</f>
        <v/>
      </c>
      <c r="CV55" s="399">
        <f>IF('1-1県'!$CM$24="","",'1-1県'!$CM$24)</f>
        <v>100</v>
      </c>
      <c r="CW55" s="10" t="str">
        <f>IF('1-1県'!$CN$24="","",'1-1県'!$CN$24)</f>
        <v/>
      </c>
      <c r="CX55" s="399">
        <f>IF('1-1県'!$CO$24="","",'1-1県'!$CO$24)</f>
        <v>100</v>
      </c>
      <c r="CY55" s="10" t="str">
        <f>IF('1-1県'!$CP$24="","",'1-1県'!$CP$24)</f>
        <v/>
      </c>
      <c r="CZ55" s="399">
        <f>IF('1-1県'!$CQ$24="","",'1-1県'!$CQ$24)</f>
        <v>100</v>
      </c>
      <c r="DA55" s="10" t="str">
        <f>IF('1-1県'!$CR$24="","",'1-1県'!$CR$24)</f>
        <v/>
      </c>
      <c r="DB55" s="399">
        <f>IF('1-1県'!$CS$24="","",'1-1県'!$CS$24)</f>
        <v>100</v>
      </c>
      <c r="DC55" s="10" t="str">
        <f>IF('1-1県'!$CT$24="","",'1-1県'!$CT$24)</f>
        <v/>
      </c>
      <c r="DD55" s="401">
        <f>IF('1-1県'!$CU$24="","",'1-1県'!$CU$24)</f>
        <v>1.9</v>
      </c>
    </row>
    <row r="56" spans="1:111" s="8" customFormat="1" ht="13.5" customHeight="1">
      <c r="B56" s="408" t="s">
        <v>109</v>
      </c>
      <c r="C56" s="409">
        <v>3</v>
      </c>
      <c r="D56" s="12"/>
      <c r="E56" s="83"/>
      <c r="F56" s="10" t="str">
        <f>IF('1-1県'!$F$25="","",'1-1県'!$F$25)</f>
        <v/>
      </c>
      <c r="G56" s="398">
        <f>IF('1-1県'!$G$25="","",'1-1県'!$G$25)</f>
        <v>0</v>
      </c>
      <c r="H56" s="10" t="str">
        <f>IF('1-1県'!$H$25="","",'1-1県'!$H$25)</f>
        <v/>
      </c>
      <c r="I56" s="398">
        <f>IF('1-1県'!$I$25="","",'1-1県'!$I$25)</f>
        <v>0</v>
      </c>
      <c r="J56" s="10" t="str">
        <f>IF('1-1県'!$J$25="","",'1-1県'!$J$25)</f>
        <v/>
      </c>
      <c r="K56" s="398">
        <f>IF('1-1県'!$K$25="","",'1-1県'!$K$25)</f>
        <v>0</v>
      </c>
      <c r="L56" s="10" t="str">
        <f>IF('1-1県'!$L$25="","",'1-1県'!$L$25)</f>
        <v/>
      </c>
      <c r="M56" s="398">
        <f>IF('1-1県'!$M$25="","",'1-1県'!$M$25)</f>
        <v>1061016</v>
      </c>
      <c r="N56" s="10" t="str">
        <f>IF('1-1県'!$N$25="","",'1-1県'!$N$25)</f>
        <v/>
      </c>
      <c r="O56" s="398">
        <f>IF('1-1県'!$O$25="","",'1-1県'!$O$25)</f>
        <v>471351</v>
      </c>
      <c r="P56" s="10" t="str">
        <f>IF('1-1県'!$P$25="","",'1-1県'!$P$25)</f>
        <v/>
      </c>
      <c r="Q56" s="399">
        <f>IF('1-1県'!$Q$25="","",'1-1県'!$Q$25)</f>
        <v>0</v>
      </c>
      <c r="R56" s="10" t="str">
        <f>IF('1-1県'!$R$25="","",'1-1県'!$R$25)</f>
        <v/>
      </c>
      <c r="S56" s="399">
        <f>IF('1-1県'!$S$25="","",'1-1県'!$S$25)</f>
        <v>91.7</v>
      </c>
      <c r="T56" s="10" t="str">
        <f>IF('1-1県'!$T$25="","",'1-1県'!$T$25)</f>
        <v/>
      </c>
      <c r="U56" s="399">
        <f>IF('1-1県'!$U$25="","",'1-1県'!$U$25)</f>
        <v>0</v>
      </c>
      <c r="V56" s="10" t="str">
        <f>IF('1-1県'!$V$25="","",'1-1県'!$V$25)</f>
        <v/>
      </c>
      <c r="W56" s="399">
        <f>IF('1-1県'!$W$25="","",'1-1県'!$W$25)</f>
        <v>90.7</v>
      </c>
      <c r="X56" s="10" t="str">
        <f>IF('1-1県'!$X$25="","",'1-1県'!$X$25)</f>
        <v/>
      </c>
      <c r="Y56" s="399">
        <f>IF('1-1県'!$Y$25="","",'1-1県'!$Y$25)</f>
        <v>0</v>
      </c>
      <c r="Z56" s="10" t="str">
        <f>IF('1-1県'!$Z$25="","",'1-1県'!$Z$25)</f>
        <v/>
      </c>
      <c r="AA56" s="401">
        <f>IF('1-1県'!$AA$25="","",'1-1県'!$AA$25)</f>
        <v>111</v>
      </c>
      <c r="AB56" s="408" t="s">
        <v>109</v>
      </c>
      <c r="AC56" s="409">
        <v>3</v>
      </c>
      <c r="AD56" s="12"/>
      <c r="AE56" s="10" t="str">
        <f>IF('1-1県'!$AB$25="","",'1-1県'!$AB$25)</f>
        <v/>
      </c>
      <c r="AF56" s="398">
        <f>IF('1-1県'!$AC$25="","",'1-1県'!$AC$25)</f>
        <v>6796</v>
      </c>
      <c r="AG56" s="10" t="str">
        <f>IF('1-1県'!$AD$25="","",'1-1県'!$AD$25)</f>
        <v/>
      </c>
      <c r="AH56" s="398">
        <f>IF('1-1県'!$AE$25="","",'1-1県'!$AE$25)</f>
        <v>3084</v>
      </c>
      <c r="AI56" s="10" t="str">
        <f>IF('1-1県'!$AF$25="","",'1-1県'!$AF$25)</f>
        <v/>
      </c>
      <c r="AJ56" s="398">
        <f>IF('1-1県'!$AG$25="","",'1-1県'!$AG$25)</f>
        <v>2242</v>
      </c>
      <c r="AK56" s="10" t="str">
        <f>IF('1-1県'!$AH$25="","",'1-1県'!$AH$25)</f>
        <v/>
      </c>
      <c r="AL56" s="398">
        <f>IF('1-1県'!$AI$25="","",'1-1県'!$AI$25)</f>
        <v>4030</v>
      </c>
      <c r="AM56" s="10" t="str">
        <f>IF('1-1県'!$AJ$25="","",'1-1県'!$AJ$25)</f>
        <v/>
      </c>
      <c r="AN56" s="398">
        <f>IF('1-1県'!$AK$25="","",'1-1県'!$AK$25)</f>
        <v>152842</v>
      </c>
      <c r="AO56" s="10" t="str">
        <f>IF('1-1県'!$AL$25="","",'1-1県'!$AL$25)</f>
        <v/>
      </c>
      <c r="AP56" s="398">
        <f>IF('1-1県'!$AM$25="","",'1-1県'!$AM$25)</f>
        <v>1081217</v>
      </c>
      <c r="AQ56" s="10" t="str">
        <f>IF('1-1県'!$AN$25="","",'1-1県'!$AN$25)</f>
        <v/>
      </c>
      <c r="AR56" s="398">
        <f>IF('1-1県'!$AO$25="","",'1-1県'!$AO$25)</f>
        <v>19189.436000000002</v>
      </c>
      <c r="AS56" s="10" t="str">
        <f>IF('1-1県'!$AP$25="","",'1-1県'!$AP$25)</f>
        <v/>
      </c>
      <c r="AT56" s="398">
        <f>IF('1-1県'!$AQ$25="","",'1-1県'!$AQ$25)</f>
        <v>603352</v>
      </c>
      <c r="AU56" s="10" t="str">
        <f>IF('1-1県'!AR$25="","",'1-1県'!AR$25)</f>
        <v/>
      </c>
      <c r="AV56" s="398">
        <f>IF('1-1県'!$AS$25="","",'1-1県'!$AS$25)</f>
        <v>612600</v>
      </c>
      <c r="AW56" s="10" t="str">
        <f>IF('1-1県'!$AT$25="","",'1-1県'!$AT$25)</f>
        <v/>
      </c>
      <c r="AX56" s="398">
        <f>IF('1-1県'!$AU$25="","",'1-1県'!$AU$25)</f>
        <v>38815</v>
      </c>
      <c r="AY56" s="10" t="str">
        <f>IF('1-1県'!AV$25="","",'1-1県'!AV$25)</f>
        <v/>
      </c>
      <c r="AZ56" s="400">
        <f>IF('1-1県'!AW$25="","",'1-1県'!AW$25)</f>
        <v>27555</v>
      </c>
      <c r="BA56" s="86">
        <v>141936</v>
      </c>
      <c r="BB56" s="87">
        <v>3.0270000000000001</v>
      </c>
      <c r="BC56" s="408" t="s">
        <v>109</v>
      </c>
      <c r="BD56" s="409">
        <v>3</v>
      </c>
      <c r="BE56" s="11"/>
      <c r="BF56" s="10" t="str">
        <f>IF('1-1県'!$AZ$25="","",'1-1県'!$AZ$25)</f>
        <v/>
      </c>
      <c r="BG56" s="400">
        <f>IF('1-1県'!$BA$25="","",'1-1県'!$BA$25)</f>
        <v>27</v>
      </c>
      <c r="BH56" s="10" t="str">
        <f>IF('1-1県'!$BB$25="","",'1-1県'!$BB$25)</f>
        <v/>
      </c>
      <c r="BI56" s="400">
        <f>IF('1-1県'!$BC$25="","",'1-1県'!$BC$25)</f>
        <v>3667</v>
      </c>
      <c r="BJ56" s="10" t="str">
        <f>IF('1-1県'!$BD$25="","",'1-1県'!$BD$25)</f>
        <v/>
      </c>
      <c r="BK56" s="400">
        <f>IF('1-1県'!$BE$25="","",'1-1県'!$BE$25)</f>
        <v>66319</v>
      </c>
      <c r="BL56" s="10" t="str">
        <f>IF('1-1県'!$BF$25="","",'1-1県'!$BF$25)</f>
        <v/>
      </c>
      <c r="BM56" s="400">
        <f>IF('1-1県'!$BG$25="","",'1-1県'!$BG$25)</f>
        <v>51477.968999999997</v>
      </c>
      <c r="BN56" s="10" t="str">
        <f>IF('1-1県'!$BH$25="","",'1-1県'!$BH$25)</f>
        <v/>
      </c>
      <c r="BO56" s="400">
        <f>IF('1-1県'!$BI$25="","",'1-1県'!$BI$25)</f>
        <v>68495</v>
      </c>
      <c r="BP56" s="10" t="str">
        <f>IF('1-1県'!$BJ$25="","",'1-1県'!$BJ$25)</f>
        <v/>
      </c>
      <c r="BQ56" s="400">
        <f>IF('1-1県'!$BK$25="","",'1-1県'!$BK$25)</f>
        <v>10518</v>
      </c>
      <c r="BR56" s="10" t="str">
        <f>IF('1-1県'!$BL$25="","",'1-1県'!$BL$25)</f>
        <v/>
      </c>
      <c r="BS56" s="400">
        <f>IF('1-1県'!$BM$25="","",'1-1県'!$BM$25)</f>
        <v>37722</v>
      </c>
      <c r="BT56" s="10" t="str">
        <f>IF('1-1県'!$BN$25="","",'1-1県'!$BN$25)</f>
        <v/>
      </c>
      <c r="BU56" s="398">
        <f>IF('1-1県'!$BO$25="","",'1-1県'!$BO$25)</f>
        <v>20254</v>
      </c>
      <c r="BV56" s="491"/>
      <c r="BW56" s="398">
        <f>IF('1-1県'!$BQ$25="","",'1-1県'!$BQ$25)</f>
        <v>89226</v>
      </c>
      <c r="BX56" s="10" t="str">
        <f>IF('1-1県'!$BR$25="","",'1-1県'!$BR$25)</f>
        <v/>
      </c>
      <c r="BY56" s="400">
        <f>IF('1-1県'!$BS$25="","",'1-1県'!$BS$25)</f>
        <v>802856</v>
      </c>
      <c r="BZ56" s="10" t="str">
        <f>IF('1-1県'!$BT$25="","",'1-1県'!$BT$25)</f>
        <v/>
      </c>
      <c r="CA56" s="401">
        <f>IF('1-1県'!$BU$25="","",'1-1県'!$BU$25)</f>
        <v>0</v>
      </c>
      <c r="CB56" s="10" t="str">
        <f>IF('1-1県'!$BV$25="","",'1-1県'!$BV$25)</f>
        <v/>
      </c>
      <c r="CC56" s="401">
        <f>IF('1-1県'!$BW$25="","",'1-1県'!$BW$25)</f>
        <v>99.5</v>
      </c>
      <c r="CD56" s="408" t="s">
        <v>109</v>
      </c>
      <c r="CE56" s="409">
        <v>3</v>
      </c>
      <c r="CF56" s="12"/>
      <c r="CG56" s="10" t="str">
        <f>IF('1-1県'!$BX$25="","",'1-1県'!$BX$25)</f>
        <v/>
      </c>
      <c r="CH56" s="400">
        <f>IF('1-1県'!$BY$25="","",'1-1県'!$BY$25)</f>
        <v>253236</v>
      </c>
      <c r="CI56" s="10" t="str">
        <f>IF('1-1県'!$BZ$25="","",'1-1県'!$BZ$25)</f>
        <v/>
      </c>
      <c r="CJ56" s="402">
        <f>IF('1-1県'!$CA$25="","",'1-1県'!$CA$25)</f>
        <v>1.32</v>
      </c>
      <c r="CK56" s="10" t="str">
        <f>IF('1-1県'!$CB$25="","",'1-1県'!$CB$25)</f>
        <v/>
      </c>
      <c r="CL56" s="400">
        <f>IF('1-1県'!$CC$25="","",'1-1県'!$CC$25)</f>
        <v>53054</v>
      </c>
      <c r="CM56" s="10" t="str">
        <f>IF('1-1県'!$CD$25="","",'1-1県'!$CD$25)</f>
        <v/>
      </c>
      <c r="CN56" s="400">
        <f>IF('1-1県'!$CE$25="","",'1-1県'!$CE$25)</f>
        <v>114301</v>
      </c>
      <c r="CO56" s="10" t="str">
        <f>IF('1-1県'!$CF$25="","",'1-1県'!$CF$25)</f>
        <v/>
      </c>
      <c r="CP56" s="399">
        <f>IF('1-1県'!$CG$25="","",'1-1県'!$CG$25)</f>
        <v>103</v>
      </c>
      <c r="CQ56" s="10" t="str">
        <f>IF('1-1県'!$CH$25="","",'1-1県'!$CH$25)</f>
        <v/>
      </c>
      <c r="CR56" s="399">
        <f>IF('1-1県'!$CI$25="","",'1-1県'!$CI$25)</f>
        <v>103.5</v>
      </c>
      <c r="CS56" s="10" t="str">
        <f>IF('1-1県'!$CJ$25="","",'1-1県'!$CJ$25)</f>
        <v/>
      </c>
      <c r="CT56" s="399">
        <f>IF('1-1県'!$CK$25="","",'1-1県'!$CK$25)</f>
        <v>102.2</v>
      </c>
      <c r="CU56" s="10" t="str">
        <f>IF('1-1県'!$CL$25="","",'1-1県'!$CL$25)</f>
        <v/>
      </c>
      <c r="CV56" s="399">
        <f>IF('1-1県'!$CM$25="","",'1-1県'!$CM$25)</f>
        <v>102.7</v>
      </c>
      <c r="CW56" s="10" t="str">
        <f>IF('1-1県'!$CN$25="","",'1-1県'!$CN$25)</f>
        <v/>
      </c>
      <c r="CX56" s="399">
        <f>IF('1-1県'!$CO$25="","",'1-1県'!$CO$25)</f>
        <v>97.4</v>
      </c>
      <c r="CY56" s="10" t="str">
        <f>IF('1-1県'!$CP$25="","",'1-1県'!$CP$25)</f>
        <v/>
      </c>
      <c r="CZ56" s="399">
        <f>IF('1-1県'!$CQ$25="","",'1-1県'!$CQ$25)</f>
        <v>100.5</v>
      </c>
      <c r="DA56" s="10" t="str">
        <f>IF('1-1県'!$CR$25="","",'1-1県'!$CR$25)</f>
        <v/>
      </c>
      <c r="DB56" s="399">
        <f>IF('1-1県'!$CS$25="","",'1-1県'!$CS$25)</f>
        <v>122.9</v>
      </c>
      <c r="DC56" s="10" t="str">
        <f>IF('1-1県'!$CT$25="","",'1-1県'!$CT$25)</f>
        <v/>
      </c>
      <c r="DD56" s="401">
        <f>IF('1-1県'!$CU$25="","",'1-1県'!$CU$25)</f>
        <v>2.1</v>
      </c>
    </row>
    <row r="57" spans="1:111" s="8" customFormat="1" ht="15" customHeight="1">
      <c r="B57" s="408" t="s">
        <v>109</v>
      </c>
      <c r="C57" s="409">
        <v>4</v>
      </c>
      <c r="D57" s="12"/>
      <c r="E57" s="83"/>
      <c r="F57" s="10" t="str">
        <f>IF('1-1県'!$F$26="","",'1-1県'!$F$26)</f>
        <v/>
      </c>
      <c r="G57" s="398">
        <f>IF('1-1県'!$G$26="","",'1-1県'!$G$26)</f>
        <v>0</v>
      </c>
      <c r="H57" s="10" t="str">
        <f>IF('1-1県'!$H$26="","",'1-1県'!$H$26)</f>
        <v/>
      </c>
      <c r="I57" s="398">
        <f>IF('1-1県'!$I$26="","",'1-1県'!$I$26)</f>
        <v>0</v>
      </c>
      <c r="J57" s="10" t="str">
        <f>IF('1-1県'!$J$26="","",'1-1県'!$J$26)</f>
        <v/>
      </c>
      <c r="K57" s="398">
        <f>IF('1-1県'!$K$26="","",'1-1県'!$K$26)</f>
        <v>0</v>
      </c>
      <c r="L57" s="10" t="str">
        <f>IF('1-1県'!$L$26="","",'1-1県'!$L$26)</f>
        <v/>
      </c>
      <c r="M57" s="398">
        <f>IF('1-1県'!$M$26="","",'1-1県'!$M$26)</f>
        <v>1051518</v>
      </c>
      <c r="N57" s="10" t="str">
        <f>IF('1-1県'!$N$26="","",'1-1県'!$N$26)</f>
        <v/>
      </c>
      <c r="O57" s="398">
        <f>IF('1-1県'!$O$26="","",'1-1県'!$O$26)</f>
        <v>473153</v>
      </c>
      <c r="P57" s="10" t="str">
        <f>IF('1-1県'!$P$26="","",'1-1県'!$P$26)</f>
        <v/>
      </c>
      <c r="Q57" s="399">
        <f>IF('1-1県'!$Q$26="","",'1-1県'!$Q$26)</f>
        <v>0</v>
      </c>
      <c r="R57" s="10" t="str">
        <f>IF('1-1県'!$R$26="","",'1-1県'!$R$26)</f>
        <v/>
      </c>
      <c r="S57" s="399">
        <f>IF('1-1県'!$S$26="","",'1-1県'!$S$26)</f>
        <v>87.1</v>
      </c>
      <c r="T57" s="10" t="str">
        <f>IF('1-1県'!$T$26="","",'1-1県'!$T$26)</f>
        <v/>
      </c>
      <c r="U57" s="399">
        <f>IF('1-1県'!$U$26="","",'1-1県'!$U$26)</f>
        <v>0</v>
      </c>
      <c r="V57" s="10" t="str">
        <f>IF('1-1県'!$V$26="","",'1-1県'!$V$26)</f>
        <v/>
      </c>
      <c r="W57" s="399">
        <f>IF('1-1県'!$W$26="","",'1-1県'!$W$26)</f>
        <v>96.9</v>
      </c>
      <c r="X57" s="10" t="str">
        <f>IF('1-1県'!$X$26="","",'1-1県'!$X$26)</f>
        <v/>
      </c>
      <c r="Y57" s="399">
        <f>IF('1-1県'!$Y$26="","",'1-1県'!$Y$26)</f>
        <v>0</v>
      </c>
      <c r="Z57" s="10" t="str">
        <f>IF('1-1県'!$Z$26="","",'1-1県'!$Z$26)</f>
        <v/>
      </c>
      <c r="AA57" s="401">
        <f>IF('1-1県'!$AA$26="","",'1-1県'!$AA$26)</f>
        <v>111.4</v>
      </c>
      <c r="AB57" s="408" t="s">
        <v>109</v>
      </c>
      <c r="AC57" s="409">
        <v>4</v>
      </c>
      <c r="AD57" s="12"/>
      <c r="AE57" s="10" t="str">
        <f>IF('1-1県'!$AB$26="","",'1-1県'!$AB$26)</f>
        <v/>
      </c>
      <c r="AF57" s="398">
        <f>IF('1-1県'!$AC$26="","",'1-1県'!$AC$26)</f>
        <v>6079</v>
      </c>
      <c r="AG57" s="10" t="str">
        <f>IF('1-1県'!$AD$26="","",'1-1県'!$AD$26)</f>
        <v/>
      </c>
      <c r="AH57" s="398">
        <f>IF('1-1県'!$AE$26="","",'1-1県'!$AE$26)</f>
        <v>2734</v>
      </c>
      <c r="AI57" s="10" t="str">
        <f>IF('1-1県'!$AF$26="","",'1-1県'!$AF$26)</f>
        <v/>
      </c>
      <c r="AJ57" s="398">
        <f>IF('1-1県'!$AG$26="","",'1-1県'!$AG$26)</f>
        <v>2201</v>
      </c>
      <c r="AK57" s="10" t="str">
        <f>IF('1-1県'!$AH$26="","",'1-1県'!$AH$26)</f>
        <v/>
      </c>
      <c r="AL57" s="398">
        <f>IF('1-1県'!$AI$26="","",'1-1県'!$AI$26)</f>
        <v>3573</v>
      </c>
      <c r="AM57" s="10" t="str">
        <f>IF('1-1県'!$AJ$26="","",'1-1県'!$AJ$26)</f>
        <v/>
      </c>
      <c r="AN57" s="398">
        <f>IF('1-1県'!$AK$26="","",'1-1県'!$AK$26)</f>
        <v>143648</v>
      </c>
      <c r="AO57" s="10" t="str">
        <f>IF('1-1県'!$AL$26="","",'1-1県'!$AL$26)</f>
        <v/>
      </c>
      <c r="AP57" s="398">
        <f>IF('1-1県'!$AM$26="","",'1-1県'!$AM$26)</f>
        <v>919048</v>
      </c>
      <c r="AQ57" s="10" t="str">
        <f>IF('1-1県'!$AN$26="","",'1-1県'!$AN$26)</f>
        <v/>
      </c>
      <c r="AR57" s="398">
        <f>IF('1-1県'!$AO$26="","",'1-1県'!$AO$26)</f>
        <v>20214</v>
      </c>
      <c r="AS57" s="10" t="str">
        <f>IF('1-1県'!$AP$26="","",'1-1県'!$AP$26)</f>
        <v/>
      </c>
      <c r="AT57" s="398">
        <f>IF('1-1県'!$AQ$26="","",'1-1県'!$AQ$26)</f>
        <v>1096556</v>
      </c>
      <c r="AU57" s="10" t="str">
        <f>IF('1-1県'!AR$26="","",'1-1県'!AR$26)</f>
        <v/>
      </c>
      <c r="AV57" s="398">
        <f>IF('1-1県'!$AS$26="","",'1-1県'!$AS$26)</f>
        <v>1094815</v>
      </c>
      <c r="AW57" s="10" t="str">
        <f>IF('1-1県'!$AT$26="","",'1-1県'!$AT$26)</f>
        <v/>
      </c>
      <c r="AX57" s="398">
        <f>IF('1-1県'!$AU$26="","",'1-1県'!$AU$26)</f>
        <v>40575</v>
      </c>
      <c r="AY57" s="10" t="str">
        <f>IF('1-1県'!AV$26="","",'1-1県'!AV$26)</f>
        <v/>
      </c>
      <c r="AZ57" s="400">
        <f>IF('1-1県'!AW$26="","",'1-1県'!AW$26)</f>
        <v>27729</v>
      </c>
      <c r="BA57" s="86">
        <v>115122</v>
      </c>
      <c r="BB57" s="87">
        <v>7</v>
      </c>
      <c r="BC57" s="408" t="s">
        <v>109</v>
      </c>
      <c r="BD57" s="409">
        <v>4</v>
      </c>
      <c r="BE57" s="11"/>
      <c r="BF57" s="10" t="str">
        <f>IF('1-1県'!$AZ$26="","",'1-1県'!$AZ$26)</f>
        <v/>
      </c>
      <c r="BG57" s="400">
        <f>IF('1-1県'!$BA$26="","",'1-1県'!$BA$26)</f>
        <v>23</v>
      </c>
      <c r="BH57" s="10" t="str">
        <f>IF('1-1県'!$BB$26="","",'1-1県'!$BB$26)</f>
        <v/>
      </c>
      <c r="BI57" s="400">
        <f>IF('1-1県'!$BC$26="","",'1-1県'!$BC$26)</f>
        <v>4154</v>
      </c>
      <c r="BJ57" s="10" t="str">
        <f>IF('1-1県'!$BD$26="","",'1-1県'!$BD$26)</f>
        <v/>
      </c>
      <c r="BK57" s="400">
        <f>IF('1-1県'!$BE$26="","",'1-1県'!$BE$26)</f>
        <v>66096</v>
      </c>
      <c r="BL57" s="10" t="str">
        <f>IF('1-1県'!$BF$26="","",'1-1県'!$BF$26)</f>
        <v/>
      </c>
      <c r="BM57" s="400">
        <f>IF('1-1県'!$BG$26="","",'1-1県'!$BG$26)</f>
        <v>79670</v>
      </c>
      <c r="BN57" s="10" t="str">
        <f>IF('1-1県'!$BH$26="","",'1-1県'!$BH$26)</f>
        <v/>
      </c>
      <c r="BO57" s="400">
        <f>IF('1-1県'!$BI$26="","",'1-1県'!$BI$26)</f>
        <v>72097</v>
      </c>
      <c r="BP57" s="10" t="str">
        <f>IF('1-1県'!$BJ$26="","",'1-1県'!$BJ$26)</f>
        <v/>
      </c>
      <c r="BQ57" s="400">
        <f>IF('1-1県'!$BK$26="","",'1-1県'!$BK$26)</f>
        <v>10931</v>
      </c>
      <c r="BR57" s="10" t="str">
        <f>IF('1-1県'!$BL$26="","",'1-1県'!$BL$26)</f>
        <v/>
      </c>
      <c r="BS57" s="400">
        <f>IF('1-1県'!$BM$26="","",'1-1県'!$BM$26)</f>
        <v>39955</v>
      </c>
      <c r="BT57" s="10" t="str">
        <f>IF('1-1県'!$BN$26="","",'1-1県'!$BN$26)</f>
        <v/>
      </c>
      <c r="BU57" s="398">
        <f>IF('1-1県'!$BO$26="","",'1-1県'!$BO$26)</f>
        <v>21211</v>
      </c>
      <c r="BV57" s="491"/>
      <c r="BW57" s="398">
        <f>IF('1-1県'!$BQ$26="","",'1-1県'!$BQ$26)</f>
        <v>94492</v>
      </c>
      <c r="BX57" s="10" t="str">
        <f>IF('1-1県'!$BR$26="","",'1-1県'!$BR$26)</f>
        <v/>
      </c>
      <c r="BY57" s="400">
        <f>IF('1-1県'!$BS$26="","",'1-1県'!$BS$26)</f>
        <v>1105710</v>
      </c>
      <c r="BZ57" s="10" t="str">
        <f>IF('1-1県'!$BT$26="","",'1-1県'!$BT$26)</f>
        <v/>
      </c>
      <c r="CA57" s="401">
        <f>IF('1-1県'!$BU$26="","",'1-1県'!$BU$26)</f>
        <v>0</v>
      </c>
      <c r="CB57" s="10" t="str">
        <f>IF('1-1県'!$BV$26="","",'1-1県'!$BV$26)</f>
        <v/>
      </c>
      <c r="CC57" s="401">
        <f>IF('1-1県'!$BW$26="","",'1-1県'!$BW$26)</f>
        <v>101.9</v>
      </c>
      <c r="CD57" s="408" t="s">
        <v>109</v>
      </c>
      <c r="CE57" s="409">
        <v>4</v>
      </c>
      <c r="CF57" s="12"/>
      <c r="CG57" s="10" t="str">
        <f>IF('1-1県'!$BX$26="","",'1-1県'!$BX$26)</f>
        <v/>
      </c>
      <c r="CH57" s="400">
        <f>IF('1-1県'!$BY$26="","",'1-1県'!$BY$26)</f>
        <v>271613</v>
      </c>
      <c r="CI57" s="10" t="str">
        <f>IF('1-1県'!$BZ$26="","",'1-1県'!$BZ$26)</f>
        <v/>
      </c>
      <c r="CJ57" s="402">
        <f>IF('1-1県'!$CA$26="","",'1-1県'!$CA$26)</f>
        <v>1.43</v>
      </c>
      <c r="CK57" s="10" t="str">
        <f>IF('1-1県'!$CB$26="","",'1-1県'!$CB$26)</f>
        <v/>
      </c>
      <c r="CL57" s="400">
        <f>IF('1-1県'!$CC$26="","",'1-1県'!$CC$26)</f>
        <v>52711</v>
      </c>
      <c r="CM57" s="10" t="str">
        <f>IF('1-1県'!$CD$26="","",'1-1県'!$CD$26)</f>
        <v/>
      </c>
      <c r="CN57" s="400">
        <f>IF('1-1県'!$CE$26="","",'1-1県'!$CE$26)</f>
        <v>122035</v>
      </c>
      <c r="CO57" s="10" t="str">
        <f>IF('1-1県'!$CF$26="","",'1-1県'!$CF$26)</f>
        <v/>
      </c>
      <c r="CP57" s="399">
        <f>IF('1-1県'!$CG$26="","",'1-1県'!$CG$26)</f>
        <v>104</v>
      </c>
      <c r="CQ57" s="10" t="str">
        <f>IF('1-1県'!$CH$26="","",'1-1県'!$CH$26)</f>
        <v/>
      </c>
      <c r="CR57" s="399">
        <f>IF('1-1県'!$CI$26="","",'1-1県'!$CI$26)</f>
        <v>101.9</v>
      </c>
      <c r="CS57" s="10" t="str">
        <f>IF('1-1県'!$CJ$26="","",'1-1県'!$CJ$26)</f>
        <v/>
      </c>
      <c r="CT57" s="399">
        <f>IF('1-1県'!$CK$26="","",'1-1県'!$CK$26)</f>
        <v>103.2</v>
      </c>
      <c r="CU57" s="10" t="str">
        <f>IF('1-1県'!$CL$26="","",'1-1県'!$CL$26)</f>
        <v/>
      </c>
      <c r="CV57" s="399">
        <f>IF('1-1県'!$CM$26="","",'1-1県'!$CM$26)</f>
        <v>101.1</v>
      </c>
      <c r="CW57" s="10" t="str">
        <f>IF('1-1県'!$CN$26="","",'1-1県'!$CN$26)</f>
        <v/>
      </c>
      <c r="CX57" s="399">
        <f>IF('1-1県'!$CO$26="","",'1-1県'!$CO$26)</f>
        <v>99.5</v>
      </c>
      <c r="CY57" s="10" t="str">
        <f>IF('1-1県'!$CP$26="","",'1-1県'!$CP$26)</f>
        <v/>
      </c>
      <c r="CZ57" s="399">
        <f>IF('1-1県'!$CQ$26="","",'1-1県'!$CQ$26)</f>
        <v>100.3</v>
      </c>
      <c r="DA57" s="10" t="str">
        <f>IF('1-1県'!$CR$26="","",'1-1県'!$CR$26)</f>
        <v/>
      </c>
      <c r="DB57" s="399">
        <f>IF('1-1県'!$CS$26="","",'1-1県'!$CS$26)</f>
        <v>119.4</v>
      </c>
      <c r="DC57" s="10" t="str">
        <f>IF('1-1県'!$CT$26="","",'1-1県'!$CT$26)</f>
        <v/>
      </c>
      <c r="DD57" s="401">
        <f>IF('1-1県'!$CU$26="","",'1-1県'!$CU$26)</f>
        <v>2.2999999999999998</v>
      </c>
    </row>
    <row r="58" spans="1:111" s="8" customFormat="1" ht="15" customHeight="1">
      <c r="B58" s="408" t="s">
        <v>108</v>
      </c>
      <c r="C58" s="409">
        <v>5</v>
      </c>
      <c r="D58" s="12"/>
      <c r="E58" s="83"/>
      <c r="F58" s="10" t="str">
        <f>IF('1-1県'!$F27="","",'1-1県'!$F27)</f>
        <v/>
      </c>
      <c r="G58" s="398">
        <f>IF('1-1県'!$G27="","",'1-1県'!$G27)</f>
        <v>0</v>
      </c>
      <c r="H58" s="10" t="str">
        <f>IF('1-1県'!$H27="","",'1-1県'!$H27)</f>
        <v/>
      </c>
      <c r="I58" s="398">
        <f>IF('1-1県'!$I27="","",'1-1県'!$I27)</f>
        <v>0</v>
      </c>
      <c r="J58" s="10" t="str">
        <f>IF('1-1県'!$J27="","",'1-1県'!$J27)</f>
        <v/>
      </c>
      <c r="K58" s="398">
        <f>IF('1-1県'!$K27="","",'1-1県'!$K27)</f>
        <v>0</v>
      </c>
      <c r="L58" s="10" t="str">
        <f>IF('1-1県'!$L27="","",'1-1県'!$L27)</f>
        <v/>
      </c>
      <c r="M58" s="398">
        <f>IF('1-1県'!$M27="","",'1-1県'!$M27)</f>
        <v>1040711</v>
      </c>
      <c r="N58" s="10" t="str">
        <f>IF('1-1県'!$N27="","",'1-1県'!$N27)</f>
        <v/>
      </c>
      <c r="O58" s="398">
        <f>IF('1-1県'!$O27="","",'1-1県'!$O27)</f>
        <v>473366</v>
      </c>
      <c r="P58" s="10" t="str">
        <f>IF('1-1県'!$P27="","",'1-1県'!$P27)</f>
        <v/>
      </c>
      <c r="Q58" s="399">
        <f>IF('1-1県'!$Q27="","",'1-1県'!$Q27)</f>
        <v>0</v>
      </c>
      <c r="R58" s="10" t="str">
        <f>IF('1-1県'!$R27="","",'1-1県'!$R27)</f>
        <v/>
      </c>
      <c r="S58" s="399">
        <f>IF('1-1県'!$S27="","",'1-1県'!$S27)</f>
        <v>82.4</v>
      </c>
      <c r="T58" s="10" t="str">
        <f>IF('1-1県'!$T27="","",'1-1県'!$T27)</f>
        <v/>
      </c>
      <c r="U58" s="399">
        <f>IF('1-1県'!$U27="","",'1-1県'!$U27)</f>
        <v>0</v>
      </c>
      <c r="V58" s="10" t="str">
        <f>IF('1-1県'!$V27="","",'1-1県'!$V27)</f>
        <v/>
      </c>
      <c r="W58" s="399">
        <f>IF('1-1県'!$W27="","",'1-1県'!$W27)</f>
        <v>81.5</v>
      </c>
      <c r="X58" s="10" t="str">
        <f>IF('1-1県'!$X27="","",'1-1県'!$X27)</f>
        <v/>
      </c>
      <c r="Y58" s="399">
        <f>IF('1-1県'!$Y27="","",'1-1県'!$Y27)</f>
        <v>0</v>
      </c>
      <c r="Z58" s="10" t="str">
        <f>IF('1-1県'!$Z27="","",'1-1県'!$Z27)</f>
        <v/>
      </c>
      <c r="AA58" s="401">
        <f>IF('1-1県'!$AA27="","",'1-1県'!$AA27)</f>
        <v>117.2</v>
      </c>
      <c r="AB58" s="408" t="s">
        <v>108</v>
      </c>
      <c r="AC58" s="409">
        <v>5</v>
      </c>
      <c r="AD58" s="12"/>
      <c r="AE58" s="10" t="str">
        <f>IF('1-1県'!$AB27="","",'1-1県'!$AB27)</f>
        <v>ｒ</v>
      </c>
      <c r="AF58" s="398">
        <f>IF('1-1県'!$AC27="","",'1-1県'!$AC27)</f>
        <v>5929</v>
      </c>
      <c r="AG58" s="10" t="str">
        <f>IF('1-1県'!$AD27="","",'1-1県'!$AD27)</f>
        <v/>
      </c>
      <c r="AH58" s="398">
        <f>IF('1-1県'!$AE27="","",'1-1県'!$AE27)</f>
        <v>2322</v>
      </c>
      <c r="AI58" s="10" t="str">
        <f>IF('1-1県'!$AF27="","",'1-1県'!$AF27)</f>
        <v/>
      </c>
      <c r="AJ58" s="398">
        <f>IF('1-1県'!$AG27="","",'1-1県'!$AG27)</f>
        <v>2477</v>
      </c>
      <c r="AK58" s="10" t="str">
        <f>IF('1-1県'!$AH27="","",'1-1県'!$AH27)</f>
        <v/>
      </c>
      <c r="AL58" s="398">
        <f>IF('1-1県'!$AI27="","",'1-1県'!$AI27)</f>
        <v>4360</v>
      </c>
      <c r="AM58" s="10" t="str">
        <f>IF('1-1県'!$AJ27="","",'1-1県'!$AJ27)</f>
        <v/>
      </c>
      <c r="AN58" s="398">
        <f>IF('1-1県'!$AK27="","",'1-1県'!$AK27)</f>
        <v>162610</v>
      </c>
      <c r="AO58" s="10" t="str">
        <f>IF('1-1県'!$AL27="","",'1-1県'!$AL27)</f>
        <v/>
      </c>
      <c r="AP58" s="398">
        <f>IF('1-1県'!$AM27="","",'1-1県'!$AM27)</f>
        <v>889898</v>
      </c>
      <c r="AQ58" s="10" t="str">
        <f>IF('1-1県'!$AN27="","",'1-1県'!$AN27)</f>
        <v/>
      </c>
      <c r="AR58" s="398">
        <f>IF('1-1県'!$AO27="","",'1-1県'!$AO27)</f>
        <v>20179</v>
      </c>
      <c r="AS58" s="10" t="str">
        <f>IF('1-1県'!$AP27="","",'1-1県'!$AP27)</f>
        <v/>
      </c>
      <c r="AT58" s="398">
        <f>IF('1-1県'!$AQ27="","",'1-1県'!$AQ27)</f>
        <v>2959199</v>
      </c>
      <c r="AU58" s="10" t="str">
        <f>IF('1-1県'!AR27="","",'1-1県'!AR27)</f>
        <v/>
      </c>
      <c r="AV58" s="398">
        <f>IF('1-1県'!$AS27="","",'1-1県'!$AS27)</f>
        <v>20731</v>
      </c>
      <c r="AW58" s="10" t="str">
        <f>IF('1-1県'!$AT27="","",'1-1県'!$AT27)</f>
        <v/>
      </c>
      <c r="AX58" s="398">
        <f>IF('1-1県'!$AU27="","",'1-1県'!$AU27)</f>
        <v>41185</v>
      </c>
      <c r="AY58" s="10" t="str">
        <f>IF('1-1県'!AV27="","",'1-1県'!AV27)</f>
        <v/>
      </c>
      <c r="AZ58" s="400">
        <f>IF('1-1県'!AW27="","",'1-1県'!AW27)</f>
        <v>27940</v>
      </c>
      <c r="BA58" s="419" t="s">
        <v>34</v>
      </c>
      <c r="BB58" s="420" t="s">
        <v>34</v>
      </c>
      <c r="BC58" s="408" t="s">
        <v>108</v>
      </c>
      <c r="BD58" s="409">
        <v>5</v>
      </c>
      <c r="BE58" s="11"/>
      <c r="BF58" s="10" t="str">
        <f>IF('1-1県'!$AZ27="","",'1-1県'!$AZ27)</f>
        <v/>
      </c>
      <c r="BG58" s="400">
        <f>IF('1-1県'!$BA27="","",'1-1県'!$BA27)</f>
        <v>32</v>
      </c>
      <c r="BH58" s="10" t="str">
        <f>IF('1-1県'!$BB27="","",'1-1県'!$BB27)</f>
        <v/>
      </c>
      <c r="BI58" s="400">
        <f>IF('1-1県'!$BC27="","",'1-1県'!$BC27)</f>
        <v>2886</v>
      </c>
      <c r="BJ58" s="10" t="str">
        <f>IF('1-1県'!$BD27="","",'1-1県'!$BD27)</f>
        <v/>
      </c>
      <c r="BK58" s="400">
        <f>IF('1-1県'!$BE27="","",'1-1県'!$BE27)</f>
        <v>69495</v>
      </c>
      <c r="BL58" s="10" t="str">
        <f>IF('1-1県'!$BF27="","",'1-1県'!$BF27)</f>
        <v/>
      </c>
      <c r="BM58" s="400">
        <f>IF('1-1県'!$BG27="","",'1-1県'!$BG27)</f>
        <v>60834</v>
      </c>
      <c r="BN58" s="10" t="str">
        <f>IF('1-1県'!$BH27="","",'1-1県'!$BH27)</f>
        <v/>
      </c>
      <c r="BO58" s="400">
        <f>IF('1-1県'!$BI27="","",'1-1県'!$BI27)</f>
        <v>73768</v>
      </c>
      <c r="BP58" s="10" t="str">
        <f>IF('1-1県'!$BJ27="","",'1-1県'!$BJ27)</f>
        <v/>
      </c>
      <c r="BQ58" s="400">
        <f>IF('1-1県'!$BK27="","",'1-1県'!$BK27)</f>
        <v>11227</v>
      </c>
      <c r="BR58" s="10" t="str">
        <f>IF('1-1県'!$BL27="","",'1-1県'!$BL27)</f>
        <v/>
      </c>
      <c r="BS58" s="400">
        <f>IF('1-1県'!$BM27="","",'1-1県'!$BM27)</f>
        <v>41053</v>
      </c>
      <c r="BT58" s="10" t="str">
        <f>IF('1-1県'!$BN27="","",'1-1県'!$BN27)</f>
        <v/>
      </c>
      <c r="BU58" s="398">
        <f>IF('1-1県'!$BO27="","",'1-1県'!$BO27)</f>
        <v>21489</v>
      </c>
      <c r="BV58" s="491"/>
      <c r="BW58" s="398">
        <f>IF('1-1県'!$BQ$27="","",'1-1県'!$BQ$27)</f>
        <v>98233</v>
      </c>
      <c r="BX58" s="10" t="str">
        <f>IF('1-1県'!$BR27="","",'1-1県'!$BR27)</f>
        <v/>
      </c>
      <c r="BY58" s="400">
        <f>IF('1-1県'!$BS27="","",'1-1県'!$BS27)</f>
        <v>1180299</v>
      </c>
      <c r="BZ58" s="10" t="str">
        <f>IF('1-1県'!$BT27="","",'1-1県'!$BT27)</f>
        <v/>
      </c>
      <c r="CA58" s="401">
        <f>IF('1-1県'!$BU27="","",'1-1県'!$BU27)</f>
        <v>0</v>
      </c>
      <c r="CB58" s="10" t="str">
        <f>IF('1-1県'!$BV27="","",'1-1県'!$BV27)</f>
        <v/>
      </c>
      <c r="CC58" s="401">
        <f>IF('1-1県'!$BW27="","",'1-1県'!$BW27)</f>
        <v>105.3</v>
      </c>
      <c r="CD58" s="408" t="s">
        <v>108</v>
      </c>
      <c r="CE58" s="409">
        <v>5</v>
      </c>
      <c r="CF58" s="12"/>
      <c r="CG58" s="10" t="str">
        <f>IF('1-1県'!$BX27="","",'1-1県'!$BX27)</f>
        <v/>
      </c>
      <c r="CH58" s="400">
        <f>IF('1-1県'!$BY27="","",'1-1県'!$BY27)</f>
        <v>257997</v>
      </c>
      <c r="CI58" s="10" t="str">
        <f>IF('1-1県'!$BZ27="","",'1-1県'!$BZ27)</f>
        <v/>
      </c>
      <c r="CJ58" s="402">
        <f>IF('1-1県'!$CA27="","",'1-1県'!$CA27)</f>
        <v>1.41</v>
      </c>
      <c r="CK58" s="10" t="str">
        <f>IF('1-1県'!$CB27="","",'1-1県'!$CB27)</f>
        <v/>
      </c>
      <c r="CL58" s="400">
        <f>IF('1-1県'!$CC27="","",'1-1県'!$CC27)</f>
        <v>52925</v>
      </c>
      <c r="CM58" s="10" t="str">
        <f>IF('1-1県'!$CD27="","",'1-1県'!$CD27)</f>
        <v/>
      </c>
      <c r="CN58" s="400">
        <f>IF('1-1県'!$CE27="","",'1-1県'!$CE27)</f>
        <v>121549</v>
      </c>
      <c r="CO58" s="10" t="str">
        <f>IF('1-1県'!$CF27="","",'1-1県'!$CF27)</f>
        <v/>
      </c>
      <c r="CP58" s="399">
        <f>IF('1-1県'!$CG27="","",'1-1県'!$CG27)</f>
        <v>102.6</v>
      </c>
      <c r="CQ58" s="10" t="str">
        <f>IF('1-1県'!$CH27="","",'1-1県'!$CH27)</f>
        <v/>
      </c>
      <c r="CR58" s="399">
        <f>IF('1-1県'!$CI27="","",'1-1県'!$CI27)</f>
        <v>97.1</v>
      </c>
      <c r="CS58" s="10" t="str">
        <f>IF('1-1県'!$CJ27="","",'1-1県'!$CJ27)</f>
        <v/>
      </c>
      <c r="CT58" s="399">
        <f>IF('1-1県'!$CK27="","",'1-1県'!$CK27)</f>
        <v>102</v>
      </c>
      <c r="CU58" s="10" t="str">
        <f>IF('1-1県'!$CL27="","",'1-1県'!$CL27)</f>
        <v/>
      </c>
      <c r="CV58" s="399">
        <f>IF('1-1県'!$CM27="","",'1-1県'!$CM27)</f>
        <v>96.5</v>
      </c>
      <c r="CW58" s="10" t="str">
        <f>IF('1-1県'!$CN27="","",'1-1県'!$CN27)</f>
        <v/>
      </c>
      <c r="CX58" s="399">
        <f>IF('1-1県'!$CO27="","",'1-1県'!$CO27)</f>
        <v>101.4</v>
      </c>
      <c r="CY58" s="10" t="str">
        <f>IF('1-1県'!$CP27="","",'1-1県'!$CP27)</f>
        <v/>
      </c>
      <c r="CZ58" s="399">
        <f>IF('1-1県'!$CQ27="","",'1-1県'!$CQ27)</f>
        <v>98.2</v>
      </c>
      <c r="DA58" s="10" t="str">
        <f>IF('1-1県'!$CR27="","",'1-1県'!$CR27)</f>
        <v/>
      </c>
      <c r="DB58" s="399">
        <f>IF('1-1県'!$CS27="","",'1-1県'!$CS27)</f>
        <v>108.6</v>
      </c>
      <c r="DC58" s="10" t="str">
        <f>IF('1-1県'!$CT27="","",'1-1県'!$CT27)</f>
        <v/>
      </c>
      <c r="DD58" s="401">
        <f>IF('1-1県'!$CU27="","",'1-1県'!$CU27)</f>
        <v>2.7</v>
      </c>
    </row>
    <row r="59" spans="1:111" s="8" customFormat="1" ht="15" customHeight="1">
      <c r="B59" s="408" t="s">
        <v>108</v>
      </c>
      <c r="C59" s="409">
        <v>6</v>
      </c>
      <c r="D59" s="12"/>
      <c r="E59" s="83"/>
      <c r="F59" s="10"/>
      <c r="G59" s="398">
        <f>IF('1-1県'!$G28="","",'1-1県'!$G28)</f>
        <v>0</v>
      </c>
      <c r="H59" s="10" t="str">
        <f>IF('1-1県'!$H28="","",'1-1県'!$H28)</f>
        <v/>
      </c>
      <c r="I59" s="398">
        <f>IF('1-1県'!$I28="","",'1-1県'!$I28)</f>
        <v>0</v>
      </c>
      <c r="J59" s="10" t="str">
        <f>IF('1-1県'!$J28="","",'1-1県'!$J28)</f>
        <v/>
      </c>
      <c r="K59" s="398">
        <f>IF('1-1県'!$K28="","",'1-1県'!$K28)</f>
        <v>0</v>
      </c>
      <c r="L59" s="10" t="str">
        <f>IF('1-1県'!$L28="","",'1-1県'!$L28)</f>
        <v/>
      </c>
      <c r="M59" s="398">
        <f>IF('1-1県'!$M28="","",'1-1県'!$M28)</f>
        <v>1030361</v>
      </c>
      <c r="N59" s="10" t="str">
        <f>IF('1-1県'!$N28="","",'1-1県'!$N28)</f>
        <v/>
      </c>
      <c r="O59" s="398">
        <f>IF('1-1県'!$O28="","",'1-1県'!$O28)</f>
        <v>474765</v>
      </c>
      <c r="P59" s="10" t="str">
        <f>IF('1-1県'!$P28="","",'1-1県'!$P28)</f>
        <v/>
      </c>
      <c r="Q59" s="399">
        <f>IF('1-1県'!$Q28="","",'1-1県'!$Q28)</f>
        <v>0</v>
      </c>
      <c r="R59" s="10" t="str">
        <f>IF('1-1県'!$R28="","",'1-1県'!$R28)</f>
        <v/>
      </c>
      <c r="S59" s="399">
        <f>IF('1-1県'!$S28="","",'1-1県'!$S28)</f>
        <v>79.599999999999994</v>
      </c>
      <c r="T59" s="10" t="str">
        <f>IF('1-1県'!$T28="","",'1-1県'!$T28)</f>
        <v/>
      </c>
      <c r="U59" s="399">
        <f>IF('1-1県'!$U28="","",'1-1県'!$U28)</f>
        <v>0</v>
      </c>
      <c r="V59" s="10" t="str">
        <f>IF('1-1県'!$V28="","",'1-1県'!$V28)</f>
        <v/>
      </c>
      <c r="W59" s="399">
        <f>IF('1-1県'!$W28="","",'1-1県'!$W28)</f>
        <v>78.7</v>
      </c>
      <c r="X59" s="10" t="str">
        <f>IF('1-1県'!$X28="","",'1-1県'!$X28)</f>
        <v/>
      </c>
      <c r="Y59" s="399">
        <f>IF('1-1県'!$Y28="","",'1-1県'!$Y28)</f>
        <v>0</v>
      </c>
      <c r="Z59" s="10" t="str">
        <f>IF('1-1県'!$Z28="","",'1-1県'!$Z28)</f>
        <v/>
      </c>
      <c r="AA59" s="401">
        <f>IF('1-1県'!$AA28="","",'1-1県'!$AA28)</f>
        <v>113.9</v>
      </c>
      <c r="AB59" s="408" t="s">
        <v>108</v>
      </c>
      <c r="AC59" s="409">
        <v>6</v>
      </c>
      <c r="AD59" s="12"/>
      <c r="AE59" s="10" t="str">
        <f>IF('1-1県'!$AB28="","",'1-1県'!$AB28)</f>
        <v/>
      </c>
      <c r="AF59" s="398">
        <f>IF('1-1県'!$AC28="","",'1-1県'!$AC28)</f>
        <v>5391</v>
      </c>
      <c r="AG59" s="10" t="str">
        <f>IF('1-1県'!$AD28="","",'1-1県'!$AD28)</f>
        <v/>
      </c>
      <c r="AH59" s="398">
        <f>IF('1-1県'!$AE28="","",'1-1県'!$AE28)</f>
        <v>2289</v>
      </c>
      <c r="AI59" s="10" t="str">
        <f>IF('1-1県'!$AF28="","",'1-1県'!$AF28)</f>
        <v/>
      </c>
      <c r="AJ59" s="398">
        <f>IF('1-1県'!$AG28="","",'1-1県'!$AG28)</f>
        <v>2013</v>
      </c>
      <c r="AK59" s="10" t="str">
        <f>IF('1-1県'!$AH28="","",'1-1県'!$AH28)</f>
        <v/>
      </c>
      <c r="AL59" s="398">
        <f>IF('1-1県'!$AI28="","",'1-1県'!$AI28)</f>
        <v>4037</v>
      </c>
      <c r="AM59" s="10" t="str">
        <f>IF('1-1県'!$AJ28="","",'1-1県'!$AJ28)</f>
        <v/>
      </c>
      <c r="AN59" s="398">
        <f>IF('1-1県'!$AK28="","",'1-1県'!$AK28)</f>
        <v>188183</v>
      </c>
      <c r="AO59" s="10" t="str">
        <f>IF('1-1県'!$AL28="","",'1-1県'!$AL28)</f>
        <v/>
      </c>
      <c r="AP59" s="398">
        <f>IF('1-1県'!$AM28="","",'1-1県'!$AM28)</f>
        <v>805947</v>
      </c>
      <c r="AQ59" s="10" t="str">
        <f>IF('1-1県'!$AN28="","",'1-1県'!$AN28)</f>
        <v/>
      </c>
      <c r="AR59" s="398">
        <f>IF('1-1県'!$AO28="","",'1-1県'!$AO28)</f>
        <v>19985</v>
      </c>
      <c r="AS59" s="10" t="str">
        <f>IF('1-1県'!$AP28="","",'1-1県'!$AP28)</f>
        <v/>
      </c>
      <c r="AT59" s="398">
        <f>IF('1-1県'!$AQ28="","",'1-1県'!$AQ28)</f>
        <v>3063043</v>
      </c>
      <c r="AU59" s="10" t="str">
        <f>IF('1-1県'!AR28="","",'1-1県'!AR28)</f>
        <v/>
      </c>
      <c r="AV59" s="398">
        <f>IF('1-1県'!$AS28="","",'1-1県'!$AS28)</f>
        <v>52976</v>
      </c>
      <c r="AW59" s="10" t="str">
        <f>IF('1-1県'!$AT28="","",'1-1県'!$AT28)</f>
        <v/>
      </c>
      <c r="AX59" s="398">
        <f>IF('1-1県'!$AU28="","",'1-1県'!$AU28)</f>
        <v>41463</v>
      </c>
      <c r="AY59" s="10" t="str">
        <f>IF('1-1県'!AV28="","",'1-1県'!AV28)</f>
        <v/>
      </c>
      <c r="AZ59" s="400">
        <f>IF('1-1県'!AW28="","",'1-1県'!AW28)</f>
        <v>28269</v>
      </c>
      <c r="BA59" s="419"/>
      <c r="BB59" s="420"/>
      <c r="BC59" s="408" t="s">
        <v>108</v>
      </c>
      <c r="BD59" s="409">
        <v>6</v>
      </c>
      <c r="BE59" s="11"/>
      <c r="BF59" s="10" t="str">
        <f>IF('1-1県'!$AZ28="","",'1-1県'!$AZ28)</f>
        <v/>
      </c>
      <c r="BG59" s="400">
        <f>IF('1-1県'!$BA28="","",'1-1県'!$BA28)</f>
        <v>49</v>
      </c>
      <c r="BH59" s="10" t="str">
        <f>IF('1-1県'!$BB28="","",'1-1県'!$BB28)</f>
        <v/>
      </c>
      <c r="BI59" s="400">
        <f>IF('1-1県'!$BC28="","",'1-1県'!$BC28)</f>
        <v>7197</v>
      </c>
      <c r="BJ59" s="10" t="str">
        <f>IF('1-1県'!$BD28="","",'1-1県'!$BD28)</f>
        <v/>
      </c>
      <c r="BK59" s="400">
        <f>IF('1-1県'!$BE28="","",'1-1県'!$BE28)</f>
        <v>74225</v>
      </c>
      <c r="BL59" s="10" t="str">
        <f>IF('1-1県'!$BF28="","",'1-1県'!$BF28)</f>
        <v/>
      </c>
      <c r="BM59" s="400">
        <f>IF('1-1県'!$BG28="","",'1-1県'!$BG28)</f>
        <v>62064.959999999999</v>
      </c>
      <c r="BN59" s="10" t="str">
        <f>IF('1-1県'!$BH28="","",'1-1県'!$BH28)</f>
        <v/>
      </c>
      <c r="BO59" s="400">
        <f>IF('1-1県'!$BI28="","",'1-1県'!$BI28)</f>
        <v>74519</v>
      </c>
      <c r="BP59" s="10" t="str">
        <f>IF('1-1県'!$BJ28="","",'1-1県'!$BJ28)</f>
        <v/>
      </c>
      <c r="BQ59" s="400">
        <f>IF('1-1県'!$BK28="","",'1-1県'!$BK28)</f>
        <v>10685</v>
      </c>
      <c r="BR59" s="10" t="str">
        <f>IF('1-1県'!$BL28="","",'1-1県'!$BL28)</f>
        <v/>
      </c>
      <c r="BS59" s="400">
        <f>IF('1-1県'!$BM28="","",'1-1県'!$BM28)</f>
        <v>41637</v>
      </c>
      <c r="BT59" s="10" t="str">
        <f>IF('1-1県'!$BN28="","",'1-1県'!$BN28)</f>
        <v/>
      </c>
      <c r="BU59" s="398">
        <f>IF('1-1県'!$BO28="","",'1-1県'!$BO28)</f>
        <v>22196</v>
      </c>
      <c r="BV59" s="491"/>
      <c r="BW59" s="398">
        <f>IF('1-1県'!$BQ$27="","",'1-1県'!$BQ$27)</f>
        <v>98233</v>
      </c>
      <c r="BX59" s="10" t="str">
        <f>IF('1-1県'!$BR28="","",'1-1県'!$BR28)</f>
        <v/>
      </c>
      <c r="BY59" s="400">
        <f>IF('1-1県'!$BS28="","",'1-1県'!$BS28)</f>
        <v>1254308</v>
      </c>
      <c r="BZ59" s="10" t="str">
        <f>IF('1-1県'!$BT28="","",'1-1県'!$BT28)</f>
        <v/>
      </c>
      <c r="CA59" s="401">
        <f>IF('1-1県'!$BU28="","",'1-1県'!$BU28)</f>
        <v>0</v>
      </c>
      <c r="CB59" s="10" t="str">
        <f>IF('1-1県'!$BV28="","",'1-1県'!$BV28)</f>
        <v/>
      </c>
      <c r="CC59" s="401">
        <f>IF('1-1県'!$BW28="","",'1-1県'!$BW28)</f>
        <v>108.9</v>
      </c>
      <c r="CD59" s="408" t="s">
        <v>108</v>
      </c>
      <c r="CE59" s="409">
        <v>6</v>
      </c>
      <c r="CF59" s="12"/>
      <c r="CG59" s="10" t="str">
        <f>IF('1-1県'!$BX28="","",'1-1県'!$BX28)</f>
        <v/>
      </c>
      <c r="CH59" s="400">
        <f>IF('1-1県'!$BY28="","",'1-1県'!$BY28)</f>
        <v>269564</v>
      </c>
      <c r="CI59" s="10" t="str">
        <f>IF('1-1県'!$BZ28="","",'1-1県'!$BZ28)</f>
        <v/>
      </c>
      <c r="CJ59" s="402">
        <f>IF('1-1県'!$CA28="","",'1-1県'!$CA28)</f>
        <v>1.3</v>
      </c>
      <c r="CK59" s="10" t="str">
        <f>IF('1-1県'!$CB28="","",'1-1県'!$CB28)</f>
        <v/>
      </c>
      <c r="CL59" s="400">
        <f>IF('1-1県'!$CC28="","",'1-1県'!$CC28)</f>
        <v>51647</v>
      </c>
      <c r="CM59" s="10" t="str">
        <f>IF('1-1県'!$CD28="","",'1-1県'!$CD28)</f>
        <v/>
      </c>
      <c r="CN59" s="400">
        <f>IF('1-1県'!$CE28="","",'1-1県'!$CE28)</f>
        <v>112628</v>
      </c>
      <c r="CO59" s="10" t="str">
        <f>IF('1-1県'!$CF28="","",'1-1県'!$CF28)</f>
        <v/>
      </c>
      <c r="CP59" s="399" t="str">
        <f>IF('1-1県'!$CG28="","",'1-1県'!$CG28)</f>
        <v/>
      </c>
      <c r="CQ59" s="10" t="str">
        <f>IF('1-1県'!$CH28="","",'1-1県'!$CH28)</f>
        <v/>
      </c>
      <c r="CR59" s="399" t="str">
        <f>IF('1-1県'!$CI28="","",'1-1県'!$CI28)</f>
        <v/>
      </c>
      <c r="CS59" s="10" t="str">
        <f>IF('1-1県'!$CJ28="","",'1-1県'!$CJ28)</f>
        <v/>
      </c>
      <c r="CT59" s="399" t="str">
        <f>IF('1-1県'!$CK28="","",'1-1県'!$CK28)</f>
        <v/>
      </c>
      <c r="CU59" s="10" t="str">
        <f>IF('1-1県'!$CL28="","",'1-1県'!$CL28)</f>
        <v/>
      </c>
      <c r="CV59" s="399" t="str">
        <f>IF('1-1県'!$CM28="","",'1-1県'!$CM28)</f>
        <v/>
      </c>
      <c r="CW59" s="10" t="str">
        <f>IF('1-1県'!$CN28="","",'1-1県'!$CN28)</f>
        <v/>
      </c>
      <c r="CX59" s="399" t="str">
        <f>IF('1-1県'!$CO28="","",'1-1県'!$CO28)</f>
        <v/>
      </c>
      <c r="CY59" s="10" t="str">
        <f>IF('1-1県'!$CP28="","",'1-1県'!$CP28)</f>
        <v/>
      </c>
      <c r="CZ59" s="399" t="str">
        <f>IF('1-1県'!$CQ28="","",'1-1県'!$CQ28)</f>
        <v/>
      </c>
      <c r="DA59" s="10" t="str">
        <f>IF('1-1県'!$CR28="","",'1-1県'!$CR28)</f>
        <v/>
      </c>
      <c r="DB59" s="399" t="str">
        <f>IF('1-1県'!$CS28="","",'1-1県'!$CS28)</f>
        <v/>
      </c>
      <c r="DC59" s="10" t="str">
        <f>IF('1-1県'!$CT28="","",'1-1県'!$CT28)</f>
        <v/>
      </c>
      <c r="DD59" s="401">
        <f>IF('1-1県'!$CU28="","",'1-1県'!$CU28)</f>
        <v>2</v>
      </c>
    </row>
    <row r="60" spans="1:111" s="8" customFormat="1" ht="12" customHeight="1">
      <c r="B60" s="88"/>
      <c r="C60" s="89"/>
      <c r="D60" s="90"/>
      <c r="E60" s="91"/>
      <c r="F60" s="92"/>
      <c r="G60" s="101"/>
      <c r="H60" s="94"/>
      <c r="I60" s="101"/>
      <c r="J60" s="94"/>
      <c r="K60" s="101"/>
      <c r="L60" s="96"/>
      <c r="M60" s="96"/>
      <c r="N60" s="92"/>
      <c r="O60" s="96"/>
      <c r="P60" s="92"/>
      <c r="Q60" s="101"/>
      <c r="R60" s="94"/>
      <c r="S60" s="95"/>
      <c r="T60" s="92"/>
      <c r="U60" s="101"/>
      <c r="V60" s="94"/>
      <c r="W60" s="95"/>
      <c r="X60" s="92"/>
      <c r="Y60" s="101"/>
      <c r="Z60" s="94"/>
      <c r="AA60" s="95"/>
      <c r="AB60" s="88"/>
      <c r="AC60" s="89"/>
      <c r="AD60" s="90"/>
      <c r="AE60" s="88"/>
      <c r="AF60" s="98"/>
      <c r="AG60" s="94"/>
      <c r="AH60" s="98"/>
      <c r="AI60" s="94"/>
      <c r="AJ60" s="98"/>
      <c r="AK60" s="94"/>
      <c r="AL60" s="98"/>
      <c r="AM60" s="94"/>
      <c r="AN60" s="98"/>
      <c r="AO60" s="94"/>
      <c r="AP60" s="98"/>
      <c r="AQ60" s="94"/>
      <c r="AR60" s="98"/>
      <c r="AS60" s="94"/>
      <c r="AT60" s="98"/>
      <c r="AU60" s="94"/>
      <c r="AV60" s="98"/>
      <c r="AW60" s="94"/>
      <c r="AX60" s="97"/>
      <c r="AY60" s="283"/>
      <c r="AZ60" s="97"/>
      <c r="BA60" s="97"/>
      <c r="BB60" s="283"/>
      <c r="BC60" s="88"/>
      <c r="BD60" s="89"/>
      <c r="BE60" s="406"/>
      <c r="BF60" s="88"/>
      <c r="BG60" s="97"/>
      <c r="BH60" s="283"/>
      <c r="BI60" s="384"/>
      <c r="BJ60" s="94"/>
      <c r="BK60" s="98"/>
      <c r="BL60" s="94"/>
      <c r="BM60" s="100"/>
      <c r="BN60" s="94"/>
      <c r="BO60" s="100"/>
      <c r="BP60" s="94"/>
      <c r="BQ60" s="100"/>
      <c r="BR60" s="94"/>
      <c r="BS60" s="100"/>
      <c r="BT60" s="94"/>
      <c r="BU60" s="100"/>
      <c r="BV60" s="94"/>
      <c r="BW60" s="98"/>
      <c r="BX60" s="94"/>
      <c r="BY60" s="100"/>
      <c r="BZ60" s="94"/>
      <c r="CA60" s="115"/>
      <c r="CB60" s="386"/>
      <c r="CC60" s="95"/>
      <c r="CD60" s="88"/>
      <c r="CE60" s="89"/>
      <c r="CF60" s="90"/>
      <c r="CG60" s="94"/>
      <c r="CH60" s="98"/>
      <c r="CI60" s="100"/>
      <c r="CJ60" s="116"/>
      <c r="CK60" s="94"/>
      <c r="CL60" s="98"/>
      <c r="CM60" s="94"/>
      <c r="CN60" s="98"/>
      <c r="CO60" s="103"/>
      <c r="CP60" s="95"/>
      <c r="CQ60" s="104"/>
      <c r="CR60" s="95"/>
      <c r="CS60" s="96"/>
      <c r="CT60" s="95"/>
      <c r="CU60" s="96"/>
      <c r="CV60" s="96"/>
      <c r="CW60" s="104"/>
      <c r="CX60" s="95"/>
      <c r="CY60" s="96"/>
      <c r="CZ60" s="96"/>
      <c r="DA60" s="104"/>
      <c r="DB60" s="95"/>
      <c r="DC60" s="96"/>
      <c r="DD60" s="101"/>
    </row>
    <row r="61" spans="1:111" s="8" customFormat="1" ht="18" customHeight="1">
      <c r="A61" s="408">
        <v>2023</v>
      </c>
      <c r="B61" s="408" t="s">
        <v>108</v>
      </c>
      <c r="C61" s="409">
        <v>5</v>
      </c>
      <c r="D61" s="410">
        <v>4</v>
      </c>
      <c r="E61" s="12" t="str">
        <f t="shared" ref="E61:E75" si="1">C61&amp;D61</f>
        <v>54</v>
      </c>
      <c r="F61" s="387" t="str">
        <f>IF('1-1県'!$F178="","",'1-1県'!$F178)</f>
        <v/>
      </c>
      <c r="G61" s="413">
        <f>IF('1-1県'!$G178="","",'1-1県'!$G178)</f>
        <v>60</v>
      </c>
      <c r="H61" s="387" t="str">
        <f>IF('1-1県'!$H178="","",'1-1県'!$H178)</f>
        <v/>
      </c>
      <c r="I61" s="413">
        <f>IF('1-1県'!$I178="","",'1-1県'!$I178)</f>
        <v>64.3</v>
      </c>
      <c r="J61" s="387" t="str">
        <f>IF('1-1県'!$J178="","",'1-1県'!$J178)</f>
        <v/>
      </c>
      <c r="K61" s="413">
        <f>IF('1-1県'!$K178="","",'1-1県'!$K178)</f>
        <v>40</v>
      </c>
      <c r="L61" s="387" t="str">
        <f>IF('1-1県'!$L178="","",'1-1県'!$L178)</f>
        <v/>
      </c>
      <c r="M61" s="394">
        <f>IF('1-1県'!$M178="","",'1-1県'!$M178)</f>
        <v>1043672</v>
      </c>
      <c r="N61" s="387" t="str">
        <f>IF('1-1県'!$N178="","",'1-1県'!$N178)</f>
        <v/>
      </c>
      <c r="O61" s="394">
        <f>IF('1-1県'!$O178="","",'1-1県'!$O178)</f>
        <v>471250</v>
      </c>
      <c r="P61" s="387" t="str">
        <f>IF('1-1県'!$P178="","",'1-1県'!$P178)</f>
        <v/>
      </c>
      <c r="Q61" s="393">
        <f>IF('1-1県'!$Q178="","",'1-1県'!$Q178)</f>
        <v>86.6</v>
      </c>
      <c r="R61" s="387" t="str">
        <f>IF('1-1県'!$R178="","",'1-1県'!$R178)</f>
        <v/>
      </c>
      <c r="S61" s="393">
        <f>IF('1-1県'!$S178="","",'1-1県'!$S178)</f>
        <v>86.9</v>
      </c>
      <c r="T61" s="387" t="str">
        <f>IF('1-1県'!$T178="","",'1-1県'!$T178)</f>
        <v/>
      </c>
      <c r="U61" s="393">
        <f>IF('1-1県'!$U178="","",'1-1県'!$U178)</f>
        <v>82.2</v>
      </c>
      <c r="V61" s="387" t="str">
        <f>IF('1-1県'!$V178="","",'1-1県'!$V178)</f>
        <v/>
      </c>
      <c r="W61" s="393">
        <f>IF('1-1県'!$W178="","",'1-1県'!$W178)</f>
        <v>81.099999999999994</v>
      </c>
      <c r="X61" s="387" t="str">
        <f>IF('1-1県'!$X178="","",'1-1県'!$X178)</f>
        <v/>
      </c>
      <c r="Y61" s="393">
        <f>IF('1-1県'!$Y178="","",'1-1県'!$Y178)</f>
        <v>119</v>
      </c>
      <c r="Z61" s="387" t="str">
        <f>IF('1-1県'!$Z178="","",'1-1県'!$Z178)</f>
        <v/>
      </c>
      <c r="AA61" s="393">
        <f>IF('1-1県'!$AA178="","",'1-1県'!$AA178)</f>
        <v>122</v>
      </c>
      <c r="AB61" s="408" t="s">
        <v>108</v>
      </c>
      <c r="AC61" s="409">
        <v>5</v>
      </c>
      <c r="AD61" s="410">
        <v>4</v>
      </c>
      <c r="AE61" s="387" t="str">
        <f>IF('1-1県'!$AB178="","",'1-1県'!$AB178)</f>
        <v/>
      </c>
      <c r="AF61" s="421">
        <f>IF('1-1県'!$AC178="","",'1-1県'!$AC178)</f>
        <v>389</v>
      </c>
      <c r="AG61" s="387" t="str">
        <f>IF('1-1県'!$AD178="","",'1-1県'!$AD178)</f>
        <v/>
      </c>
      <c r="AH61" s="421">
        <f>IF('1-1県'!$AE178="","",'1-1県'!$AE178)</f>
        <v>208</v>
      </c>
      <c r="AI61" s="387" t="str">
        <f>IF('1-1県'!$AF178="","",'1-1県'!$AF178)</f>
        <v/>
      </c>
      <c r="AJ61" s="421">
        <f>IF('1-1県'!$AG178="","",'1-1県'!$AG178)</f>
        <v>113</v>
      </c>
      <c r="AK61" s="387" t="str">
        <f>IF('1-1県'!$AH178="","",'1-1県'!$AH178)</f>
        <v/>
      </c>
      <c r="AL61" s="421">
        <f>IF('1-1県'!$AI178="","",'1-1県'!$AI178)</f>
        <v>187</v>
      </c>
      <c r="AM61" s="387" t="str">
        <f>IF('1-1県'!$AJ178="","",'1-1県'!$AJ178)</f>
        <v/>
      </c>
      <c r="AN61" s="421">
        <f>IF('1-1県'!$AK178="","",'1-1県'!$AK178)</f>
        <v>12805</v>
      </c>
      <c r="AO61" s="387" t="str">
        <f>IF('1-1県'!$AL178="","",'1-1県'!$AL178)</f>
        <v/>
      </c>
      <c r="AP61" s="421">
        <f>IF('1-1県'!$AM178="","",'1-1県'!$AM178)</f>
        <v>53758</v>
      </c>
      <c r="AQ61" s="387" t="str">
        <f>IF('1-1県'!$AN178="","",'1-1県'!$AN178)</f>
        <v/>
      </c>
      <c r="AR61" s="421">
        <f>IF('1-1県'!$AO178="","",'1-1県'!$AO178)</f>
        <v>1036</v>
      </c>
      <c r="AS61" s="387" t="str">
        <f>IF('1-1県'!$AP178="","",'1-1県'!$AP178)</f>
        <v/>
      </c>
      <c r="AT61" s="421">
        <f>IF('1-1県'!$AQ178="","",'1-1県'!$AQ178)</f>
        <v>217760</v>
      </c>
      <c r="AU61" s="387" t="str">
        <f>IF('1-1県'!AR178="","",'1-1県'!AR178)</f>
        <v/>
      </c>
      <c r="AV61" s="421">
        <f>IF('1-1県'!$AS178="","",'1-1県'!$AS178)</f>
        <v>2240</v>
      </c>
      <c r="AW61" s="387" t="str">
        <f>IF('1-1県'!$AT178="","",'1-1県'!$AT178)</f>
        <v/>
      </c>
      <c r="AX61" s="421">
        <f>IF('1-1県'!$AU178="","",'1-1県'!$AU178)</f>
        <v>41491</v>
      </c>
      <c r="AY61" s="387" t="str">
        <f>IF('1-1県'!AV178="","",'1-1県'!AV178)</f>
        <v/>
      </c>
      <c r="AZ61" s="422">
        <f>IF('1-1県'!AW178="","",'1-1県'!AW178)</f>
        <v>27569</v>
      </c>
      <c r="BA61" s="415"/>
      <c r="BB61" s="423"/>
      <c r="BC61" s="408" t="s">
        <v>108</v>
      </c>
      <c r="BD61" s="409">
        <v>5</v>
      </c>
      <c r="BE61" s="412">
        <v>4</v>
      </c>
      <c r="BF61" s="387" t="str">
        <f>IF('1-1県'!$AZ178="","",'1-1県'!$AZ178)</f>
        <v/>
      </c>
      <c r="BG61" s="422">
        <f>IF('1-1県'!$BA178="","",'1-1県'!$BA178)</f>
        <v>2</v>
      </c>
      <c r="BH61" s="387" t="str">
        <f>IF('1-1県'!$BB178="","",'1-1県'!$BB178)</f>
        <v/>
      </c>
      <c r="BI61" s="422">
        <f>IF('1-1県'!$BC178="","",'1-1県'!$BC178)</f>
        <v>62</v>
      </c>
      <c r="BJ61" s="387" t="str">
        <f>IF('1-1県'!$BD178="","",'1-1県'!$BD178)</f>
        <v/>
      </c>
      <c r="BK61" s="422">
        <f>IF('1-1県'!$BE178="","",'1-1県'!$BE178)</f>
        <v>4729</v>
      </c>
      <c r="BL61" s="387" t="str">
        <f>IF('1-1県'!$BF178="","",'1-1県'!$BF178)</f>
        <v/>
      </c>
      <c r="BM61" s="422">
        <f>IF('1-1県'!$BG178="","",'1-1県'!$BG178)</f>
        <v>6222</v>
      </c>
      <c r="BN61" s="387" t="str">
        <f>IF('1-1県'!$BH178="","",'1-1県'!$BH178)</f>
        <v/>
      </c>
      <c r="BO61" s="422">
        <f>IF('1-1県'!$BI178="","",'1-1県'!$BI178)</f>
        <v>5762</v>
      </c>
      <c r="BP61" s="387" t="str">
        <f>IF('1-1県'!$BJ178="","",'1-1県'!$BJ178)</f>
        <v/>
      </c>
      <c r="BQ61" s="422">
        <f>IF('1-1県'!$BK178="","",'1-1県'!$BK178)</f>
        <v>969</v>
      </c>
      <c r="BR61" s="387" t="str">
        <f>IF('1-1県'!$BL178="","",'1-1県'!$BL178)</f>
        <v/>
      </c>
      <c r="BS61" s="422">
        <f>IF('1-1県'!$BM178="","",'1-1県'!$BM178)</f>
        <v>3115</v>
      </c>
      <c r="BT61" s="387" t="str">
        <f>IF('1-1県'!$BN178="","",'1-1県'!$BN178)</f>
        <v/>
      </c>
      <c r="BU61" s="421">
        <f>IF('1-1県'!$BO178="","",'1-1県'!$BO178)</f>
        <v>1679</v>
      </c>
      <c r="BV61" s="492"/>
      <c r="BW61" s="421">
        <f>IF('1-1県'!$BQ178="","",'1-1県'!$BQ178)</f>
        <v>7977</v>
      </c>
      <c r="BX61" s="387" t="str">
        <f>IF('1-1県'!$BR178="","",'1-1県'!$BR178)</f>
        <v/>
      </c>
      <c r="BY61" s="422">
        <f>IF('1-1県'!$BS178="","",'1-1県'!$BS178)</f>
        <v>86997</v>
      </c>
      <c r="BZ61" s="387" t="str">
        <f>IF('1-1県'!$BT178="","",'1-1県'!$BT178)</f>
        <v/>
      </c>
      <c r="CA61" s="393">
        <f>IF('1-1県'!$BU178="","",'1-1県'!$BU178)</f>
        <v>0</v>
      </c>
      <c r="CB61" s="387" t="str">
        <f>IF('1-1県'!$BV178="","",'1-1県'!$BV178)</f>
        <v/>
      </c>
      <c r="CC61" s="393">
        <f>IF('1-1県'!$BW178="","",'1-1県'!$BW178)</f>
        <v>104.6</v>
      </c>
      <c r="CD61" s="408" t="s">
        <v>108</v>
      </c>
      <c r="CE61" s="409">
        <v>5</v>
      </c>
      <c r="CF61" s="410">
        <v>4</v>
      </c>
      <c r="CG61" s="387" t="str">
        <f>IF('1-1県'!$BX178="","",'1-1県'!$BX178)</f>
        <v/>
      </c>
      <c r="CH61" s="422">
        <f>IF('1-1県'!$BY178="","",'1-1県'!$BY178)</f>
        <v>238514</v>
      </c>
      <c r="CI61" s="387" t="str">
        <f>IF('1-1県'!$BZ178="","",'1-1県'!$BZ178)</f>
        <v/>
      </c>
      <c r="CJ61" s="396">
        <f>IF('1-1県'!$CA178="","",'1-1県'!$CA178)</f>
        <v>1.44</v>
      </c>
      <c r="CK61" s="387" t="str">
        <f>IF('1-1県'!$CB178="","",'1-1県'!$CB178)</f>
        <v/>
      </c>
      <c r="CL61" s="422">
        <f>IF('1-1県'!$CC178="","",'1-1県'!$CC178)</f>
        <v>6001</v>
      </c>
      <c r="CM61" s="387" t="str">
        <f>IF('1-1県'!$CD178="","",'1-1県'!$CD178)</f>
        <v/>
      </c>
      <c r="CN61" s="422">
        <f>IF('1-1県'!$CE178="","",'1-1県'!$CE178)</f>
        <v>10366</v>
      </c>
      <c r="CO61" s="387" t="str">
        <f>IF('1-1県'!$CF178="","",'1-1県'!$CF178)</f>
        <v/>
      </c>
      <c r="CP61" s="392">
        <f>IF('1-1県'!$CG178="","",'1-1県'!$CG178)</f>
        <v>90.3</v>
      </c>
      <c r="CQ61" s="387" t="str">
        <f>IF('1-1県'!$CH178="","",'1-1県'!$CH178)</f>
        <v/>
      </c>
      <c r="CR61" s="392">
        <f>IF('1-1県'!$CI178="","",'1-1県'!$CI178)</f>
        <v>85.9</v>
      </c>
      <c r="CS61" s="387" t="str">
        <f>IF('1-1県'!$CJ178="","",'1-1県'!$CJ178)</f>
        <v/>
      </c>
      <c r="CT61" s="392">
        <f>IF('1-1県'!$CK178="","",'1-1県'!$CK178)</f>
        <v>103.6</v>
      </c>
      <c r="CU61" s="387" t="str">
        <f>IF('1-1県'!$CL178="","",'1-1県'!$CL178)</f>
        <v/>
      </c>
      <c r="CV61" s="392">
        <f>IF('1-1県'!$CM178="","",'1-1県'!$CM178)</f>
        <v>98.6</v>
      </c>
      <c r="CW61" s="387" t="str">
        <f>IF('1-1県'!$CN178="","",'1-1県'!$CN178)</f>
        <v/>
      </c>
      <c r="CX61" s="392">
        <f>IF('1-1県'!$CO178="","",'1-1県'!$CO178)</f>
        <v>100.7</v>
      </c>
      <c r="CY61" s="387" t="str">
        <f>IF('1-1県'!$CP178="","",'1-1県'!$CP178)</f>
        <v/>
      </c>
      <c r="CZ61" s="392">
        <f>IF('1-1県'!$CQ178="","",'1-1県'!$CQ178)</f>
        <v>101.7</v>
      </c>
      <c r="DA61" s="387" t="str">
        <f>IF('1-1県'!$CR178="","",'1-1県'!$CR178)</f>
        <v/>
      </c>
      <c r="DB61" s="392">
        <f>IF('1-1県'!$CS178="","",'1-1県'!$CS178)</f>
        <v>116.4</v>
      </c>
      <c r="DC61" s="387" t="str">
        <f>IF('1-1県'!$CT178="","",'1-1県'!$CT178)</f>
        <v/>
      </c>
      <c r="DD61" s="393">
        <f>IF('1-1県'!$CU178="","",'1-1県'!$CU178)</f>
        <v>0</v>
      </c>
    </row>
    <row r="62" spans="1:111" s="8" customFormat="1" ht="18" customHeight="1">
      <c r="A62" s="408">
        <v>2023</v>
      </c>
      <c r="B62" s="408" t="s">
        <v>108</v>
      </c>
      <c r="C62" s="409">
        <v>5</v>
      </c>
      <c r="D62" s="410">
        <v>5</v>
      </c>
      <c r="E62" s="12" t="str">
        <f t="shared" si="1"/>
        <v>55</v>
      </c>
      <c r="F62" s="387" t="str">
        <f>IF('1-1県'!$F179="","",'1-1県'!$F179)</f>
        <v/>
      </c>
      <c r="G62" s="413">
        <f>IF('1-1県'!$G179="","",'1-1県'!$G179)</f>
        <v>60</v>
      </c>
      <c r="H62" s="387" t="str">
        <f>IF('1-1県'!$H179="","",'1-1県'!$H179)</f>
        <v/>
      </c>
      <c r="I62" s="413">
        <f>IF('1-1県'!$I179="","",'1-1県'!$I179)</f>
        <v>71.400000000000006</v>
      </c>
      <c r="J62" s="387" t="str">
        <f>IF('1-1県'!$J179="","",'1-1県'!$J179)</f>
        <v/>
      </c>
      <c r="K62" s="413">
        <f>IF('1-1県'!$K179="","",'1-1県'!$K179)</f>
        <v>80</v>
      </c>
      <c r="L62" s="387" t="str">
        <f>IF('1-1県'!$L179="","",'1-1県'!$L179)</f>
        <v/>
      </c>
      <c r="M62" s="394">
        <f>IF('1-1県'!$M179="","",'1-1県'!$M179)</f>
        <v>1043427</v>
      </c>
      <c r="N62" s="387" t="str">
        <f>IF('1-1県'!$N179="","",'1-1県'!$N179)</f>
        <v/>
      </c>
      <c r="O62" s="394">
        <f>IF('1-1県'!$O179="","",'1-1県'!$O179)</f>
        <v>473215</v>
      </c>
      <c r="P62" s="387" t="str">
        <f>IF('1-1県'!$P179="","",'1-1県'!$P179)</f>
        <v/>
      </c>
      <c r="Q62" s="393">
        <f>IF('1-1県'!$Q179="","",'1-1県'!$Q179)</f>
        <v>84.1</v>
      </c>
      <c r="R62" s="387" t="str">
        <f>IF('1-1県'!$R179="","",'1-1県'!$R179)</f>
        <v/>
      </c>
      <c r="S62" s="393">
        <f>IF('1-1県'!$S179="","",'1-1県'!$S179)</f>
        <v>78.7</v>
      </c>
      <c r="T62" s="387" t="str">
        <f>IF('1-1県'!$T179="","",'1-1県'!$T179)</f>
        <v/>
      </c>
      <c r="U62" s="393">
        <f>IF('1-1県'!$U179="","",'1-1県'!$U179)</f>
        <v>83.6</v>
      </c>
      <c r="V62" s="387" t="str">
        <f>IF('1-1県'!$V179="","",'1-1県'!$V179)</f>
        <v/>
      </c>
      <c r="W62" s="393">
        <f>IF('1-1県'!$W179="","",'1-1県'!$W179)</f>
        <v>77.2</v>
      </c>
      <c r="X62" s="387" t="str">
        <f>IF('1-1県'!$X179="","",'1-1県'!$X179)</f>
        <v/>
      </c>
      <c r="Y62" s="393">
        <f>IF('1-1県'!$Y179="","",'1-1県'!$Y179)</f>
        <v>119.4</v>
      </c>
      <c r="Z62" s="387" t="str">
        <f>IF('1-1県'!$Z179="","",'1-1県'!$Z179)</f>
        <v/>
      </c>
      <c r="AA62" s="393">
        <f>IF('1-1県'!$AA179="","",'1-1県'!$AA179)</f>
        <v>121.9</v>
      </c>
      <c r="AB62" s="408" t="s">
        <v>108</v>
      </c>
      <c r="AC62" s="409">
        <v>5</v>
      </c>
      <c r="AD62" s="410">
        <v>5</v>
      </c>
      <c r="AE62" s="387" t="str">
        <f>IF('1-1県'!$AB179="","",'1-1県'!$AB179)</f>
        <v/>
      </c>
      <c r="AF62" s="421">
        <f>IF('1-1県'!$AC179="","",'1-1県'!$AC179)</f>
        <v>648</v>
      </c>
      <c r="AG62" s="387" t="str">
        <f>IF('1-1県'!$AD179="","",'1-1県'!$AD179)</f>
        <v/>
      </c>
      <c r="AH62" s="421">
        <f>IF('1-1県'!$AE179="","",'1-1県'!$AE179)</f>
        <v>219</v>
      </c>
      <c r="AI62" s="387" t="str">
        <f>IF('1-1県'!$AF179="","",'1-1県'!$AF179)</f>
        <v/>
      </c>
      <c r="AJ62" s="421">
        <f>IF('1-1県'!$AG179="","",'1-1県'!$AG179)</f>
        <v>247</v>
      </c>
      <c r="AK62" s="387" t="str">
        <f>IF('1-1県'!$AH179="","",'1-1県'!$AH179)</f>
        <v/>
      </c>
      <c r="AL62" s="421">
        <f>IF('1-1県'!$AI179="","",'1-1県'!$AI179)</f>
        <v>303</v>
      </c>
      <c r="AM62" s="387" t="str">
        <f>IF('1-1県'!$AJ179="","",'1-1県'!$AJ179)</f>
        <v/>
      </c>
      <c r="AN62" s="421">
        <f>IF('1-1県'!$AK179="","",'1-1県'!$AK179)</f>
        <v>15832</v>
      </c>
      <c r="AO62" s="387" t="str">
        <f>IF('1-1県'!$AL179="","",'1-1県'!$AL179)</f>
        <v/>
      </c>
      <c r="AP62" s="421">
        <f>IF('1-1県'!$AM179="","",'1-1県'!$AM179)</f>
        <v>119273</v>
      </c>
      <c r="AQ62" s="387" t="str">
        <f>IF('1-1県'!$AN179="","",'1-1県'!$AN179)</f>
        <v/>
      </c>
      <c r="AR62" s="421">
        <f>IF('1-1県'!$AO179="","",'1-1県'!$AO179)</f>
        <v>3363</v>
      </c>
      <c r="AS62" s="387" t="str">
        <f>IF('1-1県'!$AP179="","",'1-1県'!$AP179)</f>
        <v/>
      </c>
      <c r="AT62" s="421">
        <f>IF('1-1県'!$AQ179="","",'1-1県'!$AQ179)</f>
        <v>248144</v>
      </c>
      <c r="AU62" s="387" t="str">
        <f>IF('1-1県'!AR179="","",'1-1県'!AR179)</f>
        <v/>
      </c>
      <c r="AV62" s="421">
        <f>IF('1-1県'!$AS179="","",'1-1県'!$AS179)</f>
        <v>272</v>
      </c>
      <c r="AW62" s="387" t="str">
        <f>IF('1-1県'!$AT179="","",'1-1県'!$AT179)</f>
        <v/>
      </c>
      <c r="AX62" s="421">
        <f>IF('1-1県'!$AU179="","",'1-1県'!$AU179)</f>
        <v>41369</v>
      </c>
      <c r="AY62" s="387" t="str">
        <f>IF('1-1県'!AV179="","",'1-1県'!AV179)</f>
        <v/>
      </c>
      <c r="AZ62" s="422">
        <f>IF('1-1県'!AW179="","",'1-1県'!AW179)</f>
        <v>27531</v>
      </c>
      <c r="BA62" s="415"/>
      <c r="BB62" s="423"/>
      <c r="BC62" s="408" t="s">
        <v>108</v>
      </c>
      <c r="BD62" s="409">
        <v>5</v>
      </c>
      <c r="BE62" s="412">
        <v>5</v>
      </c>
      <c r="BF62" s="387" t="str">
        <f>IF('1-1県'!$AZ179="","",'1-1県'!$AZ179)</f>
        <v/>
      </c>
      <c r="BG62" s="422">
        <f>IF('1-1県'!$BA179="","",'1-1県'!$BA179)</f>
        <v>2</v>
      </c>
      <c r="BH62" s="387" t="str">
        <f>IF('1-1県'!$BB179="","",'1-1県'!$BB179)</f>
        <v/>
      </c>
      <c r="BI62" s="422">
        <f>IF('1-1県'!$BC179="","",'1-1県'!$BC179)</f>
        <v>180</v>
      </c>
      <c r="BJ62" s="387" t="str">
        <f>IF('1-1県'!$BD179="","",'1-1県'!$BD179)</f>
        <v/>
      </c>
      <c r="BK62" s="422">
        <f>IF('1-1県'!$BE179="","",'1-1県'!$BE179)</f>
        <v>6549</v>
      </c>
      <c r="BL62" s="387" t="str">
        <f>IF('1-1県'!$BF179="","",'1-1県'!$BF179)</f>
        <v/>
      </c>
      <c r="BM62" s="422">
        <f>IF('1-1県'!$BG179="","",'1-1県'!$BG179)</f>
        <v>3551</v>
      </c>
      <c r="BN62" s="387" t="str">
        <f>IF('1-1県'!$BH179="","",'1-1県'!$BH179)</f>
        <v/>
      </c>
      <c r="BO62" s="422">
        <f>IF('1-1県'!$BI179="","",'1-1県'!$BI179)</f>
        <v>6137</v>
      </c>
      <c r="BP62" s="387" t="str">
        <f>IF('1-1県'!$BJ179="","",'1-1県'!$BJ179)</f>
        <v/>
      </c>
      <c r="BQ62" s="422">
        <f>IF('1-1県'!$BK179="","",'1-1県'!$BK179)</f>
        <v>986</v>
      </c>
      <c r="BR62" s="387" t="str">
        <f>IF('1-1県'!$BL179="","",'1-1県'!$BL179)</f>
        <v/>
      </c>
      <c r="BS62" s="422">
        <f>IF('1-1県'!$BM179="","",'1-1県'!$BM179)</f>
        <v>3411</v>
      </c>
      <c r="BT62" s="387" t="str">
        <f>IF('1-1県'!$BN179="","",'1-1県'!$BN179)</f>
        <v/>
      </c>
      <c r="BU62" s="421">
        <f>IF('1-1県'!$BO179="","",'1-1県'!$BO179)</f>
        <v>1741</v>
      </c>
      <c r="BV62" s="492"/>
      <c r="BW62" s="421">
        <f>IF('1-1県'!$BQ179="","",'1-1県'!$BQ179)</f>
        <v>8298</v>
      </c>
      <c r="BX62" s="387" t="str">
        <f>IF('1-1県'!$BR179="","",'1-1県'!$BR179)</f>
        <v/>
      </c>
      <c r="BY62" s="422">
        <f>IF('1-1県'!$BS179="","",'1-1県'!$BS179)</f>
        <v>99479</v>
      </c>
      <c r="BZ62" s="387" t="str">
        <f>IF('1-1県'!$BT179="","",'1-1県'!$BT179)</f>
        <v/>
      </c>
      <c r="CA62" s="393">
        <f>IF('1-1県'!$BU179="","",'1-1県'!$BU179)</f>
        <v>0</v>
      </c>
      <c r="CB62" s="387" t="str">
        <f>IF('1-1県'!$BV179="","",'1-1県'!$BV179)</f>
        <v/>
      </c>
      <c r="CC62" s="393">
        <f>IF('1-1県'!$BW179="","",'1-1県'!$BW179)</f>
        <v>104.7</v>
      </c>
      <c r="CD62" s="408" t="s">
        <v>108</v>
      </c>
      <c r="CE62" s="409">
        <v>5</v>
      </c>
      <c r="CF62" s="410">
        <v>5</v>
      </c>
      <c r="CG62" s="387" t="str">
        <f>IF('1-1県'!$BX179="","",'1-1県'!$BX179)</f>
        <v/>
      </c>
      <c r="CH62" s="422">
        <f>IF('1-1県'!$BY179="","",'1-1県'!$BY179)</f>
        <v>243071</v>
      </c>
      <c r="CI62" s="387" t="str">
        <f>IF('1-1県'!$BZ179="","",'1-1県'!$BZ179)</f>
        <v/>
      </c>
      <c r="CJ62" s="396">
        <f>IF('1-1県'!$CA179="","",'1-1県'!$CA179)</f>
        <v>1.43</v>
      </c>
      <c r="CK62" s="387" t="str">
        <f>IF('1-1県'!$CB179="","",'1-1県'!$CB179)</f>
        <v/>
      </c>
      <c r="CL62" s="422">
        <f>IF('1-1県'!$CC179="","",'1-1県'!$CC179)</f>
        <v>4906</v>
      </c>
      <c r="CM62" s="387" t="str">
        <f>IF('1-1県'!$CD179="","",'1-1県'!$CD179)</f>
        <v/>
      </c>
      <c r="CN62" s="422">
        <f>IF('1-1県'!$CE179="","",'1-1県'!$CE179)</f>
        <v>9381</v>
      </c>
      <c r="CO62" s="387" t="str">
        <f>IF('1-1県'!$CF179="","",'1-1県'!$CF179)</f>
        <v/>
      </c>
      <c r="CP62" s="392">
        <f>IF('1-1県'!$CG179="","",'1-1県'!$CG179)</f>
        <v>88.7</v>
      </c>
      <c r="CQ62" s="387" t="str">
        <f>IF('1-1県'!$CH179="","",'1-1県'!$CH179)</f>
        <v/>
      </c>
      <c r="CR62" s="392">
        <f>IF('1-1県'!$CI179="","",'1-1県'!$CI179)</f>
        <v>84.5</v>
      </c>
      <c r="CS62" s="387" t="str">
        <f>IF('1-1県'!$CJ179="","",'1-1県'!$CJ179)</f>
        <v/>
      </c>
      <c r="CT62" s="392">
        <f>IF('1-1県'!$CK179="","",'1-1県'!$CK179)</f>
        <v>101.3</v>
      </c>
      <c r="CU62" s="387" t="str">
        <f>IF('1-1県'!$CL179="","",'1-1県'!$CL179)</f>
        <v/>
      </c>
      <c r="CV62" s="392">
        <f>IF('1-1県'!$CM179="","",'1-1県'!$CM179)</f>
        <v>96.5</v>
      </c>
      <c r="CW62" s="387" t="str">
        <f>IF('1-1県'!$CN179="","",'1-1県'!$CN179)</f>
        <v/>
      </c>
      <c r="CX62" s="392">
        <f>IF('1-1県'!$CO179="","",'1-1県'!$CO179)</f>
        <v>100.6</v>
      </c>
      <c r="CY62" s="387" t="str">
        <f>IF('1-1県'!$CP179="","",'1-1県'!$CP179)</f>
        <v/>
      </c>
      <c r="CZ62" s="392">
        <f>IF('1-1県'!$CQ179="","",'1-1県'!$CQ179)</f>
        <v>97.6</v>
      </c>
      <c r="DA62" s="387" t="str">
        <f>IF('1-1県'!$CR179="","",'1-1県'!$CR179)</f>
        <v/>
      </c>
      <c r="DB62" s="392">
        <f>IF('1-1県'!$CS179="","",'1-1県'!$CS179)</f>
        <v>102.5</v>
      </c>
      <c r="DC62" s="387" t="str">
        <f>IF('1-1県'!$CT179="","",'1-1県'!$CT179)</f>
        <v/>
      </c>
      <c r="DD62" s="393">
        <f>IF('1-1県'!$CU179="","",'1-1県'!$CU179)</f>
        <v>0</v>
      </c>
    </row>
    <row r="63" spans="1:111" s="8" customFormat="1" ht="18" customHeight="1">
      <c r="A63" s="408">
        <v>2023</v>
      </c>
      <c r="B63" s="408" t="s">
        <v>108</v>
      </c>
      <c r="C63" s="409">
        <v>5</v>
      </c>
      <c r="D63" s="410">
        <v>6</v>
      </c>
      <c r="E63" s="12" t="str">
        <f t="shared" si="1"/>
        <v>56</v>
      </c>
      <c r="F63" s="387" t="str">
        <f>IF('1-1県'!$F180="","",'1-1県'!$F180)</f>
        <v/>
      </c>
      <c r="G63" s="413">
        <f>IF('1-1県'!$G180="","",'1-1県'!$G180)</f>
        <v>40</v>
      </c>
      <c r="H63" s="387" t="str">
        <f>IF('1-1県'!$H180="","",'1-1県'!$H180)</f>
        <v/>
      </c>
      <c r="I63" s="413">
        <f>IF('1-1県'!$I180="","",'1-1県'!$I180)</f>
        <v>42.9</v>
      </c>
      <c r="J63" s="387" t="str">
        <f>IF('1-1県'!$J180="","",'1-1県'!$J180)</f>
        <v/>
      </c>
      <c r="K63" s="413">
        <f>IF('1-1県'!$K180="","",'1-1県'!$K180)</f>
        <v>60</v>
      </c>
      <c r="L63" s="387" t="str">
        <f>IF('1-1県'!$L180="","",'1-1県'!$L180)</f>
        <v/>
      </c>
      <c r="M63" s="394">
        <f>IF('1-1県'!$M180="","",'1-1県'!$M180)</f>
        <v>1042799</v>
      </c>
      <c r="N63" s="387" t="str">
        <f>IF('1-1県'!$N180="","",'1-1県'!$N180)</f>
        <v/>
      </c>
      <c r="O63" s="394">
        <f>IF('1-1県'!$O180="","",'1-1県'!$O180)</f>
        <v>473252</v>
      </c>
      <c r="P63" s="387" t="str">
        <f>IF('1-1県'!$P180="","",'1-1県'!$P180)</f>
        <v/>
      </c>
      <c r="Q63" s="393">
        <f>IF('1-1県'!$Q180="","",'1-1県'!$Q180)</f>
        <v>82.8</v>
      </c>
      <c r="R63" s="387" t="str">
        <f>IF('1-1県'!$R180="","",'1-1県'!$R180)</f>
        <v/>
      </c>
      <c r="S63" s="393">
        <f>IF('1-1県'!$S180="","",'1-1県'!$S180)</f>
        <v>79.3</v>
      </c>
      <c r="T63" s="387" t="str">
        <f>IF('1-1県'!$T180="","",'1-1県'!$T180)</f>
        <v/>
      </c>
      <c r="U63" s="393">
        <f>IF('1-1県'!$U180="","",'1-1県'!$U180)</f>
        <v>83.3</v>
      </c>
      <c r="V63" s="387" t="str">
        <f>IF('1-1県'!$V180="","",'1-1県'!$V180)</f>
        <v/>
      </c>
      <c r="W63" s="393">
        <f>IF('1-1県'!$W180="","",'1-1県'!$W180)</f>
        <v>82.5</v>
      </c>
      <c r="X63" s="387" t="str">
        <f>IF('1-1県'!$X180="","",'1-1県'!$X180)</f>
        <v/>
      </c>
      <c r="Y63" s="393">
        <f>IF('1-1県'!$Y180="","",'1-1県'!$Y180)</f>
        <v>119.5</v>
      </c>
      <c r="Z63" s="387" t="str">
        <f>IF('1-1県'!$Z180="","",'1-1県'!$Z180)</f>
        <v/>
      </c>
      <c r="AA63" s="393">
        <f>IF('1-1県'!$AA180="","",'1-1県'!$AA180)</f>
        <v>119.1</v>
      </c>
      <c r="AB63" s="408" t="s">
        <v>108</v>
      </c>
      <c r="AC63" s="409">
        <v>5</v>
      </c>
      <c r="AD63" s="410">
        <v>6</v>
      </c>
      <c r="AE63" s="387" t="str">
        <f>IF('1-1県'!$AB180="","",'1-1県'!$AB180)</f>
        <v/>
      </c>
      <c r="AF63" s="421">
        <f>IF('1-1県'!$AC180="","",'1-1県'!$AC180)</f>
        <v>404</v>
      </c>
      <c r="AG63" s="387" t="str">
        <f>IF('1-1県'!$AD180="","",'1-1県'!$AD180)</f>
        <v/>
      </c>
      <c r="AH63" s="421">
        <f>IF('1-1県'!$AE180="","",'1-1県'!$AE180)</f>
        <v>156</v>
      </c>
      <c r="AI63" s="387" t="str">
        <f>IF('1-1県'!$AF180="","",'1-1県'!$AF180)</f>
        <v/>
      </c>
      <c r="AJ63" s="421">
        <f>IF('1-1県'!$AG180="","",'1-1県'!$AG180)</f>
        <v>178</v>
      </c>
      <c r="AK63" s="387" t="str">
        <f>IF('1-1県'!$AH180="","",'1-1県'!$AH180)</f>
        <v/>
      </c>
      <c r="AL63" s="421">
        <f>IF('1-1県'!$AI180="","",'1-1県'!$AI180)</f>
        <v>391</v>
      </c>
      <c r="AM63" s="387" t="str">
        <f>IF('1-1県'!$AJ180="","",'1-1県'!$AJ180)</f>
        <v/>
      </c>
      <c r="AN63" s="421">
        <f>IF('1-1県'!$AK180="","",'1-1県'!$AK180)</f>
        <v>14289</v>
      </c>
      <c r="AO63" s="387" t="str">
        <f>IF('1-1県'!$AL180="","",'1-1県'!$AL180)</f>
        <v/>
      </c>
      <c r="AP63" s="421">
        <f>IF('1-1県'!$AM180="","",'1-1県'!$AM180)</f>
        <v>47001</v>
      </c>
      <c r="AQ63" s="387" t="str">
        <f>IF('1-1県'!$AN180="","",'1-1県'!$AN180)</f>
        <v/>
      </c>
      <c r="AR63" s="421">
        <f>IF('1-1県'!$AO180="","",'1-1県'!$AO180)</f>
        <v>1012</v>
      </c>
      <c r="AS63" s="387" t="str">
        <f>IF('1-1県'!$AP180="","",'1-1県'!$AP180)</f>
        <v/>
      </c>
      <c r="AT63" s="421">
        <f>IF('1-1県'!$AQ180="","",'1-1県'!$AQ180)</f>
        <v>218013</v>
      </c>
      <c r="AU63" s="387" t="str">
        <f>IF('1-1県'!AR180="","",'1-1県'!AR180)</f>
        <v/>
      </c>
      <c r="AV63" s="421" t="str">
        <f>IF('1-1県'!$AS180="","",'1-1県'!$AS180)</f>
        <v>-</v>
      </c>
      <c r="AW63" s="387" t="str">
        <f>IF('1-1県'!$AT180="","",'1-1県'!$AT180)</f>
        <v/>
      </c>
      <c r="AX63" s="421">
        <f>IF('1-1県'!$AU180="","",'1-1県'!$AU180)</f>
        <v>41870</v>
      </c>
      <c r="AY63" s="387" t="str">
        <f>IF('1-1県'!AV180="","",'1-1県'!AV180)</f>
        <v/>
      </c>
      <c r="AZ63" s="422">
        <f>IF('1-1県'!AW180="","",'1-1県'!AW180)</f>
        <v>27577</v>
      </c>
      <c r="BA63" s="415"/>
      <c r="BB63" s="423"/>
      <c r="BC63" s="408" t="s">
        <v>108</v>
      </c>
      <c r="BD63" s="409">
        <v>5</v>
      </c>
      <c r="BE63" s="412">
        <v>6</v>
      </c>
      <c r="BF63" s="387" t="str">
        <f>IF('1-1県'!$AZ180="","",'1-1県'!$AZ180)</f>
        <v/>
      </c>
      <c r="BG63" s="422">
        <f>IF('1-1県'!$BA180="","",'1-1県'!$BA180)</f>
        <v>4</v>
      </c>
      <c r="BH63" s="387" t="str">
        <f>IF('1-1県'!$BB180="","",'1-1県'!$BB180)</f>
        <v/>
      </c>
      <c r="BI63" s="422">
        <f>IF('1-1県'!$BC180="","",'1-1県'!$BC180)</f>
        <v>958</v>
      </c>
      <c r="BJ63" s="387" t="str">
        <f>IF('1-1県'!$BD180="","",'1-1県'!$BD180)</f>
        <v/>
      </c>
      <c r="BK63" s="422">
        <f>IF('1-1県'!$BE180="","",'1-1県'!$BE180)</f>
        <v>5927</v>
      </c>
      <c r="BL63" s="387" t="str">
        <f>IF('1-1県'!$BF180="","",'1-1県'!$BF180)</f>
        <v/>
      </c>
      <c r="BM63" s="422">
        <f>IF('1-1県'!$BG180="","",'1-1県'!$BG180)</f>
        <v>4267</v>
      </c>
      <c r="BN63" s="387" t="str">
        <f>IF('1-1県'!$BH180="","",'1-1県'!$BH180)</f>
        <v/>
      </c>
      <c r="BO63" s="422">
        <f>IF('1-1県'!$BI180="","",'1-1県'!$BI180)</f>
        <v>5657</v>
      </c>
      <c r="BP63" s="387" t="str">
        <f>IF('1-1県'!$BJ180="","",'1-1県'!$BJ180)</f>
        <v/>
      </c>
      <c r="BQ63" s="422">
        <f>IF('1-1県'!$BK180="","",'1-1県'!$BK180)</f>
        <v>944</v>
      </c>
      <c r="BR63" s="387" t="str">
        <f>IF('1-1県'!$BL180="","",'1-1県'!$BL180)</f>
        <v/>
      </c>
      <c r="BS63" s="422">
        <f>IF('1-1県'!$BM180="","",'1-1県'!$BM180)</f>
        <v>3076</v>
      </c>
      <c r="BT63" s="387" t="str">
        <f>IF('1-1県'!$BN180="","",'1-1県'!$BN180)</f>
        <v/>
      </c>
      <c r="BU63" s="421">
        <f>IF('1-1県'!$BO180="","",'1-1県'!$BO180)</f>
        <v>1638</v>
      </c>
      <c r="BV63" s="492"/>
      <c r="BW63" s="421">
        <f>IF('1-1県'!$BQ180="","",'1-1県'!$BQ180)</f>
        <v>7918</v>
      </c>
      <c r="BX63" s="387" t="str">
        <f>IF('1-1県'!$BR180="","",'1-1県'!$BR180)</f>
        <v/>
      </c>
      <c r="BY63" s="422">
        <f>IF('1-1県'!$BS180="","",'1-1県'!$BS180)</f>
        <v>85253</v>
      </c>
      <c r="BZ63" s="387" t="str">
        <f>IF('1-1県'!$BT180="","",'1-1県'!$BT180)</f>
        <v/>
      </c>
      <c r="CA63" s="393">
        <f>IF('1-1県'!$BU180="","",'1-1県'!$BU180)</f>
        <v>0</v>
      </c>
      <c r="CB63" s="387" t="str">
        <f>IF('1-1県'!$BV180="","",'1-1県'!$BV180)</f>
        <v/>
      </c>
      <c r="CC63" s="393">
        <f>IF('1-1県'!$BW180="","",'1-1県'!$BW180)</f>
        <v>104.7</v>
      </c>
      <c r="CD63" s="408" t="s">
        <v>108</v>
      </c>
      <c r="CE63" s="409">
        <v>5</v>
      </c>
      <c r="CF63" s="410">
        <v>6</v>
      </c>
      <c r="CG63" s="387" t="str">
        <f>IF('1-1県'!$BX180="","",'1-1県'!$BX180)</f>
        <v/>
      </c>
      <c r="CH63" s="422">
        <f>IF('1-1県'!$BY180="","",'1-1県'!$BY180)</f>
        <v>231615</v>
      </c>
      <c r="CI63" s="387" t="str">
        <f>IF('1-1県'!$BZ180="","",'1-1県'!$BZ180)</f>
        <v/>
      </c>
      <c r="CJ63" s="396">
        <f>IF('1-1県'!$CA180="","",'1-1県'!$CA180)</f>
        <v>1.41</v>
      </c>
      <c r="CK63" s="387" t="str">
        <f>IF('1-1県'!$CB180="","",'1-1県'!$CB180)</f>
        <v/>
      </c>
      <c r="CL63" s="422">
        <f>IF('1-1県'!$CC180="","",'1-1県'!$CC180)</f>
        <v>4253</v>
      </c>
      <c r="CM63" s="387" t="str">
        <f>IF('1-1県'!$CD180="","",'1-1県'!$CD180)</f>
        <v/>
      </c>
      <c r="CN63" s="422">
        <f>IF('1-1県'!$CE180="","",'1-1県'!$CE180)</f>
        <v>10702</v>
      </c>
      <c r="CO63" s="387" t="str">
        <f>IF('1-1県'!$CF180="","",'1-1県'!$CF180)</f>
        <v/>
      </c>
      <c r="CP63" s="392">
        <f>IF('1-1県'!$CG180="","",'1-1県'!$CG180)</f>
        <v>138.6</v>
      </c>
      <c r="CQ63" s="387" t="str">
        <f>IF('1-1県'!$CH180="","",'1-1県'!$CH180)</f>
        <v/>
      </c>
      <c r="CR63" s="392">
        <f>IF('1-1県'!$CI180="","",'1-1県'!$CI180)</f>
        <v>132</v>
      </c>
      <c r="CS63" s="387" t="str">
        <f>IF('1-1県'!$CJ180="","",'1-1県'!$CJ180)</f>
        <v/>
      </c>
      <c r="CT63" s="392">
        <f>IF('1-1県'!$CK180="","",'1-1県'!$CK180)</f>
        <v>102.4</v>
      </c>
      <c r="CU63" s="387" t="str">
        <f>IF('1-1県'!$CL180="","",'1-1県'!$CL180)</f>
        <v/>
      </c>
      <c r="CV63" s="392">
        <f>IF('1-1県'!$CM180="","",'1-1県'!$CM180)</f>
        <v>97.5</v>
      </c>
      <c r="CW63" s="387" t="str">
        <f>IF('1-1県'!$CN180="","",'1-1県'!$CN180)</f>
        <v/>
      </c>
      <c r="CX63" s="392">
        <f>IF('1-1県'!$CO180="","",'1-1県'!$CO180)</f>
        <v>101.9</v>
      </c>
      <c r="CY63" s="387" t="str">
        <f>IF('1-1県'!$CP180="","",'1-1県'!$CP180)</f>
        <v/>
      </c>
      <c r="CZ63" s="392">
        <f>IF('1-1県'!$CQ180="","",'1-1県'!$CQ180)</f>
        <v>102.2</v>
      </c>
      <c r="DA63" s="387" t="str">
        <f>IF('1-1県'!$CR180="","",'1-1県'!$CR180)</f>
        <v/>
      </c>
      <c r="DB63" s="392">
        <f>IF('1-1県'!$CS180="","",'1-1県'!$CS180)</f>
        <v>98.4</v>
      </c>
      <c r="DC63" s="387" t="str">
        <f>IF('1-1県'!$CT180="","",'1-1県'!$CT180)</f>
        <v/>
      </c>
      <c r="DD63" s="393">
        <f>IF('1-1県'!$CU180="","",'1-1県'!$CU180)</f>
        <v>3.1</v>
      </c>
    </row>
    <row r="64" spans="1:111" s="8" customFormat="1" ht="18" customHeight="1">
      <c r="A64" s="408">
        <v>2023</v>
      </c>
      <c r="B64" s="408" t="s">
        <v>108</v>
      </c>
      <c r="C64" s="409">
        <v>5</v>
      </c>
      <c r="D64" s="410">
        <v>7</v>
      </c>
      <c r="E64" s="12" t="str">
        <f t="shared" si="1"/>
        <v>57</v>
      </c>
      <c r="F64" s="387" t="str">
        <f>IF('1-1県'!$F181="","",'1-1県'!$F181)</f>
        <v/>
      </c>
      <c r="G64" s="413">
        <f>IF('1-1県'!$G181="","",'1-1県'!$G181)</f>
        <v>20</v>
      </c>
      <c r="H64" s="387" t="str">
        <f>IF('1-1県'!$H181="","",'1-1県'!$H181)</f>
        <v/>
      </c>
      <c r="I64" s="413">
        <f>IF('1-1県'!$I181="","",'1-1県'!$I181)</f>
        <v>0</v>
      </c>
      <c r="J64" s="387" t="str">
        <f>IF('1-1県'!$J181="","",'1-1県'!$J181)</f>
        <v/>
      </c>
      <c r="K64" s="413">
        <f>IF('1-1県'!$K181="","",'1-1県'!$K181)</f>
        <v>70</v>
      </c>
      <c r="L64" s="387" t="str">
        <f>IF('1-1県'!$L181="","",'1-1県'!$L181)</f>
        <v/>
      </c>
      <c r="M64" s="394">
        <f>IF('1-1県'!$M181="","",'1-1県'!$M181)</f>
        <v>1042265</v>
      </c>
      <c r="N64" s="387" t="str">
        <f>IF('1-1県'!$N181="","",'1-1県'!$N181)</f>
        <v/>
      </c>
      <c r="O64" s="394">
        <f>IF('1-1県'!$O181="","",'1-1県'!$O181)</f>
        <v>473215</v>
      </c>
      <c r="P64" s="387" t="str">
        <f>IF('1-1県'!$P181="","",'1-1県'!$P181)</f>
        <v/>
      </c>
      <c r="Q64" s="393">
        <f>IF('1-1県'!$Q181="","",'1-1県'!$Q181)</f>
        <v>82.1</v>
      </c>
      <c r="R64" s="387" t="str">
        <f>IF('1-1県'!$R181="","",'1-1県'!$R181)</f>
        <v/>
      </c>
      <c r="S64" s="393">
        <f>IF('1-1県'!$S181="","",'1-1県'!$S181)</f>
        <v>80.400000000000006</v>
      </c>
      <c r="T64" s="387" t="str">
        <f>IF('1-1県'!$T181="","",'1-1県'!$T181)</f>
        <v/>
      </c>
      <c r="U64" s="393">
        <f>IF('1-1県'!$U181="","",'1-1県'!$U181)</f>
        <v>79.099999999999994</v>
      </c>
      <c r="V64" s="387" t="str">
        <f>IF('1-1県'!$V181="","",'1-1県'!$V181)</f>
        <v/>
      </c>
      <c r="W64" s="393">
        <f>IF('1-1県'!$W181="","",'1-1県'!$W181)</f>
        <v>79.900000000000006</v>
      </c>
      <c r="X64" s="387" t="str">
        <f>IF('1-1県'!$X181="","",'1-1県'!$X181)</f>
        <v/>
      </c>
      <c r="Y64" s="393">
        <f>IF('1-1県'!$Y181="","",'1-1県'!$Y181)</f>
        <v>120.8</v>
      </c>
      <c r="Z64" s="387" t="str">
        <f>IF('1-1県'!$Z181="","",'1-1県'!$Z181)</f>
        <v/>
      </c>
      <c r="AA64" s="393">
        <f>IF('1-1県'!$AA181="","",'1-1県'!$AA181)</f>
        <v>119.6</v>
      </c>
      <c r="AB64" s="408" t="s">
        <v>108</v>
      </c>
      <c r="AC64" s="409">
        <v>5</v>
      </c>
      <c r="AD64" s="410">
        <v>7</v>
      </c>
      <c r="AE64" s="387" t="str">
        <f>IF('1-1県'!$AB181="","",'1-1県'!$AB181)</f>
        <v/>
      </c>
      <c r="AF64" s="421">
        <f>IF('1-1県'!$AC181="","",'1-1県'!$AC181)</f>
        <v>578</v>
      </c>
      <c r="AG64" s="387" t="str">
        <f>IF('1-1県'!$AD181="","",'1-1県'!$AD181)</f>
        <v/>
      </c>
      <c r="AH64" s="421">
        <f>IF('1-1県'!$AE181="","",'1-1県'!$AE181)</f>
        <v>209</v>
      </c>
      <c r="AI64" s="387" t="str">
        <f>IF('1-1県'!$AF181="","",'1-1県'!$AF181)</f>
        <v/>
      </c>
      <c r="AJ64" s="421">
        <f>IF('1-1県'!$AG181="","",'1-1県'!$AG181)</f>
        <v>295</v>
      </c>
      <c r="AK64" s="387" t="str">
        <f>IF('1-1県'!$AH181="","",'1-1県'!$AH181)</f>
        <v/>
      </c>
      <c r="AL64" s="421">
        <f>IF('1-1県'!$AI181="","",'1-1県'!$AI181)</f>
        <v>382</v>
      </c>
      <c r="AM64" s="387" t="str">
        <f>IF('1-1県'!$AJ181="","",'1-1県'!$AJ181)</f>
        <v/>
      </c>
      <c r="AN64" s="421">
        <f>IF('1-1県'!$AK181="","",'1-1県'!$AK181)</f>
        <v>14512</v>
      </c>
      <c r="AO64" s="387" t="str">
        <f>IF('1-1県'!$AL181="","",'1-1県'!$AL181)</f>
        <v/>
      </c>
      <c r="AP64" s="421">
        <f>IF('1-1県'!$AM181="","",'1-1県'!$AM181)</f>
        <v>76690</v>
      </c>
      <c r="AQ64" s="387" t="str">
        <f>IF('1-1県'!$AN181="","",'1-1県'!$AN181)</f>
        <v/>
      </c>
      <c r="AR64" s="421">
        <f>IF('1-1県'!$AO181="","",'1-1県'!$AO181)</f>
        <v>2168</v>
      </c>
      <c r="AS64" s="387" t="str">
        <f>IF('1-1県'!$AP181="","",'1-1県'!$AP181)</f>
        <v/>
      </c>
      <c r="AT64" s="421">
        <f>IF('1-1県'!$AQ181="","",'1-1県'!$AQ181)</f>
        <v>230655</v>
      </c>
      <c r="AU64" s="387" t="str">
        <f>IF('1-1県'!AR181="","",'1-1県'!AR181)</f>
        <v/>
      </c>
      <c r="AV64" s="421">
        <f>IF('1-1県'!$AS181="","",'1-1県'!$AS181)</f>
        <v>0</v>
      </c>
      <c r="AW64" s="387" t="str">
        <f>IF('1-1県'!$AT181="","",'1-1県'!$AT181)</f>
        <v/>
      </c>
      <c r="AX64" s="421">
        <f>IF('1-1県'!$AU181="","",'1-1県'!$AU181)</f>
        <v>41424</v>
      </c>
      <c r="AY64" s="387" t="str">
        <f>IF('1-1県'!AV181="","",'1-1県'!AV181)</f>
        <v/>
      </c>
      <c r="AZ64" s="422">
        <f>IF('1-1県'!AW181="","",'1-1県'!AW181)</f>
        <v>27703</v>
      </c>
      <c r="BA64" s="415"/>
      <c r="BB64" s="423"/>
      <c r="BC64" s="408" t="s">
        <v>108</v>
      </c>
      <c r="BD64" s="409">
        <v>5</v>
      </c>
      <c r="BE64" s="412">
        <v>7</v>
      </c>
      <c r="BF64" s="387" t="str">
        <f>IF('1-1県'!$AZ181="","",'1-1県'!$AZ181)</f>
        <v/>
      </c>
      <c r="BG64" s="422">
        <f>IF('1-1県'!$BA181="","",'1-1県'!$BA181)</f>
        <v>3</v>
      </c>
      <c r="BH64" s="387" t="str">
        <f>IF('1-1県'!$BB181="","",'1-1県'!$BB181)</f>
        <v/>
      </c>
      <c r="BI64" s="422">
        <f>IF('1-1県'!$BC181="","",'1-1県'!$BC181)</f>
        <v>187</v>
      </c>
      <c r="BJ64" s="387" t="str">
        <f>IF('1-1県'!$BD181="","",'1-1県'!$BD181)</f>
        <v/>
      </c>
      <c r="BK64" s="422">
        <f>IF('1-1県'!$BE181="","",'1-1県'!$BE181)</f>
        <v>5616</v>
      </c>
      <c r="BL64" s="387" t="str">
        <f>IF('1-1県'!$BF181="","",'1-1県'!$BF181)</f>
        <v/>
      </c>
      <c r="BM64" s="422">
        <f>IF('1-1県'!$BG181="","",'1-1県'!$BG181)</f>
        <v>5108.1390000000001</v>
      </c>
      <c r="BN64" s="387" t="str">
        <f>IF('1-1県'!$BH181="","",'1-1県'!$BH181)</f>
        <v/>
      </c>
      <c r="BO64" s="422">
        <f>IF('1-1県'!$BI181="","",'1-1県'!$BI181)</f>
        <v>6674</v>
      </c>
      <c r="BP64" s="387" t="str">
        <f>IF('1-1県'!$BJ181="","",'1-1県'!$BJ181)</f>
        <v/>
      </c>
      <c r="BQ64" s="422">
        <f>IF('1-1県'!$BK181="","",'1-1県'!$BK181)</f>
        <v>995</v>
      </c>
      <c r="BR64" s="387" t="str">
        <f>IF('1-1県'!$BL181="","",'1-1県'!$BL181)</f>
        <v/>
      </c>
      <c r="BS64" s="422">
        <f>IF('1-1県'!$BM181="","",'1-1県'!$BM181)</f>
        <v>3673</v>
      </c>
      <c r="BT64" s="387" t="str">
        <f>IF('1-1県'!$BN181="","",'1-1県'!$BN181)</f>
        <v/>
      </c>
      <c r="BU64" s="421">
        <f>IF('1-1県'!$BO181="","",'1-1県'!$BO181)</f>
        <v>2006</v>
      </c>
      <c r="BV64" s="492"/>
      <c r="BW64" s="421">
        <f>IF('1-1県'!$BQ181="","",'1-1県'!$BQ181)</f>
        <v>8677</v>
      </c>
      <c r="BX64" s="387" t="str">
        <f>IF('1-1県'!$BR181="","",'1-1県'!$BR181)</f>
        <v/>
      </c>
      <c r="BY64" s="422">
        <f>IF('1-1県'!$BS181="","",'1-1県'!$BS181)</f>
        <v>98568</v>
      </c>
      <c r="BZ64" s="387" t="str">
        <f>IF('1-1県'!$BT181="","",'1-1県'!$BT181)</f>
        <v/>
      </c>
      <c r="CA64" s="393">
        <f>IF('1-1県'!$BU181="","",'1-1県'!$BU181)</f>
        <v>0</v>
      </c>
      <c r="CB64" s="387" t="str">
        <f>IF('1-1県'!$BV181="","",'1-1県'!$BV181)</f>
        <v/>
      </c>
      <c r="CC64" s="393">
        <f>IF('1-1県'!$BW181="","",'1-1県'!$BW181)</f>
        <v>105.3</v>
      </c>
      <c r="CD64" s="408" t="s">
        <v>108</v>
      </c>
      <c r="CE64" s="409">
        <v>5</v>
      </c>
      <c r="CF64" s="410">
        <v>7</v>
      </c>
      <c r="CG64" s="387" t="str">
        <f>IF('1-1県'!$BX181="","",'1-1県'!$BX181)</f>
        <v/>
      </c>
      <c r="CH64" s="422">
        <f>IF('1-1県'!$BY181="","",'1-1県'!$BY181)</f>
        <v>274149</v>
      </c>
      <c r="CI64" s="387" t="str">
        <f>IF('1-1県'!$BZ181="","",'1-1県'!$BZ181)</f>
        <v/>
      </c>
      <c r="CJ64" s="396">
        <f>IF('1-1県'!$CA181="","",'1-1県'!$CA181)</f>
        <v>1.42</v>
      </c>
      <c r="CK64" s="387" t="str">
        <f>IF('1-1県'!$CB181="","",'1-1県'!$CB181)</f>
        <v/>
      </c>
      <c r="CL64" s="422">
        <f>IF('1-1県'!$CC181="","",'1-1県'!$CC181)</f>
        <v>4021</v>
      </c>
      <c r="CM64" s="387" t="str">
        <f>IF('1-1県'!$CD181="","",'1-1県'!$CD181)</f>
        <v/>
      </c>
      <c r="CN64" s="422">
        <f>IF('1-1県'!$CE181="","",'1-1県'!$CE181)</f>
        <v>10135</v>
      </c>
      <c r="CO64" s="387" t="str">
        <f>IF('1-1県'!$CF181="","",'1-1県'!$CF181)</f>
        <v/>
      </c>
      <c r="CP64" s="392">
        <f>IF('1-1県'!$CG181="","",'1-1県'!$CG181)</f>
        <v>112.3</v>
      </c>
      <c r="CQ64" s="387" t="str">
        <f>IF('1-1県'!$CH181="","",'1-1県'!$CH181)</f>
        <v/>
      </c>
      <c r="CR64" s="392">
        <f>IF('1-1県'!$CI181="","",'1-1県'!$CI181)</f>
        <v>106.3</v>
      </c>
      <c r="CS64" s="387" t="str">
        <f>IF('1-1県'!$CJ181="","",'1-1県'!$CJ181)</f>
        <v/>
      </c>
      <c r="CT64" s="392">
        <f>IF('1-1県'!$CK181="","",'1-1県'!$CK181)</f>
        <v>102.2</v>
      </c>
      <c r="CU64" s="387" t="str">
        <f>IF('1-1県'!$CL181="","",'1-1県'!$CL181)</f>
        <v/>
      </c>
      <c r="CV64" s="392">
        <f>IF('1-1県'!$CM181="","",'1-1県'!$CM181)</f>
        <v>96.8</v>
      </c>
      <c r="CW64" s="387" t="str">
        <f>IF('1-1県'!$CN181="","",'1-1県'!$CN181)</f>
        <v/>
      </c>
      <c r="CX64" s="392">
        <f>IF('1-1県'!$CO181="","",'1-1県'!$CO181)</f>
        <v>102.3</v>
      </c>
      <c r="CY64" s="387" t="str">
        <f>IF('1-1県'!$CP181="","",'1-1県'!$CP181)</f>
        <v/>
      </c>
      <c r="CZ64" s="392">
        <f>IF('1-1県'!$CQ181="","",'1-1県'!$CQ181)</f>
        <v>99.6</v>
      </c>
      <c r="DA64" s="387" t="str">
        <f>IF('1-1県'!$CR181="","",'1-1県'!$CR181)</f>
        <v/>
      </c>
      <c r="DB64" s="392">
        <f>IF('1-1県'!$CS181="","",'1-1県'!$CS181)</f>
        <v>109</v>
      </c>
      <c r="DC64" s="387" t="str">
        <f>IF('1-1県'!$CT181="","",'1-1県'!$CT181)</f>
        <v/>
      </c>
      <c r="DD64" s="393">
        <f>IF('1-1県'!$CU181="","",'1-1県'!$CU181)</f>
        <v>0</v>
      </c>
    </row>
    <row r="65" spans="1:111" s="8" customFormat="1" ht="18" customHeight="1">
      <c r="A65" s="408">
        <v>2023</v>
      </c>
      <c r="B65" s="408" t="s">
        <v>108</v>
      </c>
      <c r="C65" s="409">
        <v>5</v>
      </c>
      <c r="D65" s="410">
        <v>8</v>
      </c>
      <c r="E65" s="12" t="str">
        <f t="shared" si="1"/>
        <v>58</v>
      </c>
      <c r="F65" s="387" t="str">
        <f>IF('1-1県'!$F182="","",'1-1県'!$F182)</f>
        <v/>
      </c>
      <c r="G65" s="413">
        <f>IF('1-1県'!$G182="","",'1-1県'!$G182)</f>
        <v>0</v>
      </c>
      <c r="H65" s="387" t="str">
        <f>IF('1-1県'!$H182="","",'1-1県'!$H182)</f>
        <v/>
      </c>
      <c r="I65" s="413">
        <f>IF('1-1県'!$I182="","",'1-1県'!$I182)</f>
        <v>28.6</v>
      </c>
      <c r="J65" s="387" t="str">
        <f>IF('1-1県'!$J182="","",'1-1県'!$J182)</f>
        <v/>
      </c>
      <c r="K65" s="413">
        <f>IF('1-1県'!$K182="","",'1-1県'!$K182)</f>
        <v>80</v>
      </c>
      <c r="L65" s="387" t="str">
        <f>IF('1-1県'!$L182="","",'1-1県'!$L182)</f>
        <v/>
      </c>
      <c r="M65" s="394">
        <f>IF('1-1県'!$M182="","",'1-1県'!$M182)</f>
        <v>1041878</v>
      </c>
      <c r="N65" s="387" t="str">
        <f>IF('1-1県'!$N182="","",'1-1県'!$N182)</f>
        <v/>
      </c>
      <c r="O65" s="394">
        <f>IF('1-1県'!$O182="","",'1-1県'!$O182)</f>
        <v>473442</v>
      </c>
      <c r="P65" s="387" t="str">
        <f>IF('1-1県'!$P182="","",'1-1県'!$P182)</f>
        <v/>
      </c>
      <c r="Q65" s="393">
        <f>IF('1-1県'!$Q182="","",'1-1県'!$Q182)</f>
        <v>81.099999999999994</v>
      </c>
      <c r="R65" s="387" t="str">
        <f>IF('1-1県'!$R182="","",'1-1県'!$R182)</f>
        <v/>
      </c>
      <c r="S65" s="393">
        <f>IF('1-1県'!$S182="","",'1-1県'!$S182)</f>
        <v>76.099999999999994</v>
      </c>
      <c r="T65" s="387" t="str">
        <f>IF('1-1県'!$T182="","",'1-1県'!$T182)</f>
        <v/>
      </c>
      <c r="U65" s="393">
        <f>IF('1-1県'!$U182="","",'1-1県'!$U182)</f>
        <v>81.099999999999994</v>
      </c>
      <c r="V65" s="387" t="str">
        <f>IF('1-1県'!$V182="","",'1-1県'!$V182)</f>
        <v/>
      </c>
      <c r="W65" s="393">
        <f>IF('1-1県'!$W182="","",'1-1県'!$W182)</f>
        <v>77.099999999999994</v>
      </c>
      <c r="X65" s="387" t="str">
        <f>IF('1-1県'!$X182="","",'1-1県'!$X182)</f>
        <v/>
      </c>
      <c r="Y65" s="393">
        <f>IF('1-1県'!$Y182="","",'1-1県'!$Y182)</f>
        <v>120.4</v>
      </c>
      <c r="Z65" s="387" t="str">
        <f>IF('1-1県'!$Z182="","",'1-1県'!$Z182)</f>
        <v/>
      </c>
      <c r="AA65" s="393">
        <f>IF('1-1県'!$AA182="","",'1-1県'!$AA182)</f>
        <v>119.4</v>
      </c>
      <c r="AB65" s="408" t="s">
        <v>108</v>
      </c>
      <c r="AC65" s="409">
        <v>5</v>
      </c>
      <c r="AD65" s="410">
        <v>8</v>
      </c>
      <c r="AE65" s="387" t="str">
        <f>IF('1-1県'!$AB182="","",'1-1県'!$AB182)</f>
        <v/>
      </c>
      <c r="AF65" s="421">
        <f>IF('1-1県'!$AC182="","",'1-1県'!$AC182)</f>
        <v>430</v>
      </c>
      <c r="AG65" s="387" t="str">
        <f>IF('1-1県'!$AD182="","",'1-1県'!$AD182)</f>
        <v/>
      </c>
      <c r="AH65" s="421">
        <f>IF('1-1県'!$AE182="","",'1-1県'!$AE182)</f>
        <v>210</v>
      </c>
      <c r="AI65" s="387" t="str">
        <f>IF('1-1県'!$AF182="","",'1-1県'!$AF182)</f>
        <v/>
      </c>
      <c r="AJ65" s="421">
        <f>IF('1-1県'!$AG182="","",'1-1県'!$AG182)</f>
        <v>131</v>
      </c>
      <c r="AK65" s="387" t="str">
        <f>IF('1-1県'!$AH182="","",'1-1県'!$AH182)</f>
        <v/>
      </c>
      <c r="AL65" s="421">
        <f>IF('1-1県'!$AI182="","",'1-1県'!$AI182)</f>
        <v>386</v>
      </c>
      <c r="AM65" s="387" t="str">
        <f>IF('1-1県'!$AJ182="","",'1-1県'!$AJ182)</f>
        <v/>
      </c>
      <c r="AN65" s="421">
        <f>IF('1-1県'!$AK182="","",'1-1県'!$AK182)</f>
        <v>16318</v>
      </c>
      <c r="AO65" s="387" t="str">
        <f>IF('1-1県'!$AL182="","",'1-1県'!$AL182)</f>
        <v/>
      </c>
      <c r="AP65" s="421">
        <f>IF('1-1県'!$AM182="","",'1-1県'!$AM182)</f>
        <v>54202</v>
      </c>
      <c r="AQ65" s="387" t="str">
        <f>IF('1-1県'!$AN182="","",'1-1県'!$AN182)</f>
        <v/>
      </c>
      <c r="AR65" s="421">
        <f>IF('1-1県'!$AO182="","",'1-1県'!$AO182)</f>
        <v>1083</v>
      </c>
      <c r="AS65" s="387" t="str">
        <f>IF('1-1県'!$AP182="","",'1-1県'!$AP182)</f>
        <v/>
      </c>
      <c r="AT65" s="421">
        <f>IF('1-1県'!$AQ182="","",'1-1県'!$AQ182)</f>
        <v>267874</v>
      </c>
      <c r="AU65" s="387" t="str">
        <f>IF('1-1県'!AR182="","",'1-1県'!AR182)</f>
        <v/>
      </c>
      <c r="AV65" s="421" t="str">
        <f>IF('1-1県'!$AS182="","",'1-1県'!$AS182)</f>
        <v>-</v>
      </c>
      <c r="AW65" s="387" t="str">
        <f>IF('1-1県'!$AT182="","",'1-1県'!$AT182)</f>
        <v/>
      </c>
      <c r="AX65" s="421">
        <f>IF('1-1県'!$AU182="","",'1-1県'!$AU182)</f>
        <v>41308</v>
      </c>
      <c r="AY65" s="387" t="str">
        <f>IF('1-1県'!AV182="","",'1-1県'!AV182)</f>
        <v/>
      </c>
      <c r="AZ65" s="422">
        <f>IF('1-1県'!AW182="","",'1-1県'!AW182)</f>
        <v>27742</v>
      </c>
      <c r="BA65" s="415"/>
      <c r="BB65" s="423"/>
      <c r="BC65" s="408" t="s">
        <v>108</v>
      </c>
      <c r="BD65" s="409">
        <v>5</v>
      </c>
      <c r="BE65" s="412">
        <v>8</v>
      </c>
      <c r="BF65" s="387" t="str">
        <f>IF('1-1県'!$AZ182="","",'1-1県'!$AZ182)</f>
        <v/>
      </c>
      <c r="BG65" s="422">
        <f>IF('1-1県'!$BA182="","",'1-1県'!$BA182)</f>
        <v>6</v>
      </c>
      <c r="BH65" s="387" t="str">
        <f>IF('1-1県'!$BB182="","",'1-1県'!$BB182)</f>
        <v/>
      </c>
      <c r="BI65" s="422">
        <f>IF('1-1県'!$BC182="","",'1-1県'!$BC182)</f>
        <v>523</v>
      </c>
      <c r="BJ65" s="387" t="str">
        <f>IF('1-1県'!$BD182="","",'1-1県'!$BD182)</f>
        <v/>
      </c>
      <c r="BK65" s="422">
        <f>IF('1-1県'!$BE182="","",'1-1県'!$BE182)</f>
        <v>5679</v>
      </c>
      <c r="BL65" s="387" t="str">
        <f>IF('1-1県'!$BF182="","",'1-1県'!$BF182)</f>
        <v/>
      </c>
      <c r="BM65" s="422">
        <f>IF('1-1県'!$BG182="","",'1-1県'!$BG182)</f>
        <v>5302.5730000000003</v>
      </c>
      <c r="BN65" s="387" t="str">
        <f>IF('1-1県'!$BH182="","",'1-1県'!$BH182)</f>
        <v/>
      </c>
      <c r="BO65" s="422">
        <f>IF('1-1県'!$BI182="","",'1-1県'!$BI182)</f>
        <v>6192</v>
      </c>
      <c r="BP65" s="387" t="str">
        <f>IF('1-1県'!$BJ182="","",'1-1県'!$BJ182)</f>
        <v/>
      </c>
      <c r="BQ65" s="422">
        <f>IF('1-1県'!$BK182="","",'1-1県'!$BK182)</f>
        <v>748</v>
      </c>
      <c r="BR65" s="387" t="str">
        <f>IF('1-1県'!$BL182="","",'1-1県'!$BL182)</f>
        <v/>
      </c>
      <c r="BS65" s="422">
        <f>IF('1-1県'!$BM182="","",'1-1県'!$BM182)</f>
        <v>3556</v>
      </c>
      <c r="BT65" s="387" t="str">
        <f>IF('1-1県'!$BN182="","",'1-1県'!$BN182)</f>
        <v/>
      </c>
      <c r="BU65" s="421">
        <f>IF('1-1県'!$BO182="","",'1-1県'!$BO182)</f>
        <v>1888</v>
      </c>
      <c r="BV65" s="492"/>
      <c r="BW65" s="421">
        <f>IF('1-1県'!$BQ182="","",'1-1県'!$BQ182)</f>
        <v>8588</v>
      </c>
      <c r="BX65" s="387" t="str">
        <f>IF('1-1県'!$BR182="","",'1-1県'!$BR182)</f>
        <v/>
      </c>
      <c r="BY65" s="422">
        <f>IF('1-1県'!$BS182="","",'1-1県'!$BS182)</f>
        <v>113204</v>
      </c>
      <c r="BZ65" s="387" t="str">
        <f>IF('1-1県'!$BT182="","",'1-1県'!$BT182)</f>
        <v/>
      </c>
      <c r="CA65" s="393">
        <f>IF('1-1県'!$BU182="","",'1-1県'!$BU182)</f>
        <v>0</v>
      </c>
      <c r="CB65" s="387" t="str">
        <f>IF('1-1県'!$BV182="","",'1-1県'!$BV182)</f>
        <v/>
      </c>
      <c r="CC65" s="393">
        <f>IF('1-1県'!$BW182="","",'1-1県'!$BW182)</f>
        <v>105.9</v>
      </c>
      <c r="CD65" s="408" t="s">
        <v>108</v>
      </c>
      <c r="CE65" s="409">
        <v>5</v>
      </c>
      <c r="CF65" s="410">
        <v>8</v>
      </c>
      <c r="CG65" s="387" t="str">
        <f>IF('1-1県'!$BX182="","",'1-1県'!$BX182)</f>
        <v/>
      </c>
      <c r="CH65" s="422">
        <f>IF('1-1県'!$BY182="","",'1-1県'!$BY182)</f>
        <v>237490</v>
      </c>
      <c r="CI65" s="387" t="str">
        <f>IF('1-1県'!$BZ182="","",'1-1県'!$BZ182)</f>
        <v/>
      </c>
      <c r="CJ65" s="396">
        <f>IF('1-1県'!$CA182="","",'1-1県'!$CA182)</f>
        <v>1.4</v>
      </c>
      <c r="CK65" s="387" t="str">
        <f>IF('1-1県'!$CB182="","",'1-1県'!$CB182)</f>
        <v/>
      </c>
      <c r="CL65" s="422">
        <f>IF('1-1県'!$CC182="","",'1-1県'!$CC182)</f>
        <v>4040</v>
      </c>
      <c r="CM65" s="387" t="str">
        <f>IF('1-1県'!$CD182="","",'1-1県'!$CD182)</f>
        <v/>
      </c>
      <c r="CN65" s="422">
        <f>IF('1-1県'!$CE182="","",'1-1県'!$CE182)</f>
        <v>9165</v>
      </c>
      <c r="CO65" s="387" t="str">
        <f>IF('1-1県'!$CF182="","",'1-1県'!$CF182)</f>
        <v/>
      </c>
      <c r="CP65" s="392">
        <f>IF('1-1県'!$CG182="","",'1-1県'!$CG182)</f>
        <v>93.2</v>
      </c>
      <c r="CQ65" s="387" t="str">
        <f>IF('1-1県'!$CH182="","",'1-1県'!$CH182)</f>
        <v/>
      </c>
      <c r="CR65" s="392">
        <f>IF('1-1県'!$CI182="","",'1-1県'!$CI182)</f>
        <v>87.7</v>
      </c>
      <c r="CS65" s="387" t="str">
        <f>IF('1-1県'!$CJ182="","",'1-1県'!$CJ182)</f>
        <v/>
      </c>
      <c r="CT65" s="392">
        <f>IF('1-1県'!$CK182="","",'1-1県'!$CK182)</f>
        <v>102.4</v>
      </c>
      <c r="CU65" s="387" t="str">
        <f>IF('1-1県'!$CL182="","",'1-1県'!$CL182)</f>
        <v/>
      </c>
      <c r="CV65" s="392">
        <f>IF('1-1県'!$CM182="","",'1-1県'!$CM182)</f>
        <v>96.3</v>
      </c>
      <c r="CW65" s="387" t="str">
        <f>IF('1-1県'!$CN182="","",'1-1県'!$CN182)</f>
        <v/>
      </c>
      <c r="CX65" s="392">
        <f>IF('1-1県'!$CO182="","",'1-1県'!$CO182)</f>
        <v>102.4</v>
      </c>
      <c r="CY65" s="387" t="str">
        <f>IF('1-1県'!$CP182="","",'1-1県'!$CP182)</f>
        <v/>
      </c>
      <c r="CZ65" s="392">
        <f>IF('1-1県'!$CQ182="","",'1-1県'!$CQ182)</f>
        <v>94.5</v>
      </c>
      <c r="DA65" s="387" t="str">
        <f>IF('1-1県'!$CR182="","",'1-1県'!$CR182)</f>
        <v/>
      </c>
      <c r="DB65" s="392">
        <f>IF('1-1県'!$CS182="","",'1-1県'!$CS182)</f>
        <v>104.9</v>
      </c>
      <c r="DC65" s="387" t="str">
        <f>IF('1-1県'!$CT182="","",'1-1県'!$CT182)</f>
        <v/>
      </c>
      <c r="DD65" s="393">
        <f>IF('1-1県'!$CU182="","",'1-1県'!$CU182)</f>
        <v>0</v>
      </c>
    </row>
    <row r="66" spans="1:111" s="8" customFormat="1" ht="18" customHeight="1">
      <c r="A66" s="408">
        <v>2023</v>
      </c>
      <c r="B66" s="408" t="s">
        <v>108</v>
      </c>
      <c r="C66" s="409">
        <v>5</v>
      </c>
      <c r="D66" s="410">
        <v>9</v>
      </c>
      <c r="E66" s="12" t="str">
        <f t="shared" si="1"/>
        <v>59</v>
      </c>
      <c r="F66" s="387" t="str">
        <f>IF('1-1県'!$F183="","",'1-1県'!$F183)</f>
        <v/>
      </c>
      <c r="G66" s="413">
        <f>IF('1-1県'!$G183="","",'1-1県'!$G183)</f>
        <v>20</v>
      </c>
      <c r="H66" s="387" t="str">
        <f>IF('1-1県'!$H183="","",'1-1県'!$H183)</f>
        <v/>
      </c>
      <c r="I66" s="413">
        <f>IF('1-1県'!$I183="","",'1-1県'!$I183)</f>
        <v>28.6</v>
      </c>
      <c r="J66" s="387" t="str">
        <f>IF('1-1県'!$J183="","",'1-1県'!$J183)</f>
        <v/>
      </c>
      <c r="K66" s="413">
        <f>IF('1-1県'!$K183="","",'1-1県'!$K183)</f>
        <v>60</v>
      </c>
      <c r="L66" s="387" t="str">
        <f>IF('1-1県'!$L183="","",'1-1県'!$L183)</f>
        <v/>
      </c>
      <c r="M66" s="394">
        <f>IF('1-1県'!$M183="","",'1-1県'!$M183)</f>
        <v>1041342</v>
      </c>
      <c r="N66" s="387" t="str">
        <f>IF('1-1県'!$N183="","",'1-1県'!$N183)</f>
        <v/>
      </c>
      <c r="O66" s="394">
        <f>IF('1-1県'!$O183="","",'1-1県'!$O183)</f>
        <v>473408</v>
      </c>
      <c r="P66" s="387" t="str">
        <f>IF('1-1県'!$P183="","",'1-1県'!$P183)</f>
        <v/>
      </c>
      <c r="Q66" s="393">
        <f>IF('1-1県'!$Q183="","",'1-1県'!$Q183)</f>
        <v>82.6</v>
      </c>
      <c r="R66" s="387" t="str">
        <f>IF('1-1県'!$R183="","",'1-1県'!$R183)</f>
        <v/>
      </c>
      <c r="S66" s="393">
        <f>IF('1-1県'!$S183="","",'1-1県'!$S183)</f>
        <v>85.2</v>
      </c>
      <c r="T66" s="387" t="str">
        <f>IF('1-1県'!$T183="","",'1-1県'!$T183)</f>
        <v/>
      </c>
      <c r="U66" s="393">
        <f>IF('1-1県'!$U183="","",'1-1県'!$U183)</f>
        <v>81.099999999999994</v>
      </c>
      <c r="V66" s="387" t="str">
        <f>IF('1-1県'!$V183="","",'1-1県'!$V183)</f>
        <v/>
      </c>
      <c r="W66" s="393">
        <f>IF('1-1県'!$W183="","",'1-1県'!$W183)</f>
        <v>81.5</v>
      </c>
      <c r="X66" s="387" t="str">
        <f>IF('1-1県'!$X183="","",'1-1県'!$X183)</f>
        <v/>
      </c>
      <c r="Y66" s="393">
        <f>IF('1-1県'!$Y183="","",'1-1県'!$Y183)</f>
        <v>121.3</v>
      </c>
      <c r="Z66" s="387" t="str">
        <f>IF('1-1県'!$Z183="","",'1-1県'!$Z183)</f>
        <v/>
      </c>
      <c r="AA66" s="393">
        <f>IF('1-1県'!$AA183="","",'1-1県'!$AA183)</f>
        <v>119.9</v>
      </c>
      <c r="AB66" s="408" t="s">
        <v>108</v>
      </c>
      <c r="AC66" s="409">
        <v>5</v>
      </c>
      <c r="AD66" s="410">
        <v>9</v>
      </c>
      <c r="AE66" s="387" t="str">
        <f>IF('1-1県'!$AB183="","",'1-1県'!$AB183)</f>
        <v/>
      </c>
      <c r="AF66" s="421">
        <f>IF('1-1県'!$AC183="","",'1-1県'!$AC183)</f>
        <v>485</v>
      </c>
      <c r="AG66" s="387" t="str">
        <f>IF('1-1県'!$AD183="","",'1-1県'!$AD183)</f>
        <v/>
      </c>
      <c r="AH66" s="421">
        <f>IF('1-1県'!$AE183="","",'1-1県'!$AE183)</f>
        <v>212</v>
      </c>
      <c r="AI66" s="387" t="str">
        <f>IF('1-1県'!$AF183="","",'1-1県'!$AF183)</f>
        <v/>
      </c>
      <c r="AJ66" s="421">
        <f>IF('1-1県'!$AG183="","",'1-1県'!$AG183)</f>
        <v>142</v>
      </c>
      <c r="AK66" s="387" t="str">
        <f>IF('1-1県'!$AH183="","",'1-1県'!$AH183)</f>
        <v/>
      </c>
      <c r="AL66" s="421">
        <f>IF('1-1県'!$AI183="","",'1-1県'!$AI183)</f>
        <v>490</v>
      </c>
      <c r="AM66" s="387" t="str">
        <f>IF('1-1県'!$AJ183="","",'1-1県'!$AJ183)</f>
        <v/>
      </c>
      <c r="AN66" s="421">
        <f>IF('1-1県'!$AK183="","",'1-1県'!$AK183)</f>
        <v>20001</v>
      </c>
      <c r="AO66" s="387" t="str">
        <f>IF('1-1県'!$AL183="","",'1-1県'!$AL183)</f>
        <v/>
      </c>
      <c r="AP66" s="421">
        <f>IF('1-1県'!$AM183="","",'1-1県'!$AM183)</f>
        <v>109219</v>
      </c>
      <c r="AQ66" s="387" t="str">
        <f>IF('1-1県'!$AN183="","",'1-1県'!$AN183)</f>
        <v/>
      </c>
      <c r="AR66" s="421">
        <f>IF('1-1県'!$AO183="","",'1-1県'!$AO183)</f>
        <v>1886</v>
      </c>
      <c r="AS66" s="387" t="str">
        <f>IF('1-1県'!$AP183="","",'1-1県'!$AP183)</f>
        <v/>
      </c>
      <c r="AT66" s="421">
        <f>IF('1-1県'!$AQ183="","",'1-1県'!$AQ183)</f>
        <v>235546</v>
      </c>
      <c r="AU66" s="387" t="str">
        <f>IF('1-1県'!AR183="","",'1-1県'!AR183)</f>
        <v/>
      </c>
      <c r="AV66" s="421">
        <f>IF('1-1県'!$AS183="","",'1-1県'!$AS183)</f>
        <v>532</v>
      </c>
      <c r="AW66" s="387" t="str">
        <f>IF('1-1県'!$AT183="","",'1-1県'!$AT183)</f>
        <v/>
      </c>
      <c r="AX66" s="421">
        <f>IF('1-1県'!$AU183="","",'1-1県'!$AU183)</f>
        <v>41264</v>
      </c>
      <c r="AY66" s="387" t="str">
        <f>IF('1-1県'!AV183="","",'1-1県'!AV183)</f>
        <v/>
      </c>
      <c r="AZ66" s="422">
        <f>IF('1-1県'!AW183="","",'1-1県'!AW183)</f>
        <v>27753</v>
      </c>
      <c r="BA66" s="415"/>
      <c r="BB66" s="423"/>
      <c r="BC66" s="408" t="s">
        <v>108</v>
      </c>
      <c r="BD66" s="409">
        <v>5</v>
      </c>
      <c r="BE66" s="412">
        <v>9</v>
      </c>
      <c r="BF66" s="387" t="str">
        <f>IF('1-1県'!$AZ183="","",'1-1県'!$AZ183)</f>
        <v/>
      </c>
      <c r="BG66" s="422">
        <f>IF('1-1県'!$BA183="","",'1-1県'!$BA183)</f>
        <v>4</v>
      </c>
      <c r="BH66" s="387" t="str">
        <f>IF('1-1県'!$BB183="","",'1-1県'!$BB183)</f>
        <v/>
      </c>
      <c r="BI66" s="422">
        <f>IF('1-1県'!$BC183="","",'1-1県'!$BC183)</f>
        <v>106</v>
      </c>
      <c r="BJ66" s="387" t="str">
        <f>IF('1-1県'!$BD183="","",'1-1県'!$BD183)</f>
        <v/>
      </c>
      <c r="BK66" s="422">
        <f>IF('1-1県'!$BE183="","",'1-1県'!$BE183)</f>
        <v>6723</v>
      </c>
      <c r="BL66" s="387" t="str">
        <f>IF('1-1県'!$BF183="","",'1-1県'!$BF183)</f>
        <v/>
      </c>
      <c r="BM66" s="422">
        <f>IF('1-1県'!$BG183="","",'1-1県'!$BG183)</f>
        <v>5577.6319999999996</v>
      </c>
      <c r="BN66" s="387" t="str">
        <f>IF('1-1県'!$BH183="","",'1-1県'!$BH183)</f>
        <v/>
      </c>
      <c r="BO66" s="422">
        <f>IF('1-1県'!$BI183="","",'1-1県'!$BI183)</f>
        <v>5503</v>
      </c>
      <c r="BP66" s="387" t="str">
        <f>IF('1-1県'!$BJ183="","",'1-1県'!$BJ183)</f>
        <v/>
      </c>
      <c r="BQ66" s="422">
        <f>IF('1-1県'!$BK183="","",'1-1県'!$BK183)</f>
        <v>725</v>
      </c>
      <c r="BR66" s="387" t="str">
        <f>IF('1-1県'!$BL183="","",'1-1県'!$BL183)</f>
        <v/>
      </c>
      <c r="BS66" s="422">
        <f>IF('1-1県'!$BM183="","",'1-1県'!$BM183)</f>
        <v>3144</v>
      </c>
      <c r="BT66" s="387" t="str">
        <f>IF('1-1県'!$BN183="","",'1-1県'!$BN183)</f>
        <v/>
      </c>
      <c r="BU66" s="421">
        <f>IF('1-1県'!$BO183="","",'1-1県'!$BO183)</f>
        <v>1634</v>
      </c>
      <c r="BV66" s="492"/>
      <c r="BW66" s="421">
        <f>IF('1-1県'!$BQ183="","",'1-1県'!$BQ183)</f>
        <v>8062</v>
      </c>
      <c r="BX66" s="387" t="str">
        <f>IF('1-1県'!$BR183="","",'1-1県'!$BR183)</f>
        <v/>
      </c>
      <c r="BY66" s="422">
        <f>IF('1-1県'!$BS183="","",'1-1県'!$BS183)</f>
        <v>92919</v>
      </c>
      <c r="BZ66" s="387" t="str">
        <f>IF('1-1県'!$BT183="","",'1-1県'!$BT183)</f>
        <v/>
      </c>
      <c r="CA66" s="393">
        <f>IF('1-1県'!$BU183="","",'1-1県'!$BU183)</f>
        <v>0</v>
      </c>
      <c r="CB66" s="387" t="str">
        <f>IF('1-1県'!$BV183="","",'1-1県'!$BV183)</f>
        <v/>
      </c>
      <c r="CC66" s="393">
        <f>IF('1-1県'!$BW183="","",'1-1県'!$BW183)</f>
        <v>106.2</v>
      </c>
      <c r="CD66" s="408" t="s">
        <v>108</v>
      </c>
      <c r="CE66" s="409">
        <v>5</v>
      </c>
      <c r="CF66" s="410">
        <v>9</v>
      </c>
      <c r="CG66" s="387" t="str">
        <f>IF('1-1県'!$BX183="","",'1-1県'!$BX183)</f>
        <v/>
      </c>
      <c r="CH66" s="422">
        <f>IF('1-1県'!$BY183="","",'1-1県'!$BY183)</f>
        <v>244376</v>
      </c>
      <c r="CI66" s="387" t="str">
        <f>IF('1-1県'!$BZ183="","",'1-1県'!$BZ183)</f>
        <v/>
      </c>
      <c r="CJ66" s="396">
        <f>IF('1-1県'!$CA183="","",'1-1県'!$CA183)</f>
        <v>1.35</v>
      </c>
      <c r="CK66" s="387" t="str">
        <f>IF('1-1県'!$CB183="","",'1-1県'!$CB183)</f>
        <v/>
      </c>
      <c r="CL66" s="422">
        <f>IF('1-1県'!$CC183="","",'1-1県'!$CC183)</f>
        <v>4288</v>
      </c>
      <c r="CM66" s="387" t="str">
        <f>IF('1-1県'!$CD183="","",'1-1県'!$CD183)</f>
        <v/>
      </c>
      <c r="CN66" s="422">
        <f>IF('1-1県'!$CE183="","",'1-1県'!$CE183)</f>
        <v>9865</v>
      </c>
      <c r="CO66" s="387" t="str">
        <f>IF('1-1県'!$CF183="","",'1-1県'!$CF183)</f>
        <v/>
      </c>
      <c r="CP66" s="392">
        <f>IF('1-1県'!$CG183="","",'1-1県'!$CG183)</f>
        <v>87.6</v>
      </c>
      <c r="CQ66" s="387" t="str">
        <f>IF('1-1県'!$CH183="","",'1-1県'!$CH183)</f>
        <v/>
      </c>
      <c r="CR66" s="392">
        <f>IF('1-1県'!$CI183="","",'1-1県'!$CI183)</f>
        <v>82.2</v>
      </c>
      <c r="CS66" s="387" t="str">
        <f>IF('1-1県'!$CJ183="","",'1-1県'!$CJ183)</f>
        <v/>
      </c>
      <c r="CT66" s="392">
        <f>IF('1-1県'!$CK183="","",'1-1県'!$CK183)</f>
        <v>101.8</v>
      </c>
      <c r="CU66" s="387" t="str">
        <f>IF('1-1県'!$CL183="","",'1-1県'!$CL183)</f>
        <v/>
      </c>
      <c r="CV66" s="392">
        <f>IF('1-1県'!$CM183="","",'1-1県'!$CM183)</f>
        <v>95.5</v>
      </c>
      <c r="CW66" s="387" t="str">
        <f>IF('1-1県'!$CN183="","",'1-1県'!$CN183)</f>
        <v/>
      </c>
      <c r="CX66" s="392">
        <f>IF('1-1県'!$CO183="","",'1-1県'!$CO183)</f>
        <v>101.7</v>
      </c>
      <c r="CY66" s="387" t="str">
        <f>IF('1-1県'!$CP183="","",'1-1県'!$CP183)</f>
        <v/>
      </c>
      <c r="CZ66" s="392">
        <f>IF('1-1県'!$CQ183="","",'1-1県'!$CQ183)</f>
        <v>98.5</v>
      </c>
      <c r="DA66" s="387" t="str">
        <f>IF('1-1県'!$CR183="","",'1-1県'!$CR183)</f>
        <v/>
      </c>
      <c r="DB66" s="392">
        <f>IF('1-1県'!$CS183="","",'1-1県'!$CS183)</f>
        <v>105.7</v>
      </c>
      <c r="DC66" s="387" t="str">
        <f>IF('1-1県'!$CT183="","",'1-1県'!$CT183)</f>
        <v/>
      </c>
      <c r="DD66" s="393">
        <f>IF('1-1県'!$CU183="","",'1-1県'!$CU183)</f>
        <v>3.6</v>
      </c>
    </row>
    <row r="67" spans="1:111" s="8" customFormat="1" ht="18" customHeight="1">
      <c r="A67" s="408">
        <v>2023</v>
      </c>
      <c r="B67" s="408" t="s">
        <v>108</v>
      </c>
      <c r="C67" s="409">
        <v>5</v>
      </c>
      <c r="D67" s="410">
        <v>10</v>
      </c>
      <c r="E67" s="12" t="str">
        <f t="shared" si="1"/>
        <v>510</v>
      </c>
      <c r="F67" s="387" t="str">
        <f>IF('1-1県'!$F184="","",'1-1県'!$F184)</f>
        <v/>
      </c>
      <c r="G67" s="413">
        <f>IF('1-1県'!$G184="","",'1-1県'!$G184)</f>
        <v>60</v>
      </c>
      <c r="H67" s="387" t="str">
        <f>IF('1-1県'!$H184="","",'1-1県'!$H184)</f>
        <v/>
      </c>
      <c r="I67" s="413">
        <f>IF('1-1県'!$I184="","",'1-1県'!$I184)</f>
        <v>14.3</v>
      </c>
      <c r="J67" s="387" t="str">
        <f>IF('1-1県'!$J184="","",'1-1県'!$J184)</f>
        <v/>
      </c>
      <c r="K67" s="413">
        <f>IF('1-1県'!$K184="","",'1-1県'!$K184)</f>
        <v>40</v>
      </c>
      <c r="L67" s="387" t="str">
        <f>IF('1-1県'!$L184="","",'1-1県'!$L184)</f>
        <v/>
      </c>
      <c r="M67" s="394">
        <f>IF('1-1県'!$M184="","",'1-1県'!$M184)</f>
        <v>1040711</v>
      </c>
      <c r="N67" s="387" t="str">
        <f>IF('1-1県'!$N184="","",'1-1県'!$N184)</f>
        <v/>
      </c>
      <c r="O67" s="394">
        <f>IF('1-1県'!$O184="","",'1-1県'!$O184)</f>
        <v>473366</v>
      </c>
      <c r="P67" s="387" t="str">
        <f>IF('1-1県'!$P184="","",'1-1県'!$P184)</f>
        <v/>
      </c>
      <c r="Q67" s="393">
        <f>IF('1-1県'!$Q184="","",'1-1県'!$Q184)</f>
        <v>80.7</v>
      </c>
      <c r="R67" s="387" t="str">
        <f>IF('1-1県'!$R184="","",'1-1県'!$R184)</f>
        <v/>
      </c>
      <c r="S67" s="393">
        <f>IF('1-1県'!$S184="","",'1-1県'!$S184)</f>
        <v>87.8</v>
      </c>
      <c r="T67" s="387" t="str">
        <f>IF('1-1県'!$T184="","",'1-1県'!$T184)</f>
        <v/>
      </c>
      <c r="U67" s="393">
        <f>IF('1-1県'!$U184="","",'1-1県'!$U184)</f>
        <v>81.2</v>
      </c>
      <c r="V67" s="387" t="str">
        <f>IF('1-1県'!$V184="","",'1-1県'!$V184)</f>
        <v/>
      </c>
      <c r="W67" s="393">
        <f>IF('1-1県'!$W184="","",'1-1県'!$W184)</f>
        <v>83.5</v>
      </c>
      <c r="X67" s="387" t="str">
        <f>IF('1-1県'!$X184="","",'1-1県'!$X184)</f>
        <v/>
      </c>
      <c r="Y67" s="393">
        <f>IF('1-1県'!$Y184="","",'1-1県'!$Y184)</f>
        <v>120.2</v>
      </c>
      <c r="Z67" s="387" t="str">
        <f>IF('1-1県'!$Z184="","",'1-1県'!$Z184)</f>
        <v/>
      </c>
      <c r="AA67" s="393">
        <f>IF('1-1県'!$AA184="","",'1-1県'!$AA184)</f>
        <v>120.7</v>
      </c>
      <c r="AB67" s="408" t="s">
        <v>108</v>
      </c>
      <c r="AC67" s="409">
        <v>5</v>
      </c>
      <c r="AD67" s="410">
        <v>10</v>
      </c>
      <c r="AE67" s="387" t="str">
        <f>IF('1-1県'!$AB184="","",'1-1県'!$AB184)</f>
        <v/>
      </c>
      <c r="AF67" s="421">
        <f>IF('1-1県'!$AC184="","",'1-1県'!$AC184)</f>
        <v>509</v>
      </c>
      <c r="AG67" s="387" t="str">
        <f>IF('1-1県'!$AD184="","",'1-1県'!$AD184)</f>
        <v/>
      </c>
      <c r="AH67" s="421">
        <f>IF('1-1県'!$AE184="","",'1-1県'!$AE184)</f>
        <v>200</v>
      </c>
      <c r="AI67" s="387" t="str">
        <f>IF('1-1県'!$AF184="","",'1-1県'!$AF184)</f>
        <v/>
      </c>
      <c r="AJ67" s="421">
        <f>IF('1-1県'!$AG184="","",'1-1県'!$AG184)</f>
        <v>233</v>
      </c>
      <c r="AK67" s="387" t="str">
        <f>IF('1-1県'!$AH184="","",'1-1県'!$AH184)</f>
        <v/>
      </c>
      <c r="AL67" s="421">
        <f>IF('1-1県'!$AI184="","",'1-1県'!$AI184)</f>
        <v>437</v>
      </c>
      <c r="AM67" s="387" t="str">
        <f>IF('1-1県'!$AJ184="","",'1-1県'!$AJ184)</f>
        <v/>
      </c>
      <c r="AN67" s="421">
        <f>IF('1-1県'!$AK184="","",'1-1県'!$AK184)</f>
        <v>13913</v>
      </c>
      <c r="AO67" s="387" t="str">
        <f>IF('1-1県'!$AL184="","",'1-1県'!$AL184)</f>
        <v/>
      </c>
      <c r="AP67" s="421">
        <f>IF('1-1県'!$AM184="","",'1-1県'!$AM184)</f>
        <v>69917</v>
      </c>
      <c r="AQ67" s="387" t="str">
        <f>IF('1-1県'!$AN184="","",'1-1県'!$AN184)</f>
        <v/>
      </c>
      <c r="AR67" s="421">
        <f>IF('1-1県'!$AO184="","",'1-1県'!$AO184)</f>
        <v>1326</v>
      </c>
      <c r="AS67" s="387" t="str">
        <f>IF('1-1県'!$AP184="","",'1-1県'!$AP184)</f>
        <v/>
      </c>
      <c r="AT67" s="421">
        <f>IF('1-1県'!$AQ184="","",'1-1県'!$AQ184)</f>
        <v>270752</v>
      </c>
      <c r="AU67" s="387" t="str">
        <f>IF('1-1県'!AR184="","",'1-1県'!AR184)</f>
        <v/>
      </c>
      <c r="AV67" s="421">
        <f>IF('1-1県'!$AS184="","",'1-1県'!$AS184)</f>
        <v>3791</v>
      </c>
      <c r="AW67" s="387" t="str">
        <f>IF('1-1県'!$AT184="","",'1-1県'!$AT184)</f>
        <v/>
      </c>
      <c r="AX67" s="421">
        <f>IF('1-1県'!$AU184="","",'1-1県'!$AU184)</f>
        <v>41139</v>
      </c>
      <c r="AY67" s="387" t="str">
        <f>IF('1-1県'!AV184="","",'1-1県'!AV184)</f>
        <v/>
      </c>
      <c r="AZ67" s="422">
        <f>IF('1-1県'!AW184="","",'1-1県'!AW184)</f>
        <v>27730</v>
      </c>
      <c r="BA67" s="415"/>
      <c r="BB67" s="423"/>
      <c r="BC67" s="408" t="s">
        <v>108</v>
      </c>
      <c r="BD67" s="409">
        <v>5</v>
      </c>
      <c r="BE67" s="412">
        <v>10</v>
      </c>
      <c r="BF67" s="387" t="str">
        <f>IF('1-1県'!$AZ184="","",'1-1県'!$AZ184)</f>
        <v/>
      </c>
      <c r="BG67" s="422">
        <f>IF('1-1県'!$BA184="","",'1-1県'!$BA184)</f>
        <v>2</v>
      </c>
      <c r="BH67" s="387" t="str">
        <f>IF('1-1県'!$BB184="","",'1-1県'!$BB184)</f>
        <v/>
      </c>
      <c r="BI67" s="422">
        <f>IF('1-1県'!$BC184="","",'1-1県'!$BC184)</f>
        <v>54</v>
      </c>
      <c r="BJ67" s="387" t="str">
        <f>IF('1-1県'!$BD184="","",'1-1県'!$BD184)</f>
        <v/>
      </c>
      <c r="BK67" s="422">
        <f>IF('1-1県'!$BE184="","",'1-1県'!$BE184)</f>
        <v>6431</v>
      </c>
      <c r="BL67" s="387" t="str">
        <f>IF('1-1県'!$BF184="","",'1-1県'!$BF184)</f>
        <v/>
      </c>
      <c r="BM67" s="422">
        <f>IF('1-1県'!$BG184="","",'1-1県'!$BG184)</f>
        <v>3171.2750000000001</v>
      </c>
      <c r="BN67" s="387" t="str">
        <f>IF('1-1県'!$BH184="","",'1-1県'!$BH184)</f>
        <v/>
      </c>
      <c r="BO67" s="422">
        <f>IF('1-1県'!$BI184="","",'1-1県'!$BI184)</f>
        <v>6023</v>
      </c>
      <c r="BP67" s="387" t="str">
        <f>IF('1-1県'!$BJ184="","",'1-1県'!$BJ184)</f>
        <v/>
      </c>
      <c r="BQ67" s="422">
        <f>IF('1-1県'!$BK184="","",'1-1県'!$BK184)</f>
        <v>1064</v>
      </c>
      <c r="BR67" s="387" t="str">
        <f>IF('1-1県'!$BL184="","",'1-1県'!$BL184)</f>
        <v/>
      </c>
      <c r="BS67" s="422">
        <f>IF('1-1県'!$BM184="","",'1-1県'!$BM184)</f>
        <v>3301</v>
      </c>
      <c r="BT67" s="387" t="str">
        <f>IF('1-1県'!$BN184="","",'1-1県'!$BN184)</f>
        <v/>
      </c>
      <c r="BU67" s="421">
        <f>IF('1-1県'!$BO184="","",'1-1県'!$BO184)</f>
        <v>1659</v>
      </c>
      <c r="BV67" s="492"/>
      <c r="BW67" s="421">
        <f>IF('1-1県'!$BQ184="","",'1-1県'!$BQ184)</f>
        <v>8304</v>
      </c>
      <c r="BX67" s="387" t="str">
        <f>IF('1-1県'!$BR184="","",'1-1県'!$BR184)</f>
        <v/>
      </c>
      <c r="BY67" s="422">
        <f>IF('1-1県'!$BS184="","",'1-1県'!$BS184)</f>
        <v>102785</v>
      </c>
      <c r="BZ67" s="387" t="str">
        <f>IF('1-1県'!$BT184="","",'1-1県'!$BT184)</f>
        <v/>
      </c>
      <c r="CA67" s="393">
        <f>IF('1-1県'!$BU184="","",'1-1県'!$BU184)</f>
        <v>0</v>
      </c>
      <c r="CB67" s="387" t="str">
        <f>IF('1-1県'!$BV184="","",'1-1県'!$BV184)</f>
        <v/>
      </c>
      <c r="CC67" s="393">
        <f>IF('1-1県'!$BW184="","",'1-1県'!$BW184)</f>
        <v>107.2</v>
      </c>
      <c r="CD67" s="408" t="s">
        <v>108</v>
      </c>
      <c r="CE67" s="409">
        <v>5</v>
      </c>
      <c r="CF67" s="410">
        <v>10</v>
      </c>
      <c r="CG67" s="387" t="str">
        <f>IF('1-1県'!$BX184="","",'1-1県'!$BX184)</f>
        <v/>
      </c>
      <c r="CH67" s="422">
        <f>IF('1-1県'!$BY184="","",'1-1県'!$BY184)</f>
        <v>254684</v>
      </c>
      <c r="CI67" s="387" t="str">
        <f>IF('1-1県'!$BZ184="","",'1-1県'!$BZ184)</f>
        <v/>
      </c>
      <c r="CJ67" s="396">
        <f>IF('1-1県'!$CA184="","",'1-1県'!$CA184)</f>
        <v>1.35</v>
      </c>
      <c r="CK67" s="387" t="str">
        <f>IF('1-1県'!$CB184="","",'1-1県'!$CB184)</f>
        <v/>
      </c>
      <c r="CL67" s="422">
        <f>IF('1-1県'!$CC184="","",'1-1県'!$CC184)</f>
        <v>4382</v>
      </c>
      <c r="CM67" s="387" t="str">
        <f>IF('1-1県'!$CD184="","",'1-1県'!$CD184)</f>
        <v/>
      </c>
      <c r="CN67" s="422">
        <f>IF('1-1県'!$CE184="","",'1-1県'!$CE184)</f>
        <v>10687</v>
      </c>
      <c r="CO67" s="387" t="str">
        <f>IF('1-1県'!$CF184="","",'1-1県'!$CF184)</f>
        <v/>
      </c>
      <c r="CP67" s="392">
        <f>IF('1-1県'!$CG184="","",'1-1県'!$CG184)</f>
        <v>87.1</v>
      </c>
      <c r="CQ67" s="387" t="str">
        <f>IF('1-1県'!$CH184="","",'1-1県'!$CH184)</f>
        <v/>
      </c>
      <c r="CR67" s="392">
        <f>IF('1-1県'!$CI184="","",'1-1県'!$CI184)</f>
        <v>80.8</v>
      </c>
      <c r="CS67" s="387" t="str">
        <f>IF('1-1県'!$CJ184="","",'1-1県'!$CJ184)</f>
        <v/>
      </c>
      <c r="CT67" s="392">
        <f>IF('1-1県'!$CK184="","",'1-1県'!$CK184)</f>
        <v>101.8</v>
      </c>
      <c r="CU67" s="387" t="str">
        <f>IF('1-1県'!$CL184="","",'1-1県'!$CL184)</f>
        <v/>
      </c>
      <c r="CV67" s="392">
        <f>IF('1-1県'!$CM184="","",'1-1県'!$CM184)</f>
        <v>94.4</v>
      </c>
      <c r="CW67" s="387" t="str">
        <f>IF('1-1県'!$CN184="","",'1-1県'!$CN184)</f>
        <v/>
      </c>
      <c r="CX67" s="392">
        <f>IF('1-1県'!$CO184="","",'1-1県'!$CO184)</f>
        <v>102.6</v>
      </c>
      <c r="CY67" s="387" t="str">
        <f>IF('1-1県'!$CP184="","",'1-1県'!$CP184)</f>
        <v/>
      </c>
      <c r="CZ67" s="392">
        <f>IF('1-1県'!$CQ184="","",'1-1県'!$CQ184)</f>
        <v>99</v>
      </c>
      <c r="DA67" s="387" t="str">
        <f>IF('1-1県'!$CR184="","",'1-1県'!$CR184)</f>
        <v/>
      </c>
      <c r="DB67" s="392">
        <f>IF('1-1県'!$CS184="","",'1-1県'!$CS184)</f>
        <v>106.6</v>
      </c>
      <c r="DC67" s="387" t="str">
        <f>IF('1-1県'!$CT184="","",'1-1県'!$CT184)</f>
        <v/>
      </c>
      <c r="DD67" s="393">
        <f>IF('1-1県'!$CU184="","",'1-1県'!$CU184)</f>
        <v>0</v>
      </c>
    </row>
    <row r="68" spans="1:111" s="8" customFormat="1" ht="18" customHeight="1">
      <c r="A68" s="408">
        <v>2023</v>
      </c>
      <c r="B68" s="408" t="s">
        <v>108</v>
      </c>
      <c r="C68" s="409">
        <v>5</v>
      </c>
      <c r="D68" s="410">
        <v>11</v>
      </c>
      <c r="E68" s="12" t="str">
        <f t="shared" si="1"/>
        <v>511</v>
      </c>
      <c r="F68" s="387" t="str">
        <f>IF('1-1県'!$F185="","",'1-1県'!$F185)</f>
        <v/>
      </c>
      <c r="G68" s="413">
        <f>IF('1-1県'!$G185="","",'1-1県'!$G185)</f>
        <v>100</v>
      </c>
      <c r="H68" s="387" t="str">
        <f>IF('1-1県'!$H185="","",'1-1県'!$H185)</f>
        <v/>
      </c>
      <c r="I68" s="413">
        <f>IF('1-1県'!$I185="","",'1-1県'!$I185)</f>
        <v>28.6</v>
      </c>
      <c r="J68" s="387" t="str">
        <f>IF('1-1県'!$J185="","",'1-1県'!$J185)</f>
        <v/>
      </c>
      <c r="K68" s="413">
        <f>IF('1-1県'!$K185="","",'1-1県'!$K185)</f>
        <v>20</v>
      </c>
      <c r="L68" s="387" t="str">
        <f>IF('1-1県'!$L185="","",'1-1県'!$L185)</f>
        <v/>
      </c>
      <c r="M68" s="394">
        <f>IF('1-1県'!$M185="","",'1-1県'!$M185)</f>
        <v>1040218</v>
      </c>
      <c r="N68" s="387" t="str">
        <f>IF('1-1県'!$N185="","",'1-1県'!$N185)</f>
        <v/>
      </c>
      <c r="O68" s="394">
        <f>IF('1-1県'!$O185="","",'1-1県'!$O185)</f>
        <v>473489</v>
      </c>
      <c r="P68" s="387" t="str">
        <f>IF('1-1県'!$P185="","",'1-1県'!$P185)</f>
        <v/>
      </c>
      <c r="Q68" s="393">
        <f>IF('1-1県'!$Q185="","",'1-1県'!$Q185)</f>
        <v>80.8</v>
      </c>
      <c r="R68" s="387" t="str">
        <f>IF('1-1県'!$R185="","",'1-1県'!$R185)</f>
        <v/>
      </c>
      <c r="S68" s="393">
        <f>IF('1-1県'!$S185="","",'1-1県'!$S185)</f>
        <v>85.7</v>
      </c>
      <c r="T68" s="387" t="str">
        <f>IF('1-1県'!$T185="","",'1-1県'!$T185)</f>
        <v/>
      </c>
      <c r="U68" s="393">
        <f>IF('1-1県'!$U185="","",'1-1県'!$U185)</f>
        <v>81.2</v>
      </c>
      <c r="V68" s="387" t="str">
        <f>IF('1-1県'!$V185="","",'1-1県'!$V185)</f>
        <v/>
      </c>
      <c r="W68" s="393">
        <f>IF('1-1県'!$W185="","",'1-1県'!$W185)</f>
        <v>87</v>
      </c>
      <c r="X68" s="387" t="str">
        <f>IF('1-1県'!$X185="","",'1-1県'!$X185)</f>
        <v/>
      </c>
      <c r="Y68" s="393">
        <f>IF('1-1県'!$Y185="","",'1-1県'!$Y185)</f>
        <v>118.9</v>
      </c>
      <c r="Z68" s="387" t="str">
        <f>IF('1-1県'!$Z185="","",'1-1県'!$Z185)</f>
        <v/>
      </c>
      <c r="AA68" s="393">
        <f>IF('1-1県'!$AA185="","",'1-1県'!$AA185)</f>
        <v>119</v>
      </c>
      <c r="AB68" s="408" t="s">
        <v>108</v>
      </c>
      <c r="AC68" s="409">
        <v>5</v>
      </c>
      <c r="AD68" s="410">
        <v>11</v>
      </c>
      <c r="AE68" s="387" t="str">
        <f>IF('1-1県'!$AB185="","",'1-1県'!$AB185)</f>
        <v/>
      </c>
      <c r="AF68" s="421">
        <f>IF('1-1県'!$AC185="","",'1-1県'!$AC185)</f>
        <v>441</v>
      </c>
      <c r="AG68" s="387" t="str">
        <f>IF('1-1県'!$AD185="","",'1-1県'!$AD185)</f>
        <v/>
      </c>
      <c r="AH68" s="421">
        <f>IF('1-1県'!$AE185="","",'1-1県'!$AE185)</f>
        <v>175</v>
      </c>
      <c r="AI68" s="387" t="str">
        <f>IF('1-1県'!$AF185="","",'1-1県'!$AF185)</f>
        <v/>
      </c>
      <c r="AJ68" s="421">
        <f>IF('1-1県'!$AG185="","",'1-1県'!$AG185)</f>
        <v>191</v>
      </c>
      <c r="AK68" s="387" t="str">
        <f>IF('1-1県'!$AH185="","",'1-1県'!$AH185)</f>
        <v/>
      </c>
      <c r="AL68" s="421">
        <f>IF('1-1県'!$AI185="","",'1-1県'!$AI185)</f>
        <v>339</v>
      </c>
      <c r="AM68" s="387" t="str">
        <f>IF('1-1県'!$AJ185="","",'1-1県'!$AJ185)</f>
        <v/>
      </c>
      <c r="AN68" s="421">
        <f>IF('1-1県'!$AK185="","",'1-1県'!$AK185)</f>
        <v>10780</v>
      </c>
      <c r="AO68" s="387" t="str">
        <f>IF('1-1県'!$AL185="","",'1-1県'!$AL185)</f>
        <v/>
      </c>
      <c r="AP68" s="421">
        <f>IF('1-1県'!$AM185="","",'1-1県'!$AM185)</f>
        <v>69516</v>
      </c>
      <c r="AQ68" s="387" t="str">
        <f>IF('1-1県'!$AN185="","",'1-1県'!$AN185)</f>
        <v/>
      </c>
      <c r="AR68" s="421">
        <f>IF('1-1県'!$AO185="","",'1-1県'!$AO185)</f>
        <v>2518</v>
      </c>
      <c r="AS68" s="387" t="str">
        <f>IF('1-1県'!$AP185="","",'1-1県'!$AP185)</f>
        <v/>
      </c>
      <c r="AT68" s="421">
        <f>IF('1-1県'!$AQ185="","",'1-1県'!$AQ185)</f>
        <v>273901</v>
      </c>
      <c r="AU68" s="387" t="str">
        <f>IF('1-1県'!AR185="","",'1-1県'!AR185)</f>
        <v/>
      </c>
      <c r="AV68" s="421">
        <f>IF('1-1県'!$AS185="","",'1-1県'!$AS185)</f>
        <v>3846</v>
      </c>
      <c r="AW68" s="387" t="str">
        <f>IF('1-1県'!$AT185="","",'1-1県'!$AT185)</f>
        <v/>
      </c>
      <c r="AX68" s="421">
        <f>IF('1-1県'!$AU185="","",'1-1県'!$AU185)</f>
        <v>41023</v>
      </c>
      <c r="AY68" s="387" t="str">
        <f>IF('1-1県'!AV185="","",'1-1県'!AV185)</f>
        <v/>
      </c>
      <c r="AZ68" s="422">
        <f>IF('1-1県'!AW185="","",'1-1県'!AW185)</f>
        <v>27685</v>
      </c>
      <c r="BA68" s="415"/>
      <c r="BB68" s="423"/>
      <c r="BC68" s="408" t="s">
        <v>108</v>
      </c>
      <c r="BD68" s="409">
        <v>5</v>
      </c>
      <c r="BE68" s="412">
        <v>11</v>
      </c>
      <c r="BF68" s="387" t="str">
        <f>IF('1-1県'!$AZ185="","",'1-1県'!$AZ185)</f>
        <v/>
      </c>
      <c r="BG68" s="422">
        <f>IF('1-1県'!$BA185="","",'1-1県'!$BA185)</f>
        <v>1</v>
      </c>
      <c r="BH68" s="387" t="str">
        <f>IF('1-1県'!$BB185="","",'1-1県'!$BB185)</f>
        <v/>
      </c>
      <c r="BI68" s="422">
        <f>IF('1-1県'!$BC185="","",'1-1県'!$BC185)</f>
        <v>487</v>
      </c>
      <c r="BJ68" s="387" t="str">
        <f>IF('1-1県'!$BD185="","",'1-1県'!$BD185)</f>
        <v/>
      </c>
      <c r="BK68" s="422">
        <f>IF('1-1県'!$BE185="","",'1-1県'!$BE185)</f>
        <v>6670</v>
      </c>
      <c r="BL68" s="387" t="str">
        <f>IF('1-1県'!$BF185="","",'1-1県'!$BF185)</f>
        <v/>
      </c>
      <c r="BM68" s="422">
        <f>IF('1-1県'!$BG185="","",'1-1県'!$BG185)</f>
        <v>6148.7439999999997</v>
      </c>
      <c r="BN68" s="387" t="str">
        <f>IF('1-1県'!$BH185="","",'1-1県'!$BH185)</f>
        <v/>
      </c>
      <c r="BO68" s="422">
        <f>IF('1-1県'!$BI185="","",'1-1県'!$BI185)</f>
        <v>6353</v>
      </c>
      <c r="BP68" s="387" t="str">
        <f>IF('1-1県'!$BJ185="","",'1-1県'!$BJ185)</f>
        <v/>
      </c>
      <c r="BQ68" s="422">
        <f>IF('1-1県'!$BK185="","",'1-1県'!$BK185)</f>
        <v>1042</v>
      </c>
      <c r="BR68" s="387" t="str">
        <f>IF('1-1県'!$BL185="","",'1-1県'!$BL185)</f>
        <v/>
      </c>
      <c r="BS68" s="422">
        <f>IF('1-1県'!$BM185="","",'1-1県'!$BM185)</f>
        <v>3608</v>
      </c>
      <c r="BT68" s="387" t="str">
        <f>IF('1-1県'!$BN185="","",'1-1県'!$BN185)</f>
        <v/>
      </c>
      <c r="BU68" s="421">
        <f>IF('1-1県'!$BO185="","",'1-1県'!$BO185)</f>
        <v>1704</v>
      </c>
      <c r="BV68" s="492"/>
      <c r="BW68" s="421">
        <f>IF('1-1県'!$BQ185="","",'1-1県'!$BQ185)</f>
        <v>7930</v>
      </c>
      <c r="BX68" s="387" t="str">
        <f>IF('1-1県'!$BR185="","",'1-1県'!$BR185)</f>
        <v/>
      </c>
      <c r="BY68" s="422">
        <f>IF('1-1県'!$BS185="","",'1-1県'!$BS185)</f>
        <v>106809</v>
      </c>
      <c r="BZ68" s="387" t="str">
        <f>IF('1-1県'!$BT185="","",'1-1県'!$BT185)</f>
        <v/>
      </c>
      <c r="CA68" s="393">
        <f>IF('1-1県'!$BU185="","",'1-1県'!$BU185)</f>
        <v>0</v>
      </c>
      <c r="CB68" s="387" t="str">
        <f>IF('1-1県'!$BV185="","",'1-1県'!$BV185)</f>
        <v/>
      </c>
      <c r="CC68" s="393">
        <f>IF('1-1県'!$BW185="","",'1-1県'!$BW185)</f>
        <v>107</v>
      </c>
      <c r="CD68" s="408" t="s">
        <v>108</v>
      </c>
      <c r="CE68" s="409">
        <v>5</v>
      </c>
      <c r="CF68" s="410">
        <v>11</v>
      </c>
      <c r="CG68" s="387" t="str">
        <f>IF('1-1県'!$BX185="","",'1-1県'!$BX185)</f>
        <v/>
      </c>
      <c r="CH68" s="422">
        <f>IF('1-1県'!$BY185="","",'1-1県'!$BY185)</f>
        <v>239164</v>
      </c>
      <c r="CI68" s="387" t="str">
        <f>IF('1-1県'!$BZ185="","",'1-1県'!$BZ185)</f>
        <v/>
      </c>
      <c r="CJ68" s="396">
        <f>IF('1-1県'!$CA185="","",'1-1県'!$CA185)</f>
        <v>1.37</v>
      </c>
      <c r="CK68" s="387" t="str">
        <f>IF('1-1県'!$CB185="","",'1-1県'!$CB185)</f>
        <v/>
      </c>
      <c r="CL68" s="422">
        <f>IF('1-1県'!$CC185="","",'1-1県'!$CC185)</f>
        <v>3680</v>
      </c>
      <c r="CM68" s="387" t="str">
        <f>IF('1-1県'!$CD185="","",'1-1県'!$CD185)</f>
        <v/>
      </c>
      <c r="CN68" s="422">
        <f>IF('1-1県'!$CE185="","",'1-1県'!$CE185)</f>
        <v>9487</v>
      </c>
      <c r="CO68" s="387" t="str">
        <f>IF('1-1県'!$CF185="","",'1-1県'!$CF185)</f>
        <v/>
      </c>
      <c r="CP68" s="392">
        <f>IF('1-1県'!$CG185="","",'1-1県'!$CG185)</f>
        <v>92.4</v>
      </c>
      <c r="CQ68" s="387" t="str">
        <f>IF('1-1県'!$CH185="","",'1-1県'!$CH185)</f>
        <v/>
      </c>
      <c r="CR68" s="392">
        <f>IF('1-1県'!$CI185="","",'1-1県'!$CI185)</f>
        <v>85.9</v>
      </c>
      <c r="CS68" s="387" t="str">
        <f>IF('1-1県'!$CJ185="","",'1-1県'!$CJ185)</f>
        <v/>
      </c>
      <c r="CT68" s="392">
        <f>IF('1-1県'!$CK185="","",'1-1県'!$CK185)</f>
        <v>102.8</v>
      </c>
      <c r="CU68" s="387" t="str">
        <f>IF('1-1県'!$CL185="","",'1-1県'!$CL185)</f>
        <v/>
      </c>
      <c r="CV68" s="392">
        <f>IF('1-1県'!$CM185="","",'1-1県'!$CM185)</f>
        <v>95.5</v>
      </c>
      <c r="CW68" s="387" t="str">
        <f>IF('1-1県'!$CN185="","",'1-1県'!$CN185)</f>
        <v/>
      </c>
      <c r="CX68" s="392">
        <f>IF('1-1県'!$CO185="","",'1-1県'!$CO185)</f>
        <v>102.6</v>
      </c>
      <c r="CY68" s="387" t="str">
        <f>IF('1-1県'!$CP185="","",'1-1県'!$CP185)</f>
        <v/>
      </c>
      <c r="CZ68" s="392">
        <f>IF('1-1県'!$CQ185="","",'1-1県'!$CQ185)</f>
        <v>99</v>
      </c>
      <c r="DA68" s="387" t="str">
        <f>IF('1-1県'!$CR185="","",'1-1県'!$CR185)</f>
        <v/>
      </c>
      <c r="DB68" s="392">
        <f>IF('1-1県'!$CS185="","",'1-1県'!$CS185)</f>
        <v>112.3</v>
      </c>
      <c r="DC68" s="387" t="str">
        <f>IF('1-1県'!$CT185="","",'1-1県'!$CT185)</f>
        <v/>
      </c>
      <c r="DD68" s="393">
        <f>IF('1-1県'!$CU185="","",'1-1県'!$CU185)</f>
        <v>0</v>
      </c>
    </row>
    <row r="69" spans="1:111" s="8" customFormat="1" ht="18" customHeight="1">
      <c r="A69" s="408">
        <v>2023</v>
      </c>
      <c r="B69" s="408" t="s">
        <v>108</v>
      </c>
      <c r="C69" s="409">
        <v>5</v>
      </c>
      <c r="D69" s="410">
        <v>12</v>
      </c>
      <c r="E69" s="12" t="str">
        <f t="shared" si="1"/>
        <v>512</v>
      </c>
      <c r="F69" s="387" t="str">
        <f>IF('1-1県'!$F186="","",'1-1県'!$F186)</f>
        <v/>
      </c>
      <c r="G69" s="413">
        <f>IF('1-1県'!$G186="","",'1-1県'!$G186)</f>
        <v>80</v>
      </c>
      <c r="H69" s="387" t="str">
        <f>IF('1-1県'!$H186="","",'1-1県'!$H186)</f>
        <v/>
      </c>
      <c r="I69" s="413">
        <f>IF('1-1県'!$I186="","",'1-1県'!$I186)</f>
        <v>14.3</v>
      </c>
      <c r="J69" s="387" t="str">
        <f>IF('1-1県'!$J186="","",'1-1県'!$J186)</f>
        <v/>
      </c>
      <c r="K69" s="413">
        <f>IF('1-1県'!$K186="","",'1-1県'!$K186)</f>
        <v>40</v>
      </c>
      <c r="L69" s="387" t="str">
        <f>IF('1-1県'!$L186="","",'1-1県'!$L186)</f>
        <v/>
      </c>
      <c r="M69" s="394">
        <f>IF('1-1県'!$M186="","",'1-1県'!$M186)</f>
        <v>1039751</v>
      </c>
      <c r="N69" s="387" t="str">
        <f>IF('1-1県'!$N186="","",'1-1県'!$N186)</f>
        <v/>
      </c>
      <c r="O69" s="394">
        <f>IF('1-1県'!$O186="","",'1-1県'!$O186)</f>
        <v>473611</v>
      </c>
      <c r="P69" s="387" t="str">
        <f>IF('1-1県'!$P186="","",'1-1県'!$P186)</f>
        <v/>
      </c>
      <c r="Q69" s="393">
        <f>IF('1-1県'!$Q186="","",'1-1県'!$Q186)</f>
        <v>80.900000000000006</v>
      </c>
      <c r="R69" s="387" t="str">
        <f>IF('1-1県'!$R186="","",'1-1県'!$R186)</f>
        <v/>
      </c>
      <c r="S69" s="393">
        <f>IF('1-1県'!$S186="","",'1-1県'!$S186)</f>
        <v>83.6</v>
      </c>
      <c r="T69" s="387" t="str">
        <f>IF('1-1県'!$T186="","",'1-1県'!$T186)</f>
        <v/>
      </c>
      <c r="U69" s="393">
        <f>IF('1-1県'!$U186="","",'1-1県'!$U186)</f>
        <v>80.7</v>
      </c>
      <c r="V69" s="387" t="str">
        <f>IF('1-1県'!$V186="","",'1-1県'!$V186)</f>
        <v/>
      </c>
      <c r="W69" s="393">
        <f>IF('1-1県'!$W186="","",'1-1県'!$W186)</f>
        <v>86.6</v>
      </c>
      <c r="X69" s="387" t="str">
        <f>IF('1-1県'!$X186="","",'1-1県'!$X186)</f>
        <v/>
      </c>
      <c r="Y69" s="393">
        <f>IF('1-1県'!$Y186="","",'1-1県'!$Y186)</f>
        <v>119</v>
      </c>
      <c r="Z69" s="387" t="str">
        <f>IF('1-1県'!$Z186="","",'1-1県'!$Z186)</f>
        <v/>
      </c>
      <c r="AA69" s="393">
        <f>IF('1-1県'!$AA186="","",'1-1県'!$AA186)</f>
        <v>117.2</v>
      </c>
      <c r="AB69" s="408" t="s">
        <v>108</v>
      </c>
      <c r="AC69" s="409">
        <v>5</v>
      </c>
      <c r="AD69" s="410">
        <v>12</v>
      </c>
      <c r="AE69" s="387" t="str">
        <f>IF('1-1県'!$AB186="","",'1-1県'!$AB186)</f>
        <v/>
      </c>
      <c r="AF69" s="421">
        <f>IF('1-1県'!$AC186="","",'1-1県'!$AC186)</f>
        <v>586</v>
      </c>
      <c r="AG69" s="387" t="str">
        <f>IF('1-1県'!$AD186="","",'1-1県'!$AD186)</f>
        <v/>
      </c>
      <c r="AH69" s="421">
        <f>IF('1-1県'!$AE186="","",'1-1県'!$AE186)</f>
        <v>180</v>
      </c>
      <c r="AI69" s="387" t="str">
        <f>IF('1-1県'!$AF186="","",'1-1県'!$AF186)</f>
        <v/>
      </c>
      <c r="AJ69" s="421">
        <f>IF('1-1県'!$AG186="","",'1-1県'!$AG186)</f>
        <v>339</v>
      </c>
      <c r="AK69" s="387" t="str">
        <f>IF('1-1県'!$AH186="","",'1-1県'!$AH186)</f>
        <v/>
      </c>
      <c r="AL69" s="421">
        <f>IF('1-1県'!$AI186="","",'1-1県'!$AI186)</f>
        <v>286</v>
      </c>
      <c r="AM69" s="387" t="str">
        <f>IF('1-1県'!$AJ186="","",'1-1県'!$AJ186)</f>
        <v/>
      </c>
      <c r="AN69" s="421">
        <f>IF('1-1県'!$AK186="","",'1-1県'!$AK186)</f>
        <v>12680</v>
      </c>
      <c r="AO69" s="387" t="str">
        <f>IF('1-1県'!$AL186="","",'1-1県'!$AL186)</f>
        <v/>
      </c>
      <c r="AP69" s="421">
        <f>IF('1-1県'!$AM186="","",'1-1県'!$AM186)</f>
        <v>87634</v>
      </c>
      <c r="AQ69" s="387" t="str">
        <f>IF('1-1県'!$AN186="","",'1-1県'!$AN186)</f>
        <v/>
      </c>
      <c r="AR69" s="421">
        <f>IF('1-1県'!$AO186="","",'1-1県'!$AO186)</f>
        <v>1710</v>
      </c>
      <c r="AS69" s="387" t="str">
        <f>IF('1-1県'!$AP186="","",'1-1県'!$AP186)</f>
        <v/>
      </c>
      <c r="AT69" s="421">
        <f>IF('1-1県'!$AQ186="","",'1-1県'!$AQ186)</f>
        <v>268054</v>
      </c>
      <c r="AU69" s="387" t="str">
        <f>IF('1-1県'!AR186="","",'1-1県'!AR186)</f>
        <v/>
      </c>
      <c r="AV69" s="421">
        <f>IF('1-1県'!$AS186="","",'1-1県'!$AS186)</f>
        <v>4407</v>
      </c>
      <c r="AW69" s="387" t="str">
        <f>IF('1-1県'!$AT186="","",'1-1県'!$AT186)</f>
        <v/>
      </c>
      <c r="AX69" s="421">
        <f>IF('1-1県'!$AU186="","",'1-1県'!$AU186)</f>
        <v>41185</v>
      </c>
      <c r="AY69" s="387" t="str">
        <f>IF('1-1県'!AV186="","",'1-1県'!AV186)</f>
        <v/>
      </c>
      <c r="AZ69" s="422">
        <f>IF('1-1県'!AW186="","",'1-1県'!AW186)</f>
        <v>27940</v>
      </c>
      <c r="BA69" s="415"/>
      <c r="BB69" s="423"/>
      <c r="BC69" s="408" t="s">
        <v>108</v>
      </c>
      <c r="BD69" s="409">
        <v>5</v>
      </c>
      <c r="BE69" s="412">
        <v>12</v>
      </c>
      <c r="BF69" s="387" t="str">
        <f>IF('1-1県'!$AZ186="","",'1-1県'!$AZ186)</f>
        <v/>
      </c>
      <c r="BG69" s="422">
        <f>IF('1-1県'!$BA186="","",'1-1県'!$BA186)</f>
        <v>1</v>
      </c>
      <c r="BH69" s="387" t="str">
        <f>IF('1-1県'!$BB186="","",'1-1県'!$BB186)</f>
        <v/>
      </c>
      <c r="BI69" s="422">
        <f>IF('1-1県'!$BC186="","",'1-1県'!$BC186)</f>
        <v>14</v>
      </c>
      <c r="BJ69" s="387" t="str">
        <f>IF('1-1県'!$BD186="","",'1-1県'!$BD186)</f>
        <v/>
      </c>
      <c r="BK69" s="422">
        <f>IF('1-1県'!$BE186="","",'1-1県'!$BE186)</f>
        <v>5906</v>
      </c>
      <c r="BL69" s="387" t="str">
        <f>IF('1-1県'!$BF186="","",'1-1県'!$BF186)</f>
        <v/>
      </c>
      <c r="BM69" s="422">
        <f>IF('1-1県'!$BG186="","",'1-1県'!$BG186)</f>
        <v>4033.2020000000002</v>
      </c>
      <c r="BN69" s="387" t="str">
        <f>IF('1-1県'!$BH186="","",'1-1県'!$BH186)</f>
        <v/>
      </c>
      <c r="BO69" s="422">
        <f>IF('1-1県'!$BI186="","",'1-1県'!$BI186)</f>
        <v>8147</v>
      </c>
      <c r="BP69" s="387" t="str">
        <f>IF('1-1県'!$BJ186="","",'1-1県'!$BJ186)</f>
        <v/>
      </c>
      <c r="BQ69" s="422">
        <f>IF('1-1県'!$BK186="","",'1-1県'!$BK186)</f>
        <v>1153</v>
      </c>
      <c r="BR69" s="387" t="str">
        <f>IF('1-1県'!$BL186="","",'1-1県'!$BL186)</f>
        <v/>
      </c>
      <c r="BS69" s="422">
        <f>IF('1-1県'!$BM186="","",'1-1県'!$BM186)</f>
        <v>4516</v>
      </c>
      <c r="BT69" s="387" t="str">
        <f>IF('1-1県'!$BN186="","",'1-1県'!$BN186)</f>
        <v/>
      </c>
      <c r="BU69" s="421">
        <f>IF('1-1県'!$BO186="","",'1-1県'!$BO186)</f>
        <v>2478</v>
      </c>
      <c r="BV69" s="492"/>
      <c r="BW69" s="421">
        <f>IF('1-1県'!$BQ186="","",'1-1県'!$BQ186)</f>
        <v>8746</v>
      </c>
      <c r="BX69" s="387" t="str">
        <f>IF('1-1県'!$BR186="","",'1-1県'!$BR186)</f>
        <v/>
      </c>
      <c r="BY69" s="422">
        <f>IF('1-1県'!$BS186="","",'1-1県'!$BS186)</f>
        <v>99004</v>
      </c>
      <c r="BZ69" s="387" t="str">
        <f>IF('1-1県'!$BT186="","",'1-1県'!$BT186)</f>
        <v/>
      </c>
      <c r="CA69" s="393">
        <f>IF('1-1県'!$BU186="","",'1-1県'!$BU186)</f>
        <v>0</v>
      </c>
      <c r="CB69" s="387" t="str">
        <f>IF('1-1県'!$BV186="","",'1-1県'!$BV186)</f>
        <v/>
      </c>
      <c r="CC69" s="393">
        <f>IF('1-1県'!$BW186="","",'1-1県'!$BW186)</f>
        <v>107</v>
      </c>
      <c r="CD69" s="408" t="s">
        <v>108</v>
      </c>
      <c r="CE69" s="409">
        <v>5</v>
      </c>
      <c r="CF69" s="410">
        <v>12</v>
      </c>
      <c r="CG69" s="387" t="str">
        <f>IF('1-1県'!$BX186="","",'1-1県'!$BX186)</f>
        <v/>
      </c>
      <c r="CH69" s="422">
        <f>IF('1-1県'!$BY186="","",'1-1県'!$BY186)</f>
        <v>280596</v>
      </c>
      <c r="CI69" s="387" t="str">
        <f>IF('1-1県'!$BZ186="","",'1-1県'!$BZ186)</f>
        <v/>
      </c>
      <c r="CJ69" s="396">
        <f>IF('1-1県'!$CA186="","",'1-1県'!$CA186)</f>
        <v>1.36</v>
      </c>
      <c r="CK69" s="387" t="str">
        <f>IF('1-1県'!$CB186="","",'1-1県'!$CB186)</f>
        <v/>
      </c>
      <c r="CL69" s="422">
        <f>IF('1-1県'!$CC186="","",'1-1県'!$CC186)</f>
        <v>3155</v>
      </c>
      <c r="CM69" s="387" t="str">
        <f>IF('1-1県'!$CD186="","",'1-1県'!$CD186)</f>
        <v/>
      </c>
      <c r="CN69" s="422">
        <f>IF('1-1県'!$CE186="","",'1-1県'!$CE186)</f>
        <v>8988</v>
      </c>
      <c r="CO69" s="387" t="str">
        <f>IF('1-1県'!$CF186="","",'1-1県'!$CF186)</f>
        <v/>
      </c>
      <c r="CP69" s="392">
        <f>IF('1-1県'!$CG186="","",'1-1県'!$CG186)</f>
        <v>176.7</v>
      </c>
      <c r="CQ69" s="387" t="str">
        <f>IF('1-1県'!$CH186="","",'1-1県'!$CH186)</f>
        <v/>
      </c>
      <c r="CR69" s="392">
        <f>IF('1-1県'!$CI186="","",'1-1県'!$CI186)</f>
        <v>164.2</v>
      </c>
      <c r="CS69" s="387" t="str">
        <f>IF('1-1県'!$CJ186="","",'1-1県'!$CJ186)</f>
        <v/>
      </c>
      <c r="CT69" s="392">
        <f>IF('1-1県'!$CK186="","",'1-1県'!$CK186)</f>
        <v>103.6</v>
      </c>
      <c r="CU69" s="387" t="str">
        <f>IF('1-1県'!$CL186="","",'1-1県'!$CL186)</f>
        <v/>
      </c>
      <c r="CV69" s="392">
        <f>IF('1-1県'!$CM186="","",'1-1県'!$CM186)</f>
        <v>96.3</v>
      </c>
      <c r="CW69" s="387" t="str">
        <f>IF('1-1県'!$CN186="","",'1-1県'!$CN186)</f>
        <v/>
      </c>
      <c r="CX69" s="392">
        <f>IF('1-1県'!$CO186="","",'1-1県'!$CO186)</f>
        <v>102.6</v>
      </c>
      <c r="CY69" s="387" t="str">
        <f>IF('1-1県'!$CP186="","",'1-1県'!$CP186)</f>
        <v/>
      </c>
      <c r="CZ69" s="392">
        <f>IF('1-1県'!$CQ186="","",'1-1県'!$CQ186)</f>
        <v>98.3</v>
      </c>
      <c r="DA69" s="387" t="str">
        <f>IF('1-1県'!$CR186="","",'1-1県'!$CR186)</f>
        <v/>
      </c>
      <c r="DB69" s="392">
        <f>IF('1-1県'!$CS186="","",'1-1県'!$CS186)</f>
        <v>110.7</v>
      </c>
      <c r="DC69" s="387" t="str">
        <f>IF('1-1県'!$CT186="","",'1-1県'!$CT186)</f>
        <v/>
      </c>
      <c r="DD69" s="393">
        <f>IF('1-1県'!$CU186="","",'1-1県'!$CU186)</f>
        <v>2.5</v>
      </c>
    </row>
    <row r="70" spans="1:111" s="8" customFormat="1" ht="18" customHeight="1">
      <c r="A70" s="408">
        <v>2024</v>
      </c>
      <c r="B70" s="408" t="s">
        <v>108</v>
      </c>
      <c r="C70" s="409">
        <v>6</v>
      </c>
      <c r="D70" s="410">
        <v>1</v>
      </c>
      <c r="E70" s="12" t="str">
        <f t="shared" si="1"/>
        <v>61</v>
      </c>
      <c r="F70" s="387" t="str">
        <f>IF('1-1県'!$F187="","",'1-1県'!$F187)</f>
        <v/>
      </c>
      <c r="G70" s="413">
        <f>IF('1-1県'!$G187="","",'1-1県'!$G187)</f>
        <v>40</v>
      </c>
      <c r="H70" s="387" t="str">
        <f>IF('1-1県'!$H187="","",'1-1県'!$H187)</f>
        <v/>
      </c>
      <c r="I70" s="413">
        <f>IF('1-1県'!$I187="","",'1-1県'!$I187)</f>
        <v>28.6</v>
      </c>
      <c r="J70" s="387" t="str">
        <f>IF('1-1県'!$J187="","",'1-1県'!$J187)</f>
        <v/>
      </c>
      <c r="K70" s="413">
        <f>IF('1-1県'!$K187="","",'1-1県'!$K187)</f>
        <v>20</v>
      </c>
      <c r="L70" s="387" t="str">
        <f>IF('1-1県'!$L187="","",'1-1県'!$L187)</f>
        <v/>
      </c>
      <c r="M70" s="394">
        <f>IF('1-1県'!$M187="","",'1-1県'!$M187)</f>
        <v>1039198</v>
      </c>
      <c r="N70" s="387" t="str">
        <f>IF('1-1県'!$N187="","",'1-1県'!$N187)</f>
        <v/>
      </c>
      <c r="O70" s="394">
        <f>IF('1-1県'!$O187="","",'1-1県'!$O187)</f>
        <v>473494</v>
      </c>
      <c r="P70" s="387" t="str">
        <f>IF('1-1県'!$P187="","",'1-1県'!$P187)</f>
        <v/>
      </c>
      <c r="Q70" s="393">
        <f>IF('1-1県'!$Q187="","",'1-1県'!$Q187)</f>
        <v>78.3</v>
      </c>
      <c r="R70" s="387" t="str">
        <f>IF('1-1県'!$R187="","",'1-1県'!$R187)</f>
        <v/>
      </c>
      <c r="S70" s="393">
        <f>IF('1-1県'!$S187="","",'1-1県'!$S187)</f>
        <v>73.7</v>
      </c>
      <c r="T70" s="387" t="str">
        <f>IF('1-1県'!$T187="","",'1-1県'!$T187)</f>
        <v/>
      </c>
      <c r="U70" s="393">
        <f>IF('1-1県'!$U187="","",'1-1県'!$U187)</f>
        <v>76.900000000000006</v>
      </c>
      <c r="V70" s="387" t="str">
        <f>IF('1-1県'!$V187="","",'1-1県'!$V187)</f>
        <v/>
      </c>
      <c r="W70" s="393">
        <f>IF('1-1県'!$W187="","",'1-1県'!$W187)</f>
        <v>71.3</v>
      </c>
      <c r="X70" s="387" t="str">
        <f>IF('1-1県'!$X187="","",'1-1県'!$X187)</f>
        <v/>
      </c>
      <c r="Y70" s="393">
        <f>IF('1-1県'!$Y187="","",'1-1県'!$Y187)</f>
        <v>117.9</v>
      </c>
      <c r="Z70" s="387" t="str">
        <f>IF('1-1県'!$Z187="","",'1-1県'!$Z187)</f>
        <v/>
      </c>
      <c r="AA70" s="393">
        <f>IF('1-1県'!$AA187="","",'1-1県'!$AA187)</f>
        <v>117.5</v>
      </c>
      <c r="AB70" s="408" t="s">
        <v>108</v>
      </c>
      <c r="AC70" s="409">
        <v>6</v>
      </c>
      <c r="AD70" s="410">
        <v>1</v>
      </c>
      <c r="AE70" s="387" t="str">
        <f>IF('1-1県'!$AB187="","",'1-1県'!$AB187)</f>
        <v/>
      </c>
      <c r="AF70" s="421">
        <f>IF('1-1県'!$AC187="","",'1-1県'!$AC187)</f>
        <v>447</v>
      </c>
      <c r="AG70" s="387" t="str">
        <f>IF('1-1県'!$AD187="","",'1-1県'!$AD187)</f>
        <v/>
      </c>
      <c r="AH70" s="421">
        <f>IF('1-1県'!$AE187="","",'1-1県'!$AE187)</f>
        <v>171</v>
      </c>
      <c r="AI70" s="387" t="str">
        <f>IF('1-1県'!$AF187="","",'1-1県'!$AF187)</f>
        <v/>
      </c>
      <c r="AJ70" s="421">
        <f>IF('1-1県'!$AG187="","",'1-1県'!$AG187)</f>
        <v>154</v>
      </c>
      <c r="AK70" s="387" t="str">
        <f>IF('1-1県'!$AH187="","",'1-1県'!$AH187)</f>
        <v/>
      </c>
      <c r="AL70" s="421">
        <f>IF('1-1県'!$AI187="","",'1-1県'!$AI187)</f>
        <v>214</v>
      </c>
      <c r="AM70" s="387" t="str">
        <f>IF('1-1県'!$AJ187="","",'1-1県'!$AJ187)</f>
        <v/>
      </c>
      <c r="AN70" s="421">
        <f>IF('1-1県'!$AK187="","",'1-1県'!$AK187)</f>
        <v>11242</v>
      </c>
      <c r="AO70" s="387" t="str">
        <f>IF('1-1県'!$AL187="","",'1-1県'!$AL187)</f>
        <v/>
      </c>
      <c r="AP70" s="421">
        <f>IF('1-1県'!$AM187="","",'1-1県'!$AM187)</f>
        <v>90776</v>
      </c>
      <c r="AQ70" s="387" t="str">
        <f>IF('1-1県'!$AN187="","",'1-1県'!$AN187)</f>
        <v/>
      </c>
      <c r="AR70" s="421">
        <f>IF('1-1県'!$AO187="","",'1-1県'!$AO187)</f>
        <v>2863</v>
      </c>
      <c r="AS70" s="387" t="str">
        <f>IF('1-1県'!$AP187="","",'1-1県'!$AP187)</f>
        <v/>
      </c>
      <c r="AT70" s="421">
        <f>IF('1-1県'!$AQ187="","",'1-1県'!$AQ187)</f>
        <v>237344</v>
      </c>
      <c r="AU70" s="387" t="str">
        <f>IF('1-1県'!AR187="","",'1-1県'!AR187)</f>
        <v/>
      </c>
      <c r="AV70" s="421">
        <f>IF('1-1県'!$AS187="","",'1-1県'!$AS187)</f>
        <v>4038</v>
      </c>
      <c r="AW70" s="387" t="str">
        <f>IF('1-1県'!$AT187="","",'1-1県'!$AT187)</f>
        <v/>
      </c>
      <c r="AX70" s="421">
        <f>IF('1-1県'!$AU187="","",'1-1県'!$AU187)</f>
        <v>41170</v>
      </c>
      <c r="AY70" s="387" t="str">
        <f>IF('1-1県'!AV187="","",'1-1県'!AV187)</f>
        <v/>
      </c>
      <c r="AZ70" s="422">
        <f>IF('1-1県'!AW187="","",'1-1県'!AW187)</f>
        <v>27861</v>
      </c>
      <c r="BA70" s="415"/>
      <c r="BB70" s="423"/>
      <c r="BC70" s="408" t="s">
        <v>108</v>
      </c>
      <c r="BD70" s="409">
        <v>6</v>
      </c>
      <c r="BE70" s="412">
        <v>1</v>
      </c>
      <c r="BF70" s="387" t="str">
        <f>IF('1-1県'!$AZ187="","",'1-1県'!$AZ187)</f>
        <v/>
      </c>
      <c r="BG70" s="422">
        <f>IF('1-1県'!$BA187="","",'1-1県'!$BA187)</f>
        <v>4</v>
      </c>
      <c r="BH70" s="387" t="str">
        <f>IF('1-1県'!$BB187="","",'1-1県'!$BB187)</f>
        <v/>
      </c>
      <c r="BI70" s="422">
        <f>IF('1-1県'!$BC187="","",'1-1県'!$BC187)</f>
        <v>457</v>
      </c>
      <c r="BJ70" s="387" t="str">
        <f>IF('1-1県'!$BD187="","",'1-1県'!$BD187)</f>
        <v/>
      </c>
      <c r="BK70" s="422">
        <f>IF('1-1県'!$BE187="","",'1-1県'!$BE187)</f>
        <v>6522</v>
      </c>
      <c r="BL70" s="387" t="str">
        <f>IF('1-1県'!$BF187="","",'1-1県'!$BF187)</f>
        <v/>
      </c>
      <c r="BM70" s="422">
        <f>IF('1-1県'!$BG187="","",'1-1県'!$BG187)</f>
        <v>7383.1040000000003</v>
      </c>
      <c r="BN70" s="387" t="str">
        <f>IF('1-1県'!$BH187="","",'1-1県'!$BH187)</f>
        <v/>
      </c>
      <c r="BO70" s="422">
        <f>IF('1-1県'!$BI187="","",'1-1県'!$BI187)</f>
        <v>6043</v>
      </c>
      <c r="BP70" s="387" t="str">
        <f>IF('1-1県'!$BJ187="","",'1-1県'!$BJ187)</f>
        <v/>
      </c>
      <c r="BQ70" s="422">
        <f>IF('1-1県'!$BK187="","",'1-1県'!$BK187)</f>
        <v>926</v>
      </c>
      <c r="BR70" s="387" t="str">
        <f>IF('1-1県'!$BL187="","",'1-1県'!$BL187)</f>
        <v/>
      </c>
      <c r="BS70" s="422">
        <f>IF('1-1県'!$BM187="","",'1-1県'!$BM187)</f>
        <v>3283</v>
      </c>
      <c r="BT70" s="387" t="str">
        <f>IF('1-1県'!$BN187="","",'1-1県'!$BN187)</f>
        <v/>
      </c>
      <c r="BU70" s="421">
        <f>IF('1-1県'!$BO187="","",'1-1県'!$BO187)</f>
        <v>1834</v>
      </c>
      <c r="BV70" s="492"/>
      <c r="BW70" s="421">
        <f>IF('1-1県'!$BQ187="","",'1-1県'!$BQ187)</f>
        <v>8122</v>
      </c>
      <c r="BX70" s="387" t="str">
        <f>IF('1-1県'!$BR187="","",'1-1県'!$BR187)</f>
        <v/>
      </c>
      <c r="BY70" s="422">
        <f>IF('1-1県'!$BS187="","",'1-1県'!$BS187)</f>
        <v>90513</v>
      </c>
      <c r="BZ70" s="387" t="str">
        <f>IF('1-1県'!$BT187="","",'1-1県'!$BT187)</f>
        <v/>
      </c>
      <c r="CA70" s="393">
        <f>IF('1-1県'!$BU187="","",'1-1県'!$BU187)</f>
        <v>0</v>
      </c>
      <c r="CB70" s="387" t="str">
        <f>IF('1-1県'!$BV187="","",'1-1県'!$BV187)</f>
        <v/>
      </c>
      <c r="CC70" s="393">
        <f>IF('1-1県'!$BW187="","",'1-1県'!$BW187)</f>
        <v>107.2</v>
      </c>
      <c r="CD70" s="408" t="s">
        <v>108</v>
      </c>
      <c r="CE70" s="409">
        <v>6</v>
      </c>
      <c r="CF70" s="410">
        <v>1</v>
      </c>
      <c r="CG70" s="387" t="str">
        <f>IF('1-1県'!$BX187="","",'1-1県'!$BX187)</f>
        <v/>
      </c>
      <c r="CH70" s="422">
        <f>IF('1-1県'!$BY187="","",'1-1県'!$BY187)</f>
        <v>299588</v>
      </c>
      <c r="CI70" s="387" t="str">
        <f>IF('1-1県'!$BZ187="","",'1-1県'!$BZ187)</f>
        <v/>
      </c>
      <c r="CJ70" s="396">
        <f>IF('1-1県'!$CA187="","",'1-1県'!$CA187)</f>
        <v>1.33</v>
      </c>
      <c r="CK70" s="387" t="str">
        <f>IF('1-1県'!$CB187="","",'1-1県'!$CB187)</f>
        <v/>
      </c>
      <c r="CL70" s="422">
        <f>IF('1-1県'!$CC187="","",'1-1県'!$CC187)</f>
        <v>4899</v>
      </c>
      <c r="CM70" s="387" t="str">
        <f>IF('1-1県'!$CD187="","",'1-1県'!$CD187)</f>
        <v/>
      </c>
      <c r="CN70" s="422">
        <f>IF('1-1県'!$CE187="","",'1-1県'!$CE187)</f>
        <v>10495</v>
      </c>
      <c r="CO70" s="387" t="str">
        <f>IF('1-1県'!$CF187="","",'1-1県'!$CF187)</f>
        <v/>
      </c>
      <c r="CP70" s="392">
        <f>IF('1-1県'!$CG187="","",'1-1県'!$CG187)</f>
        <v>92.5</v>
      </c>
      <c r="CQ70" s="387" t="str">
        <f>IF('1-1県'!$CH187="","",'1-1県'!$CH187)</f>
        <v/>
      </c>
      <c r="CR70" s="392">
        <f>IF('1-1県'!$CI187="","",'1-1県'!$CI187)</f>
        <v>85.9</v>
      </c>
      <c r="CS70" s="387" t="str">
        <f>IF('1-1県'!$CJ187="","",'1-1県'!$CJ187)</f>
        <v/>
      </c>
      <c r="CT70" s="392">
        <f>IF('1-1県'!$CK187="","",'1-1県'!$CK187)</f>
        <v>104.6</v>
      </c>
      <c r="CU70" s="387" t="str">
        <f>IF('1-1県'!$CL187="","",'1-1県'!$CL187)</f>
        <v/>
      </c>
      <c r="CV70" s="392">
        <f>IF('1-1県'!$CM187="","",'1-1県'!$CM187)</f>
        <v>97.1</v>
      </c>
      <c r="CW70" s="387" t="str">
        <f>IF('1-1県'!$CN187="","",'1-1県'!$CN187)</f>
        <v/>
      </c>
      <c r="CX70" s="392">
        <f>IF('1-1県'!$CO187="","",'1-1県'!$CO187)</f>
        <v>102.5</v>
      </c>
      <c r="CY70" s="387" t="str">
        <f>IF('1-1県'!$CP187="","",'1-1県'!$CP187)</f>
        <v/>
      </c>
      <c r="CZ70" s="392">
        <f>IF('1-1県'!$CQ187="","",'1-1県'!$CQ187)</f>
        <v>92.7</v>
      </c>
      <c r="DA70" s="387" t="str">
        <f>IF('1-1県'!$CR187="","",'1-1県'!$CR187)</f>
        <v/>
      </c>
      <c r="DB70" s="392">
        <f>IF('1-1県'!$CS187="","",'1-1県'!$CS187)</f>
        <v>98.4</v>
      </c>
      <c r="DC70" s="387" t="str">
        <f>IF('1-1県'!$CT187="","",'1-1県'!$CT187)</f>
        <v/>
      </c>
      <c r="DD70" s="393">
        <f>IF('1-1県'!$CU187="","",'1-1県'!$CU187)</f>
        <v>0</v>
      </c>
    </row>
    <row r="71" spans="1:111" s="8" customFormat="1" ht="18" customHeight="1">
      <c r="A71" s="408">
        <v>2024</v>
      </c>
      <c r="B71" s="408" t="s">
        <v>108</v>
      </c>
      <c r="C71" s="409">
        <v>6</v>
      </c>
      <c r="D71" s="410">
        <v>2</v>
      </c>
      <c r="E71" s="12" t="str">
        <f t="shared" si="1"/>
        <v>62</v>
      </c>
      <c r="F71" s="387" t="str">
        <f>IF('1-1県'!$F188="","",'1-1県'!$F188)</f>
        <v/>
      </c>
      <c r="G71" s="413">
        <f>IF('1-1県'!$G188="","",'1-1県'!$G188)</f>
        <v>40</v>
      </c>
      <c r="H71" s="387" t="str">
        <f>IF('1-1県'!$H188="","",'1-1県'!$H188)</f>
        <v/>
      </c>
      <c r="I71" s="413">
        <f>IF('1-1県'!$I188="","",'1-1県'!$I188)</f>
        <v>14.3</v>
      </c>
      <c r="J71" s="387" t="str">
        <f>IF('1-1県'!$J188="","",'1-1県'!$J188)</f>
        <v/>
      </c>
      <c r="K71" s="413">
        <f>IF('1-1県'!$K188="","",'1-1県'!$K188)</f>
        <v>60</v>
      </c>
      <c r="L71" s="387" t="str">
        <f>IF('1-1県'!$L188="","",'1-1県'!$L188)</f>
        <v/>
      </c>
      <c r="M71" s="394">
        <f>IF('1-1県'!$M188="","",'1-1県'!$M188)</f>
        <v>1038149</v>
      </c>
      <c r="N71" s="387" t="str">
        <f>IF('1-1県'!$N188="","",'1-1県'!$N188)</f>
        <v/>
      </c>
      <c r="O71" s="394">
        <f>IF('1-1県'!$O188="","",'1-1県'!$O188)</f>
        <v>473091</v>
      </c>
      <c r="P71" s="387" t="str">
        <f>IF('1-1県'!$P188="","",'1-1県'!$P188)</f>
        <v/>
      </c>
      <c r="Q71" s="393">
        <f>IF('1-1県'!$Q188="","",'1-1県'!$Q188)</f>
        <v>82.1</v>
      </c>
      <c r="R71" s="387" t="str">
        <f>IF('1-1県'!$R188="","",'1-1県'!$R188)</f>
        <v/>
      </c>
      <c r="S71" s="393">
        <f>IF('1-1県'!$S188="","",'1-1県'!$S188)</f>
        <v>80.3</v>
      </c>
      <c r="T71" s="387" t="str">
        <f>IF('1-1県'!$T188="","",'1-1県'!$T188)</f>
        <v/>
      </c>
      <c r="U71" s="393">
        <f>IF('1-1県'!$U188="","",'1-1県'!$U188)</f>
        <v>78.2</v>
      </c>
      <c r="V71" s="387" t="str">
        <f>IF('1-1県'!$V188="","",'1-1県'!$V188)</f>
        <v/>
      </c>
      <c r="W71" s="393">
        <f>IF('1-1県'!$W188="","",'1-1県'!$W188)</f>
        <v>77.2</v>
      </c>
      <c r="X71" s="387" t="str">
        <f>IF('1-1県'!$X188="","",'1-1県'!$X188)</f>
        <v/>
      </c>
      <c r="Y71" s="393">
        <f>IF('1-1県'!$Y188="","",'1-1県'!$Y188)</f>
        <v>122.1</v>
      </c>
      <c r="Z71" s="387" t="str">
        <f>IF('1-1県'!$Z188="","",'1-1県'!$Z188)</f>
        <v/>
      </c>
      <c r="AA71" s="393">
        <f>IF('1-1県'!$AA188="","",'1-1県'!$AA188)</f>
        <v>121.8</v>
      </c>
      <c r="AB71" s="408" t="s">
        <v>108</v>
      </c>
      <c r="AC71" s="409">
        <v>6</v>
      </c>
      <c r="AD71" s="410">
        <v>2</v>
      </c>
      <c r="AE71" s="387" t="str">
        <f>IF('1-1県'!$AB188="","",'1-1県'!$AB188)</f>
        <v/>
      </c>
      <c r="AF71" s="421">
        <f>IF('1-1県'!$AC188="","",'1-1県'!$AC188)</f>
        <v>353</v>
      </c>
      <c r="AG71" s="387" t="str">
        <f>IF('1-1県'!$AD188="","",'1-1県'!$AD188)</f>
        <v/>
      </c>
      <c r="AH71" s="421">
        <f>IF('1-1県'!$AE188="","",'1-1県'!$AE188)</f>
        <v>157</v>
      </c>
      <c r="AI71" s="387" t="str">
        <f>IF('1-1県'!$AF188="","",'1-1県'!$AF188)</f>
        <v/>
      </c>
      <c r="AJ71" s="421">
        <f>IF('1-1県'!$AG188="","",'1-1県'!$AG188)</f>
        <v>142</v>
      </c>
      <c r="AK71" s="387" t="str">
        <f>IF('1-1県'!$AH188="","",'1-1県'!$AH188)</f>
        <v/>
      </c>
      <c r="AL71" s="421">
        <f>IF('1-1県'!$AI188="","",'1-1県'!$AI188)</f>
        <v>273</v>
      </c>
      <c r="AM71" s="387" t="str">
        <f>IF('1-1県'!$AJ188="","",'1-1県'!$AJ188)</f>
        <v/>
      </c>
      <c r="AN71" s="421">
        <f>IF('1-1県'!$AK188="","",'1-1県'!$AK188)</f>
        <v>14686</v>
      </c>
      <c r="AO71" s="387" t="str">
        <f>IF('1-1県'!$AL188="","",'1-1県'!$AL188)</f>
        <v/>
      </c>
      <c r="AP71" s="421">
        <f>IF('1-1県'!$AM188="","",'1-1県'!$AM188)</f>
        <v>48292</v>
      </c>
      <c r="AQ71" s="387" t="str">
        <f>IF('1-1県'!$AN188="","",'1-1県'!$AN188)</f>
        <v/>
      </c>
      <c r="AR71" s="421">
        <f>IF('1-1県'!$AO188="","",'1-1県'!$AO188)</f>
        <v>1018</v>
      </c>
      <c r="AS71" s="387" t="str">
        <f>IF('1-1県'!$AP188="","",'1-1県'!$AP188)</f>
        <v/>
      </c>
      <c r="AT71" s="421">
        <f>IF('1-1県'!$AQ188="","",'1-1県'!$AQ188)</f>
        <v>254987</v>
      </c>
      <c r="AU71" s="387" t="str">
        <f>IF('1-1県'!AR188="","",'1-1県'!AR188)</f>
        <v/>
      </c>
      <c r="AV71" s="421">
        <f>IF('1-1県'!$AS188="","",'1-1県'!$AS188)</f>
        <v>4078</v>
      </c>
      <c r="AW71" s="387" t="str">
        <f>IF('1-1県'!$AT188="","",'1-1県'!$AT188)</f>
        <v/>
      </c>
      <c r="AX71" s="421">
        <f>IF('1-1県'!$AU188="","",'1-1県'!$AU188)</f>
        <v>40999</v>
      </c>
      <c r="AY71" s="387" t="str">
        <f>IF('1-1県'!AV188="","",'1-1県'!AV188)</f>
        <v/>
      </c>
      <c r="AZ71" s="422">
        <f>IF('1-1県'!AW188="","",'1-1県'!AW188)</f>
        <v>27878</v>
      </c>
      <c r="BA71" s="415"/>
      <c r="BB71" s="423"/>
      <c r="BC71" s="408" t="s">
        <v>108</v>
      </c>
      <c r="BD71" s="409">
        <v>6</v>
      </c>
      <c r="BE71" s="412">
        <v>2</v>
      </c>
      <c r="BF71" s="387" t="str">
        <f>IF('1-1県'!$AZ188="","",'1-1県'!$AZ188)</f>
        <v/>
      </c>
      <c r="BG71" s="422">
        <f>IF('1-1県'!$BA188="","",'1-1県'!$BA188)</f>
        <v>4</v>
      </c>
      <c r="BH71" s="387" t="str">
        <f>IF('1-1県'!$BB188="","",'1-1県'!$BB188)</f>
        <v/>
      </c>
      <c r="BI71" s="422">
        <f>IF('1-1県'!$BC188="","",'1-1県'!$BC188)</f>
        <v>1158</v>
      </c>
      <c r="BJ71" s="387" t="str">
        <f>IF('1-1県'!$BD188="","",'1-1県'!$BD188)</f>
        <v/>
      </c>
      <c r="BK71" s="422">
        <f>IF('1-1県'!$BE188="","",'1-1県'!$BE188)</f>
        <v>5842</v>
      </c>
      <c r="BL71" s="387" t="str">
        <f>IF('1-1県'!$BF188="","",'1-1県'!$BF188)</f>
        <v/>
      </c>
      <c r="BM71" s="422">
        <f>IF('1-1県'!$BG188="","",'1-1県'!$BG188)</f>
        <v>3424.4960000000001</v>
      </c>
      <c r="BN71" s="387" t="str">
        <f>IF('1-1県'!$BH188="","",'1-1県'!$BH188)</f>
        <v/>
      </c>
      <c r="BO71" s="422">
        <f>IF('1-1県'!$BI188="","",'1-1県'!$BI188)</f>
        <v>5436</v>
      </c>
      <c r="BP71" s="387" t="str">
        <f>IF('1-1県'!$BJ188="","",'1-1県'!$BJ188)</f>
        <v/>
      </c>
      <c r="BQ71" s="422">
        <f>IF('1-1県'!$BK188="","",'1-1県'!$BK188)</f>
        <v>690</v>
      </c>
      <c r="BR71" s="387" t="str">
        <f>IF('1-1県'!$BL188="","",'1-1県'!$BL188)</f>
        <v/>
      </c>
      <c r="BS71" s="422">
        <f>IF('1-1県'!$BM188="","",'1-1県'!$BM188)</f>
        <v>3175</v>
      </c>
      <c r="BT71" s="387" t="str">
        <f>IF('1-1県'!$BN188="","",'1-1県'!$BN188)</f>
        <v/>
      </c>
      <c r="BU71" s="421">
        <f>IF('1-1県'!$BO188="","",'1-1県'!$BO188)</f>
        <v>1572</v>
      </c>
      <c r="BV71" s="492"/>
      <c r="BW71" s="421">
        <f>IF('1-1県'!$BQ188="","",'1-1県'!$BQ188)</f>
        <v>7640</v>
      </c>
      <c r="BX71" s="387" t="str">
        <f>IF('1-1県'!$BR188="","",'1-1県'!$BR188)</f>
        <v/>
      </c>
      <c r="BY71" s="422">
        <f>IF('1-1県'!$BS188="","",'1-1県'!$BS188)</f>
        <v>103809</v>
      </c>
      <c r="BZ71" s="387" t="str">
        <f>IF('1-1県'!$BT188="","",'1-1県'!$BT188)</f>
        <v/>
      </c>
      <c r="CA71" s="393">
        <f>IF('1-1県'!$BU188="","",'1-1県'!$BU188)</f>
        <v>0</v>
      </c>
      <c r="CB71" s="387" t="str">
        <f>IF('1-1県'!$BV188="","",'1-1県'!$BV188)</f>
        <v/>
      </c>
      <c r="CC71" s="393">
        <f>IF('1-1県'!$BW188="","",'1-1県'!$BW188)</f>
        <v>106.8</v>
      </c>
      <c r="CD71" s="408" t="s">
        <v>108</v>
      </c>
      <c r="CE71" s="409">
        <v>6</v>
      </c>
      <c r="CF71" s="410">
        <v>2</v>
      </c>
      <c r="CG71" s="387" t="str">
        <f>IF('1-1県'!$BX188="","",'1-1県'!$BX188)</f>
        <v/>
      </c>
      <c r="CH71" s="422">
        <f>IF('1-1県'!$BY188="","",'1-1県'!$BY188)</f>
        <v>234908</v>
      </c>
      <c r="CI71" s="387" t="str">
        <f>IF('1-1県'!$BZ188="","",'1-1県'!$BZ188)</f>
        <v/>
      </c>
      <c r="CJ71" s="396">
        <f>IF('1-1県'!$CA188="","",'1-1県'!$CA188)</f>
        <v>1.3</v>
      </c>
      <c r="CK71" s="387" t="str">
        <f>IF('1-1県'!$CB188="","",'1-1県'!$CB188)</f>
        <v/>
      </c>
      <c r="CL71" s="422">
        <f>IF('1-1県'!$CC188="","",'1-1県'!$CC188)</f>
        <v>4626</v>
      </c>
      <c r="CM71" s="387" t="str">
        <f>IF('1-1県'!$CD188="","",'1-1県'!$CD188)</f>
        <v/>
      </c>
      <c r="CN71" s="422">
        <f>IF('1-1県'!$CE188="","",'1-1県'!$CE188)</f>
        <v>10041</v>
      </c>
      <c r="CO71" s="387" t="str">
        <f>IF('1-1県'!$CF188="","",'1-1県'!$CF188)</f>
        <v/>
      </c>
      <c r="CP71" s="392">
        <f>IF('1-1県'!$CG188="","",'1-1県'!$CG188)</f>
        <v>90.6</v>
      </c>
      <c r="CQ71" s="387" t="str">
        <f>IF('1-1県'!$CH188="","",'1-1県'!$CH188)</f>
        <v/>
      </c>
      <c r="CR71" s="392">
        <f>IF('1-1県'!$CI188="","",'1-1県'!$CI188)</f>
        <v>84.4</v>
      </c>
      <c r="CS71" s="387" t="str">
        <f>IF('1-1県'!$CJ188="","",'1-1県'!$CJ188)</f>
        <v/>
      </c>
      <c r="CT71" s="392">
        <f>IF('1-1県'!$CK188="","",'1-1県'!$CK188)</f>
        <v>104.9</v>
      </c>
      <c r="CU71" s="387" t="str">
        <f>IF('1-1県'!$CL188="","",'1-1県'!$CL188)</f>
        <v/>
      </c>
      <c r="CV71" s="392">
        <f>IF('1-1県'!$CM188="","",'1-1県'!$CM188)</f>
        <v>97.8</v>
      </c>
      <c r="CW71" s="387" t="str">
        <f>IF('1-1県'!$CN188="","",'1-1県'!$CN188)</f>
        <v/>
      </c>
      <c r="CX71" s="392">
        <f>IF('1-1県'!$CO188="","",'1-1県'!$CO188)</f>
        <v>102.4</v>
      </c>
      <c r="CY71" s="387" t="str">
        <f>IF('1-1県'!$CP188="","",'1-1県'!$CP188)</f>
        <v/>
      </c>
      <c r="CZ71" s="392">
        <f>IF('1-1県'!$CQ188="","",'1-1県'!$CQ188)</f>
        <v>97.2</v>
      </c>
      <c r="DA71" s="387" t="str">
        <f>IF('1-1県'!$CR188="","",'1-1県'!$CR188)</f>
        <v/>
      </c>
      <c r="DB71" s="392">
        <f>IF('1-1県'!$CS188="","",'1-1県'!$CS188)</f>
        <v>101.6</v>
      </c>
      <c r="DC71" s="387" t="str">
        <f>IF('1-1県'!$CT188="","",'1-1県'!$CT188)</f>
        <v/>
      </c>
      <c r="DD71" s="393">
        <f>IF('1-1県'!$CU188="","",'1-1県'!$CU188)</f>
        <v>0</v>
      </c>
    </row>
    <row r="72" spans="1:111" s="8" customFormat="1" ht="18" customHeight="1">
      <c r="A72" s="408">
        <v>2024</v>
      </c>
      <c r="B72" s="408" t="s">
        <v>108</v>
      </c>
      <c r="C72" s="409">
        <v>6</v>
      </c>
      <c r="D72" s="410">
        <v>3</v>
      </c>
      <c r="E72" s="12" t="str">
        <f t="shared" si="1"/>
        <v>63</v>
      </c>
      <c r="F72" s="387" t="str">
        <f>IF('1-1県'!$F189="","",'1-1県'!$F189)</f>
        <v/>
      </c>
      <c r="G72" s="413">
        <f>IF('1-1県'!$G189="","",'1-1県'!$G189)</f>
        <v>20</v>
      </c>
      <c r="H72" s="387" t="str">
        <f>IF('1-1県'!$H189="","",'1-1県'!$H189)</f>
        <v/>
      </c>
      <c r="I72" s="413">
        <f>IF('1-1県'!$I189="","",'1-1県'!$I189)</f>
        <v>14.3</v>
      </c>
      <c r="J72" s="387" t="str">
        <f>IF('1-1県'!$J189="","",'1-1県'!$J189)</f>
        <v/>
      </c>
      <c r="K72" s="413">
        <f>IF('1-1県'!$K189="","",'1-1県'!$K189)</f>
        <v>60</v>
      </c>
      <c r="L72" s="387" t="str">
        <f>IF('1-1県'!$L189="","",'1-1県'!$L189)</f>
        <v/>
      </c>
      <c r="M72" s="394">
        <f>IF('1-1県'!$M189="","",'1-1県'!$M189)</f>
        <v>1037355</v>
      </c>
      <c r="N72" s="387" t="str">
        <f>IF('1-1県'!$N189="","",'1-1県'!$N189)</f>
        <v/>
      </c>
      <c r="O72" s="394">
        <f>IF('1-1県'!$O189="","",'1-1県'!$O189)</f>
        <v>472985</v>
      </c>
      <c r="P72" s="387" t="str">
        <f>IF('1-1県'!$P189="","",'1-1県'!$P189)</f>
        <v/>
      </c>
      <c r="Q72" s="393">
        <f>IF('1-1県'!$Q189="","",'1-1県'!$Q189)</f>
        <v>76.099999999999994</v>
      </c>
      <c r="R72" s="387" t="str">
        <f>IF('1-1県'!$R189="","",'1-1県'!$R189)</f>
        <v/>
      </c>
      <c r="S72" s="393">
        <f>IF('1-1県'!$S189="","",'1-1県'!$S189)</f>
        <v>80.8</v>
      </c>
      <c r="T72" s="387" t="str">
        <f>IF('1-1県'!$T189="","",'1-1県'!$T189)</f>
        <v/>
      </c>
      <c r="U72" s="393">
        <f>IF('1-1県'!$U189="","",'1-1県'!$U189)</f>
        <v>77</v>
      </c>
      <c r="V72" s="387" t="str">
        <f>IF('1-1県'!$V189="","",'1-1県'!$V189)</f>
        <v/>
      </c>
      <c r="W72" s="393">
        <f>IF('1-1県'!$W189="","",'1-1県'!$W189)</f>
        <v>81.2</v>
      </c>
      <c r="X72" s="387" t="str">
        <f>IF('1-1県'!$X189="","",'1-1県'!$X189)</f>
        <v/>
      </c>
      <c r="Y72" s="393">
        <f>IF('1-1県'!$Y189="","",'1-1県'!$Y189)</f>
        <v>121.3</v>
      </c>
      <c r="Z72" s="387" t="str">
        <f>IF('1-1県'!$Z189="","",'1-1県'!$Z189)</f>
        <v/>
      </c>
      <c r="AA72" s="393">
        <f>IF('1-1県'!$AA189="","",'1-1県'!$AA189)</f>
        <v>121.5</v>
      </c>
      <c r="AB72" s="408" t="s">
        <v>108</v>
      </c>
      <c r="AC72" s="409">
        <v>6</v>
      </c>
      <c r="AD72" s="410">
        <v>3</v>
      </c>
      <c r="AE72" s="387" t="str">
        <f>IF('1-1県'!$AB189="","",'1-1県'!$AB189)</f>
        <v/>
      </c>
      <c r="AF72" s="421">
        <f>IF('1-1県'!$AC189="","",'1-1県'!$AC189)</f>
        <v>467</v>
      </c>
      <c r="AG72" s="387" t="str">
        <f>IF('1-1県'!$AD189="","",'1-1県'!$AD189)</f>
        <v/>
      </c>
      <c r="AH72" s="421">
        <f>IF('1-1県'!$AE189="","",'1-1県'!$AE189)</f>
        <v>190</v>
      </c>
      <c r="AI72" s="387" t="str">
        <f>IF('1-1県'!$AF189="","",'1-1県'!$AF189)</f>
        <v/>
      </c>
      <c r="AJ72" s="421">
        <f>IF('1-1県'!$AG189="","",'1-1県'!$AG189)</f>
        <v>204</v>
      </c>
      <c r="AK72" s="387" t="str">
        <f>IF('1-1県'!$AH189="","",'1-1県'!$AH189)</f>
        <v/>
      </c>
      <c r="AL72" s="421">
        <f>IF('1-1県'!$AI189="","",'1-1県'!$AI189)</f>
        <v>404</v>
      </c>
      <c r="AM72" s="387" t="str">
        <f>IF('1-1県'!$AJ189="","",'1-1県'!$AJ189)</f>
        <v/>
      </c>
      <c r="AN72" s="421">
        <f>IF('1-1県'!$AK189="","",'1-1県'!$AK189)</f>
        <v>23571</v>
      </c>
      <c r="AO72" s="387" t="str">
        <f>IF('1-1県'!$AL189="","",'1-1県'!$AL189)</f>
        <v/>
      </c>
      <c r="AP72" s="421">
        <f>IF('1-1県'!$AM189="","",'1-1県'!$AM189)</f>
        <v>51689</v>
      </c>
      <c r="AQ72" s="387" t="str">
        <f>IF('1-1県'!$AN189="","",'1-1県'!$AN189)</f>
        <v/>
      </c>
      <c r="AR72" s="421">
        <f>IF('1-1県'!$AO189="","",'1-1県'!$AO189)</f>
        <v>1213</v>
      </c>
      <c r="AS72" s="387" t="str">
        <f>IF('1-1県'!$AP189="","",'1-1県'!$AP189)</f>
        <v/>
      </c>
      <c r="AT72" s="421">
        <f>IF('1-1県'!$AQ189="","",'1-1県'!$AQ189)</f>
        <v>274001</v>
      </c>
      <c r="AU72" s="387" t="str">
        <f>IF('1-1県'!AR189="","",'1-1県'!AR189)</f>
        <v/>
      </c>
      <c r="AV72" s="421">
        <f>IF('1-1県'!$AS189="","",'1-1県'!$AS189)</f>
        <v>4690</v>
      </c>
      <c r="AW72" s="387" t="str">
        <f>IF('1-1県'!$AT189="","",'1-1県'!$AT189)</f>
        <v/>
      </c>
      <c r="AX72" s="421">
        <f>IF('1-1県'!$AU189="","",'1-1県'!$AU189)</f>
        <v>41806</v>
      </c>
      <c r="AY72" s="387" t="str">
        <f>IF('1-1県'!AV189="","",'1-1県'!AV189)</f>
        <v/>
      </c>
      <c r="AZ72" s="422">
        <f>IF('1-1県'!AW189="","",'1-1県'!AW189)</f>
        <v>27920</v>
      </c>
      <c r="BA72" s="411" t="str">
        <f>IF('1-1県'!AX$189="","",'1-1県'!AX$189)</f>
        <v>-</v>
      </c>
      <c r="BB72" s="244" t="str">
        <f>IF('1-1県'!AY$189="","",'1-1県'!AY$189)</f>
        <v>-</v>
      </c>
      <c r="BC72" s="408" t="s">
        <v>108</v>
      </c>
      <c r="BD72" s="409">
        <v>6</v>
      </c>
      <c r="BE72" s="412">
        <v>3</v>
      </c>
      <c r="BF72" s="387" t="str">
        <f>IF('1-1県'!$AZ189="","",'1-1県'!$AZ189)</f>
        <v/>
      </c>
      <c r="BG72" s="422">
        <f>IF('1-1県'!$BA189="","",'1-1県'!$BA189)</f>
        <v>5</v>
      </c>
      <c r="BH72" s="387" t="str">
        <f>IF('1-1県'!$BB189="","",'1-1県'!$BB189)</f>
        <v/>
      </c>
      <c r="BI72" s="422">
        <f>IF('1-1県'!$BC189="","",'1-1県'!$BC189)</f>
        <v>181</v>
      </c>
      <c r="BJ72" s="387" t="str">
        <f>IF('1-1県'!$BD189="","",'1-1県'!$BD189)</f>
        <v/>
      </c>
      <c r="BK72" s="422">
        <f>IF('1-1県'!$BE189="","",'1-1県'!$BE189)</f>
        <v>6480</v>
      </c>
      <c r="BL72" s="387" t="str">
        <f>IF('1-1県'!$BF189="","",'1-1県'!$BF189)</f>
        <v/>
      </c>
      <c r="BM72" s="422">
        <f>IF('1-1県'!$BG189="","",'1-1県'!$BG189)</f>
        <v>7330.7719999999999</v>
      </c>
      <c r="BN72" s="387" t="str">
        <f>IF('1-1県'!$BH189="","",'1-1県'!$BH189)</f>
        <v/>
      </c>
      <c r="BO72" s="422">
        <f>IF('1-1県'!$BI189="","",'1-1県'!$BI189)</f>
        <v>5958</v>
      </c>
      <c r="BP72" s="387" t="str">
        <f>IF('1-1県'!$BJ189="","",'1-1県'!$BJ189)</f>
        <v/>
      </c>
      <c r="BQ72" s="422">
        <f>IF('1-1県'!$BK189="","",'1-1県'!$BK189)</f>
        <v>883</v>
      </c>
      <c r="BR72" s="387" t="str">
        <f>IF('1-1県'!$BL189="","",'1-1県'!$BL189)</f>
        <v/>
      </c>
      <c r="BS72" s="422">
        <f>IF('1-1県'!$BM189="","",'1-1県'!$BM189)</f>
        <v>3280</v>
      </c>
      <c r="BT72" s="387" t="str">
        <f>IF('1-1県'!$BN189="","",'1-1県'!$BN189)</f>
        <v/>
      </c>
      <c r="BU72" s="421">
        <f>IF('1-1県'!$BO189="","",'1-1県'!$BO189)</f>
        <v>1796</v>
      </c>
      <c r="BV72" s="492"/>
      <c r="BW72" s="421">
        <f>IF('1-1県'!$BQ189="","",'1-1県'!$BQ189)</f>
        <v>8276</v>
      </c>
      <c r="BX72" s="387" t="str">
        <f>IF('1-1県'!$BR189="","",'1-1県'!$BR189)</f>
        <v/>
      </c>
      <c r="BY72" s="422">
        <f>IF('1-1県'!$BS189="","",'1-1県'!$BS189)</f>
        <v>115392</v>
      </c>
      <c r="BZ72" s="387" t="str">
        <f>IF('1-1県'!$BT189="","",'1-1県'!$BT189)</f>
        <v/>
      </c>
      <c r="CA72" s="393">
        <f>IF('1-1県'!$BU189="","",'1-1県'!$BU189)</f>
        <v>0</v>
      </c>
      <c r="CB72" s="387" t="str">
        <f>IF('1-1県'!$BV189="","",'1-1県'!$BV189)</f>
        <v/>
      </c>
      <c r="CC72" s="393">
        <f>IF('1-1県'!$BW189="","",'1-1県'!$BW189)</f>
        <v>107.3</v>
      </c>
      <c r="CD72" s="408" t="s">
        <v>108</v>
      </c>
      <c r="CE72" s="409">
        <v>6</v>
      </c>
      <c r="CF72" s="410">
        <v>3</v>
      </c>
      <c r="CG72" s="387" t="str">
        <f>IF('1-1県'!$BX189="","",'1-1県'!$BX189)</f>
        <v/>
      </c>
      <c r="CH72" s="422">
        <f>IF('1-1県'!$BY189="","",'1-1県'!$BY189)</f>
        <v>311766</v>
      </c>
      <c r="CI72" s="387" t="str">
        <f>IF('1-1県'!$BZ189="","",'1-1県'!$BZ189)</f>
        <v/>
      </c>
      <c r="CJ72" s="396">
        <f>IF('1-1県'!$CA189="","",'1-1県'!$CA189)</f>
        <v>1.3</v>
      </c>
      <c r="CK72" s="387" t="str">
        <f>IF('1-1県'!$CB189="","",'1-1県'!$CB189)</f>
        <v/>
      </c>
      <c r="CL72" s="422">
        <f>IF('1-1県'!$CC189="","",'1-1県'!$CC189)</f>
        <v>4635</v>
      </c>
      <c r="CM72" s="387" t="str">
        <f>IF('1-1県'!$CD189="","",'1-1県'!$CD189)</f>
        <v/>
      </c>
      <c r="CN72" s="422">
        <f>IF('1-1県'!$CE189="","",'1-1県'!$CE189)</f>
        <v>9582</v>
      </c>
      <c r="CO72" s="387" t="str">
        <f>IF('1-1県'!$CF189="","",'1-1県'!$CF189)</f>
        <v/>
      </c>
      <c r="CP72" s="392">
        <f>IF('1-1県'!$CG189="","",'1-1県'!$CG189)</f>
        <v>94.6</v>
      </c>
      <c r="CQ72" s="387" t="str">
        <f>IF('1-1県'!$CH189="","",'1-1県'!$CH189)</f>
        <v/>
      </c>
      <c r="CR72" s="392">
        <f>IF('1-1県'!$CI189="","",'1-1県'!$CI189)</f>
        <v>87.7</v>
      </c>
      <c r="CS72" s="387" t="str">
        <f>IF('1-1県'!$CJ189="","",'1-1県'!$CJ189)</f>
        <v/>
      </c>
      <c r="CT72" s="392">
        <f>IF('1-1県'!$CK189="","",'1-1県'!$CK189)</f>
        <v>105.4</v>
      </c>
      <c r="CU72" s="387" t="str">
        <f>IF('1-1県'!$CL189="","",'1-1県'!$CL189)</f>
        <v/>
      </c>
      <c r="CV72" s="392">
        <f>IF('1-1県'!$CM189="","",'1-1県'!$CM189)</f>
        <v>97.7</v>
      </c>
      <c r="CW72" s="387" t="str">
        <f>IF('1-1県'!$CN189="","",'1-1県'!$CN189)</f>
        <v/>
      </c>
      <c r="CX72" s="392">
        <f>IF('1-1県'!$CO189="","",'1-1県'!$CO189)</f>
        <v>101.5</v>
      </c>
      <c r="CY72" s="387" t="str">
        <f>IF('1-1県'!$CP189="","",'1-1県'!$CP189)</f>
        <v/>
      </c>
      <c r="CZ72" s="392">
        <f>IF('1-1県'!$CQ189="","",'1-1県'!$CQ189)</f>
        <v>98.4</v>
      </c>
      <c r="DA72" s="387" t="str">
        <f>IF('1-1県'!$CR189="","",'1-1県'!$CR189)</f>
        <v/>
      </c>
      <c r="DB72" s="392">
        <f>IF('1-1県'!$CS189="","",'1-1県'!$CS189)</f>
        <v>97.5</v>
      </c>
      <c r="DC72" s="387" t="str">
        <f>IF('1-1県'!$CT189="","",'1-1県'!$CT189)</f>
        <v/>
      </c>
      <c r="DD72" s="393">
        <f>IF('1-1県'!$CU189="","",'1-1県'!$CU189)</f>
        <v>2.5</v>
      </c>
      <c r="DE72" s="244"/>
      <c r="DF72" s="244" t="str">
        <f>IF('1-1県'!DB189="","",'1-1県'!DB189)</f>
        <v/>
      </c>
      <c r="DG72" s="244" t="str">
        <f>IF('1-1県'!DC189="","",'1-1県'!DC189)</f>
        <v/>
      </c>
    </row>
    <row r="73" spans="1:111" s="8" customFormat="1" ht="18" customHeight="1">
      <c r="A73" s="408">
        <v>2024</v>
      </c>
      <c r="B73" s="408" t="s">
        <v>108</v>
      </c>
      <c r="C73" s="409">
        <v>6</v>
      </c>
      <c r="D73" s="410">
        <v>4</v>
      </c>
      <c r="E73" s="12" t="str">
        <f t="shared" si="1"/>
        <v>64</v>
      </c>
      <c r="F73" s="387" t="str">
        <f>IF('1-1県'!$F190="","",'1-1県'!$F190)</f>
        <v/>
      </c>
      <c r="G73" s="413">
        <f>IF('1-1県'!$G190="","",'1-1県'!$G190)</f>
        <v>40</v>
      </c>
      <c r="H73" s="387" t="str">
        <f>IF('1-1県'!$H190="","",'1-1県'!$H190)</f>
        <v/>
      </c>
      <c r="I73" s="413">
        <f>IF('1-1県'!$I190="","",'1-1県'!$I190)</f>
        <v>28.6</v>
      </c>
      <c r="J73" s="387" t="str">
        <f>IF('1-1県'!$J190="","",'1-1県'!$J190)</f>
        <v/>
      </c>
      <c r="K73" s="413">
        <f>IF('1-1県'!$K190="","",'1-1県'!$K190)</f>
        <v>100</v>
      </c>
      <c r="L73" s="387" t="str">
        <f>IF('1-1県'!$L190="","",'1-1県'!$L190)</f>
        <v/>
      </c>
      <c r="M73" s="394">
        <f>IF('1-1県'!$M190="","",'1-1県'!$M190)</f>
        <v>1034230</v>
      </c>
      <c r="N73" s="387" t="str">
        <f>IF('1-1県'!$N190="","",'1-1県'!$N190)</f>
        <v/>
      </c>
      <c r="O73" s="394">
        <f>IF('1-1県'!$O190="","",'1-1県'!$O190)</f>
        <v>472635</v>
      </c>
      <c r="P73" s="387" t="str">
        <f>IF('1-1県'!$P190="","",'1-1県'!$P190)</f>
        <v/>
      </c>
      <c r="Q73" s="393">
        <f>IF('1-1県'!$Q190="","",'1-1県'!$Q190)</f>
        <v>82.2</v>
      </c>
      <c r="R73" s="387" t="str">
        <f>IF('1-1県'!$R190="","",'1-1県'!$R190)</f>
        <v/>
      </c>
      <c r="S73" s="393">
        <f>IF('1-1県'!$S190="","",'1-1県'!$S190)</f>
        <v>83.7</v>
      </c>
      <c r="T73" s="387" t="str">
        <f>IF('1-1県'!$T190="","",'1-1県'!$T190)</f>
        <v/>
      </c>
      <c r="U73" s="393">
        <f>IF('1-1県'!$U190="","",'1-1県'!$U190)</f>
        <v>80.7</v>
      </c>
      <c r="V73" s="387" t="str">
        <f>IF('1-1県'!$V190="","",'1-1県'!$V190)</f>
        <v/>
      </c>
      <c r="W73" s="393">
        <f>IF('1-1県'!$W190="","",'1-1県'!$W190)</f>
        <v>80.7</v>
      </c>
      <c r="X73" s="387" t="str">
        <f>IF('1-1県'!$X190="","",'1-1県'!$X190)</f>
        <v/>
      </c>
      <c r="Y73" s="393">
        <f>IF('1-1県'!$Y190="","",'1-1県'!$Y190)</f>
        <v>118.7</v>
      </c>
      <c r="Z73" s="387" t="str">
        <f>IF('1-1県'!$Z190="","",'1-1県'!$Z190)</f>
        <v/>
      </c>
      <c r="AA73" s="393">
        <f>IF('1-1県'!$AA190="","",'1-1県'!$AA190)</f>
        <v>121.7</v>
      </c>
      <c r="AB73" s="408" t="s">
        <v>108</v>
      </c>
      <c r="AC73" s="409">
        <v>6</v>
      </c>
      <c r="AD73" s="410">
        <v>4</v>
      </c>
      <c r="AE73" s="387" t="str">
        <f>IF('1-1県'!$AB190="","",'1-1県'!$AB190)</f>
        <v/>
      </c>
      <c r="AF73" s="421">
        <f>IF('1-1県'!$AC190="","",'1-1県'!$AC190)</f>
        <v>565</v>
      </c>
      <c r="AG73" s="387" t="str">
        <f>IF('1-1県'!$AD190="","",'1-1県'!$AD190)</f>
        <v/>
      </c>
      <c r="AH73" s="421">
        <f>IF('1-1県'!$AE190="","",'1-1県'!$AE190)</f>
        <v>186</v>
      </c>
      <c r="AI73" s="387" t="str">
        <f>IF('1-1県'!$AF190="","",'1-1県'!$AF190)</f>
        <v/>
      </c>
      <c r="AJ73" s="421">
        <f>IF('1-1県'!$AG190="","",'1-1県'!$AG190)</f>
        <v>219</v>
      </c>
      <c r="AK73" s="387" t="str">
        <f>IF('1-1県'!$AH190="","",'1-1県'!$AH190)</f>
        <v/>
      </c>
      <c r="AL73" s="421">
        <f>IF('1-1県'!$AI190="","",'1-1県'!$AI190)</f>
        <v>185</v>
      </c>
      <c r="AM73" s="387" t="str">
        <f>IF('1-1県'!$AJ190="","",'1-1県'!$AJ190)</f>
        <v/>
      </c>
      <c r="AN73" s="421">
        <f>IF('1-1県'!$AK190="","",'1-1県'!$AK190)</f>
        <v>17715</v>
      </c>
      <c r="AO73" s="387" t="str">
        <f>IF('1-1県'!$AL190="","",'1-1県'!$AL190)</f>
        <v/>
      </c>
      <c r="AP73" s="421">
        <f>IF('1-1県'!$AM190="","",'1-1県'!$AM190)</f>
        <v>81334</v>
      </c>
      <c r="AQ73" s="387" t="str">
        <f>IF('1-1県'!$AN190="","",'1-1県'!$AN190)</f>
        <v/>
      </c>
      <c r="AR73" s="421">
        <f>IF('1-1県'!$AO190="","",'1-1県'!$AO190)</f>
        <v>1756</v>
      </c>
      <c r="AS73" s="387" t="str">
        <f>IF('1-1県'!$AP190="","",'1-1県'!$AP190)</f>
        <v/>
      </c>
      <c r="AT73" s="421">
        <f>IF('1-1県'!$AQ190="","",'1-1県'!$AQ190)</f>
        <v>220976</v>
      </c>
      <c r="AU73" s="387" t="str">
        <f>IF('1-1県'!AR190="","",'1-1県'!AR190)</f>
        <v/>
      </c>
      <c r="AV73" s="421">
        <f>IF('1-1県'!$AS190="","",'1-1県'!$AS190)</f>
        <v>3622</v>
      </c>
      <c r="AW73" s="387" t="str">
        <f>IF('1-1県'!$AT190="","",'1-1県'!$AT190)</f>
        <v/>
      </c>
      <c r="AX73" s="421">
        <f>IF('1-1県'!$AU190="","",'1-1県'!$AU190)</f>
        <v>42158</v>
      </c>
      <c r="AY73" s="387" t="str">
        <f>IF('1-1県'!AV190="","",'1-1県'!AV190)</f>
        <v/>
      </c>
      <c r="AZ73" s="422">
        <f>IF('1-1県'!AW190="","",'1-1県'!AW190)</f>
        <v>27849</v>
      </c>
      <c r="BA73" s="411" t="str">
        <f>IF('1-1県'!AX$190="","",'1-1県'!AX$190)</f>
        <v>-</v>
      </c>
      <c r="BB73" s="244" t="str">
        <f>IF('1-1県'!AY$190="","",'1-1県'!AY$190)</f>
        <v>-</v>
      </c>
      <c r="BC73" s="408" t="s">
        <v>108</v>
      </c>
      <c r="BD73" s="409">
        <v>6</v>
      </c>
      <c r="BE73" s="412">
        <v>4</v>
      </c>
      <c r="BF73" s="387" t="str">
        <f>IF('1-1県'!$AZ190="","",'1-1県'!$AZ190)</f>
        <v/>
      </c>
      <c r="BG73" s="422">
        <f>IF('1-1県'!$BA190="","",'1-1県'!$BA190)</f>
        <v>3</v>
      </c>
      <c r="BH73" s="387" t="str">
        <f>IF('1-1県'!$BB190="","",'1-1県'!$BB190)</f>
        <v/>
      </c>
      <c r="BI73" s="422">
        <f>IF('1-1県'!$BC190="","",'1-1県'!$BC190)</f>
        <v>136</v>
      </c>
      <c r="BJ73" s="387" t="str">
        <f>IF('1-1県'!$BD190="","",'1-1県'!$BD190)</f>
        <v/>
      </c>
      <c r="BK73" s="422">
        <f>IF('1-1県'!$BE190="","",'1-1県'!$BE190)</f>
        <v>6171</v>
      </c>
      <c r="BL73" s="387" t="str">
        <f>IF('1-1県'!$BF190="","",'1-1県'!$BF190)</f>
        <v/>
      </c>
      <c r="BM73" s="422">
        <f>IF('1-1県'!$BG190="","",'1-1県'!$BG190)</f>
        <v>3660.9160000000002</v>
      </c>
      <c r="BN73" s="387" t="str">
        <f>IF('1-1県'!$BH190="","",'1-1県'!$BH190)</f>
        <v/>
      </c>
      <c r="BO73" s="422">
        <f>IF('1-1県'!$BI190="","",'1-1県'!$BI190)</f>
        <v>5649</v>
      </c>
      <c r="BP73" s="387" t="str">
        <f>IF('1-1県'!$BJ190="","",'1-1県'!$BJ190)</f>
        <v/>
      </c>
      <c r="BQ73" s="422">
        <f>IF('1-1県'!$BK190="","",'1-1県'!$BK190)</f>
        <v>911</v>
      </c>
      <c r="BR73" s="387" t="str">
        <f>IF('1-1県'!$BL190="","",'1-1県'!$BL190)</f>
        <v/>
      </c>
      <c r="BS73" s="422">
        <f>IF('1-1県'!$BM190="","",'1-1県'!$BM190)</f>
        <v>3068</v>
      </c>
      <c r="BT73" s="387" t="str">
        <f>IF('1-1県'!$BN190="","",'1-1県'!$BN190)</f>
        <v/>
      </c>
      <c r="BU73" s="421">
        <f>IF('1-1県'!$BO190="","",'1-1県'!$BO190)</f>
        <v>1669</v>
      </c>
      <c r="BV73" s="492"/>
      <c r="BW73" s="421">
        <f>IF('1-1県'!$BQ190="","",'1-1県'!$BQ190)</f>
        <v>7886</v>
      </c>
      <c r="BX73" s="387" t="str">
        <f>IF('1-1県'!$BR190="","",'1-1県'!$BR190)</f>
        <v/>
      </c>
      <c r="BY73" s="422">
        <f>IF('1-1県'!$BS190="","",'1-1県'!$BS190)</f>
        <v>89507</v>
      </c>
      <c r="BZ73" s="387" t="str">
        <f>IF('1-1県'!$BT190="","",'1-1県'!$BT190)</f>
        <v/>
      </c>
      <c r="CA73" s="393">
        <f>IF('1-1県'!$BU190="","",'1-1県'!$BU190)</f>
        <v>0</v>
      </c>
      <c r="CB73" s="387" t="str">
        <f>IF('1-1県'!$BV190="","",'1-1県'!$BV190)</f>
        <v/>
      </c>
      <c r="CC73" s="393">
        <f>IF('1-1県'!$BW190="","",'1-1県'!$BW190)</f>
        <v>107.9</v>
      </c>
      <c r="CD73" s="408" t="s">
        <v>108</v>
      </c>
      <c r="CE73" s="409">
        <v>6</v>
      </c>
      <c r="CF73" s="410">
        <v>4</v>
      </c>
      <c r="CG73" s="387" t="str">
        <f>IF('1-1県'!$BX190="","",'1-1県'!$BX190)</f>
        <v/>
      </c>
      <c r="CH73" s="422">
        <f>IF('1-1県'!$BY190="","",'1-1県'!$BY190)</f>
        <v>264620</v>
      </c>
      <c r="CI73" s="387" t="str">
        <f>IF('1-1県'!$BZ190="","",'1-1県'!$BZ190)</f>
        <v/>
      </c>
      <c r="CJ73" s="396">
        <f>IF('1-1県'!$CA190="","",'1-1県'!$CA190)</f>
        <v>1.29</v>
      </c>
      <c r="CK73" s="387" t="str">
        <f>IF('1-1県'!$CB190="","",'1-1県'!$CB190)</f>
        <v/>
      </c>
      <c r="CL73" s="422">
        <f>IF('1-1県'!$CC190="","",'1-1県'!$CC190)</f>
        <v>6239</v>
      </c>
      <c r="CM73" s="387" t="str">
        <f>IF('1-1県'!$CD190="","",'1-1県'!$CD190)</f>
        <v/>
      </c>
      <c r="CN73" s="422">
        <f>IF('1-1県'!$CE190="","",'1-1県'!$CE190)</f>
        <v>9387</v>
      </c>
      <c r="CO73" s="387" t="str">
        <f>IF('1-1県'!$CF190="","",'1-1県'!$CF190)</f>
        <v/>
      </c>
      <c r="CP73" s="392">
        <f>IF('1-1県'!$CG190="","",'1-1県'!$CG190)</f>
        <v>94.8</v>
      </c>
      <c r="CQ73" s="387" t="str">
        <f>IF('1-1県'!$CH190="","",'1-1県'!$CH190)</f>
        <v/>
      </c>
      <c r="CR73" s="392">
        <f>IF('1-1県'!$CI190="","",'1-1県'!$CI190)</f>
        <v>87.5</v>
      </c>
      <c r="CS73" s="387" t="str">
        <f>IF('1-1県'!$CJ190="","",'1-1県'!$CJ190)</f>
        <v/>
      </c>
      <c r="CT73" s="392">
        <f>IF('1-1県'!$CK190="","",'1-1県'!$CK190)</f>
        <v>108.5</v>
      </c>
      <c r="CU73" s="387" t="str">
        <f>IF('1-1県'!$CL190="","",'1-1県'!$CL190)</f>
        <v/>
      </c>
      <c r="CV73" s="392">
        <f>IF('1-1県'!$CM190="","",'1-1県'!$CM190)</f>
        <v>100.1</v>
      </c>
      <c r="CW73" s="387" t="str">
        <f>IF('1-1県'!$CN190="","",'1-1県'!$CN190)</f>
        <v/>
      </c>
      <c r="CX73" s="392">
        <f>IF('1-1県'!$CO190="","",'1-1県'!$CO190)</f>
        <v>102.9</v>
      </c>
      <c r="CY73" s="387" t="str">
        <f>IF('1-1県'!$CP190="","",'1-1県'!$CP190)</f>
        <v/>
      </c>
      <c r="CZ73" s="392">
        <f>IF('1-1県'!$CQ190="","",'1-1県'!$CQ190)</f>
        <v>102.6</v>
      </c>
      <c r="DA73" s="387" t="str">
        <f>IF('1-1県'!$CR190="","",'1-1県'!$CR190)</f>
        <v/>
      </c>
      <c r="DB73" s="392">
        <f>IF('1-1県'!$CS190="","",'1-1県'!$CS190)</f>
        <v>113.1</v>
      </c>
      <c r="DC73" s="387" t="str">
        <f>IF('1-1県'!$CT190="","",'1-1県'!$CT190)</f>
        <v/>
      </c>
      <c r="DD73" s="393">
        <f>IF('1-1県'!$CU190="","",'1-1県'!$CU190)</f>
        <v>0</v>
      </c>
      <c r="DE73" s="244"/>
      <c r="DF73" s="244" t="str">
        <f>IF('1-1県'!DB190="","",'1-1県'!DB190)</f>
        <v/>
      </c>
      <c r="DG73" s="244" t="str">
        <f>IF('1-1県'!DC190="","",'1-1県'!DC190)</f>
        <v/>
      </c>
    </row>
    <row r="74" spans="1:111" s="8" customFormat="1" ht="18" customHeight="1">
      <c r="A74" s="408">
        <v>2024</v>
      </c>
      <c r="B74" s="408" t="s">
        <v>108</v>
      </c>
      <c r="C74" s="409">
        <v>6</v>
      </c>
      <c r="D74" s="410">
        <v>5</v>
      </c>
      <c r="E74" s="12" t="str">
        <f t="shared" si="1"/>
        <v>65</v>
      </c>
      <c r="F74" s="387" t="str">
        <f>IF('1-1県'!$F191="","",'1-1県'!$F191)</f>
        <v/>
      </c>
      <c r="G74" s="413">
        <f>IF('1-1県'!$G191="","",'1-1県'!$G191)</f>
        <v>40</v>
      </c>
      <c r="H74" s="387" t="str">
        <f>IF('1-1県'!$H191="","",'1-1県'!$H191)</f>
        <v/>
      </c>
      <c r="I74" s="413">
        <f>IF('1-1県'!$I191="","",'1-1県'!$I191)</f>
        <v>42.9</v>
      </c>
      <c r="J74" s="387" t="str">
        <f>IF('1-1県'!$J191="","",'1-1県'!$J191)</f>
        <v/>
      </c>
      <c r="K74" s="413">
        <f>IF('1-1県'!$K191="","",'1-1県'!$K191)</f>
        <v>70</v>
      </c>
      <c r="L74" s="387" t="str">
        <f>IF('1-1県'!$L191="","",'1-1県'!$L191)</f>
        <v/>
      </c>
      <c r="M74" s="394">
        <f>IF('1-1県'!$M191="","",'1-1県'!$M191)</f>
        <v>1034090</v>
      </c>
      <c r="N74" s="387" t="str">
        <f>IF('1-1県'!$N191="","",'1-1県'!$N191)</f>
        <v/>
      </c>
      <c r="O74" s="394">
        <f>IF('1-1県'!$O191="","",'1-1県'!$O191)</f>
        <v>474870</v>
      </c>
      <c r="P74" s="387" t="str">
        <f>IF('1-1県'!$P191="","",'1-1県'!$P191)</f>
        <v/>
      </c>
      <c r="Q74" s="393">
        <f>IF('1-1県'!$Q191="","",'1-1県'!$Q191)</f>
        <v>78.599999999999994</v>
      </c>
      <c r="R74" s="387" t="str">
        <f>IF('1-1県'!$R191="","",'1-1県'!$R191)</f>
        <v/>
      </c>
      <c r="S74" s="393">
        <f>IF('1-1県'!$S191="","",'1-1県'!$S191)</f>
        <v>74.400000000000006</v>
      </c>
      <c r="T74" s="387" t="str">
        <f>IF('1-1県'!$T191="","",'1-1県'!$T191)</f>
        <v/>
      </c>
      <c r="U74" s="393">
        <f>IF('1-1県'!$U191="","",'1-1県'!$U191)</f>
        <v>80.5</v>
      </c>
      <c r="V74" s="387" t="str">
        <f>IF('1-1県'!$V191="","",'1-1県'!$V191)</f>
        <v/>
      </c>
      <c r="W74" s="393">
        <f>IF('1-1県'!$W191="","",'1-1県'!$W191)</f>
        <v>75.2</v>
      </c>
      <c r="X74" s="387" t="str">
        <f>IF('1-1県'!$X191="","",'1-1県'!$X191)</f>
        <v/>
      </c>
      <c r="Y74" s="393">
        <f>IF('1-1県'!$Y191="","",'1-1県'!$Y191)</f>
        <v>115.6</v>
      </c>
      <c r="Z74" s="387" t="str">
        <f>IF('1-1県'!$Z191="","",'1-1県'!$Z191)</f>
        <v/>
      </c>
      <c r="AA74" s="393">
        <f>IF('1-1県'!$AA191="","",'1-1県'!$AA191)</f>
        <v>118</v>
      </c>
      <c r="AB74" s="408" t="s">
        <v>108</v>
      </c>
      <c r="AC74" s="409">
        <v>6</v>
      </c>
      <c r="AD74" s="410">
        <v>5</v>
      </c>
      <c r="AE74" s="387" t="str">
        <f>IF('1-1県'!$AB191="","",'1-1県'!$AB191)</f>
        <v/>
      </c>
      <c r="AF74" s="421">
        <f>IF('1-1県'!$AC191="","",'1-1県'!$AC191)</f>
        <v>410</v>
      </c>
      <c r="AG74" s="387" t="str">
        <f>IF('1-1県'!$AD191="","",'1-1県'!$AD191)</f>
        <v/>
      </c>
      <c r="AH74" s="421">
        <f>IF('1-1県'!$AE191="","",'1-1県'!$AE191)</f>
        <v>171</v>
      </c>
      <c r="AI74" s="387" t="str">
        <f>IF('1-1県'!$AF191="","",'1-1県'!$AF191)</f>
        <v/>
      </c>
      <c r="AJ74" s="421">
        <f>IF('1-1県'!$AG191="","",'1-1県'!$AG191)</f>
        <v>84</v>
      </c>
      <c r="AK74" s="387" t="str">
        <f>IF('1-1県'!$AH191="","",'1-1県'!$AH191)</f>
        <v/>
      </c>
      <c r="AL74" s="421">
        <f>IF('1-1県'!$AI191="","",'1-1県'!$AI191)</f>
        <v>380</v>
      </c>
      <c r="AM74" s="387" t="str">
        <f>IF('1-1県'!$AJ191="","",'1-1県'!$AJ191)</f>
        <v/>
      </c>
      <c r="AN74" s="421">
        <f>IF('1-1県'!$AK191="","",'1-1県'!$AK191)</f>
        <v>19173</v>
      </c>
      <c r="AO74" s="387" t="str">
        <f>IF('1-1県'!$AL191="","",'1-1県'!$AL191)</f>
        <v/>
      </c>
      <c r="AP74" s="421">
        <f>IF('1-1県'!$AM191="","",'1-1県'!$AM191)</f>
        <v>64846</v>
      </c>
      <c r="AQ74" s="387" t="str">
        <f>IF('1-1県'!$AN191="","",'1-1県'!$AN191)</f>
        <v/>
      </c>
      <c r="AR74" s="421">
        <f>IF('1-1県'!$AO191="","",'1-1県'!$AO191)</f>
        <v>1341</v>
      </c>
      <c r="AS74" s="387" t="str">
        <f>IF('1-1県'!$AP191="","",'1-1県'!$AP191)</f>
        <v/>
      </c>
      <c r="AT74" s="421">
        <f>IF('1-1県'!$AQ191="","",'1-1県'!$AQ191)</f>
        <v>242757</v>
      </c>
      <c r="AU74" s="387" t="str">
        <f>IF('1-1県'!AR191="","",'1-1県'!AR191)</f>
        <v/>
      </c>
      <c r="AV74" s="421">
        <f>IF('1-1県'!$AS191="","",'1-1県'!$AS191)</f>
        <v>3891</v>
      </c>
      <c r="AW74" s="387" t="str">
        <f>IF('1-1県'!$AT191="","",'1-1県'!$AT191)</f>
        <v/>
      </c>
      <c r="AX74" s="421">
        <f>IF('1-1県'!$AU191="","",'1-1県'!$AU191)</f>
        <v>41789</v>
      </c>
      <c r="AY74" s="387" t="str">
        <f>IF('1-1県'!AV191="","",'1-1県'!AV191)</f>
        <v/>
      </c>
      <c r="AZ74" s="422">
        <f>IF('1-1県'!AW191="","",'1-1県'!AW191)</f>
        <v>28103</v>
      </c>
      <c r="BA74" s="411" t="str">
        <f>IF('1-1県'!AX$191="","",'1-1県'!AX$191)</f>
        <v>-</v>
      </c>
      <c r="BB74" s="244" t="str">
        <f>IF('1-1県'!AY$191="","",'1-1県'!AY$191)</f>
        <v>-</v>
      </c>
      <c r="BC74" s="408" t="s">
        <v>108</v>
      </c>
      <c r="BD74" s="409">
        <v>6</v>
      </c>
      <c r="BE74" s="412">
        <v>5</v>
      </c>
      <c r="BF74" s="387" t="str">
        <f>IF('1-1県'!$AZ191="","",'1-1県'!$AZ191)</f>
        <v/>
      </c>
      <c r="BG74" s="422">
        <f>IF('1-1県'!$BA191="","",'1-1県'!$BA191)</f>
        <v>5</v>
      </c>
      <c r="BH74" s="387" t="str">
        <f>IF('1-1県'!$BB191="","",'1-1県'!$BB191)</f>
        <v/>
      </c>
      <c r="BI74" s="422">
        <f>IF('1-1県'!$BC191="","",'1-1県'!$BC191)</f>
        <v>302</v>
      </c>
      <c r="BJ74" s="387" t="str">
        <f>IF('1-1県'!$BD191="","",'1-1県'!$BD191)</f>
        <v/>
      </c>
      <c r="BK74" s="422">
        <f>IF('1-1県'!$BE191="","",'1-1県'!$BE191)</f>
        <v>6334.0129999999999</v>
      </c>
      <c r="BL74" s="387" t="str">
        <f>IF('1-1県'!$BF191="","",'1-1県'!$BF191)</f>
        <v/>
      </c>
      <c r="BM74" s="422">
        <f>IF('1-1県'!$BG191="","",'1-1県'!$BG191)</f>
        <v>3828.7469999999998</v>
      </c>
      <c r="BN74" s="387" t="str">
        <f>IF('1-1県'!$BH191="","",'1-1県'!$BH191)</f>
        <v/>
      </c>
      <c r="BO74" s="422">
        <f>IF('1-1県'!$BI191="","",'1-1県'!$BI191)</f>
        <v>5929</v>
      </c>
      <c r="BP74" s="387" t="str">
        <f>IF('1-1県'!$BJ191="","",'1-1県'!$BJ191)</f>
        <v/>
      </c>
      <c r="BQ74" s="422">
        <f>IF('1-1県'!$BK191="","",'1-1県'!$BK191)</f>
        <v>883</v>
      </c>
      <c r="BR74" s="387" t="str">
        <f>IF('1-1県'!$BL191="","",'1-1県'!$BL191)</f>
        <v/>
      </c>
      <c r="BS74" s="422">
        <f>IF('1-1県'!$BM191="","",'1-1県'!$BM191)</f>
        <v>3346</v>
      </c>
      <c r="BT74" s="387" t="str">
        <f>IF('1-1県'!$BN191="","",'1-1県'!$BN191)</f>
        <v/>
      </c>
      <c r="BU74" s="421">
        <f>IF('1-1県'!$BO191="","",'1-1県'!$BO191)</f>
        <v>1700</v>
      </c>
      <c r="BV74" s="492"/>
      <c r="BW74" s="421">
        <f>IF('1-1県'!$BQ191="","",'1-1県'!$BQ191)</f>
        <v>8308</v>
      </c>
      <c r="BX74" s="387" t="str">
        <f>IF('1-1県'!$BR191="","",'1-1県'!$BR191)</f>
        <v/>
      </c>
      <c r="BY74" s="422">
        <f>IF('1-1県'!$BS191="","",'1-1県'!$BS191)</f>
        <v>99825</v>
      </c>
      <c r="BZ74" s="387" t="str">
        <f>IF('1-1県'!$BT191="","",'1-1県'!$BT191)</f>
        <v/>
      </c>
      <c r="CA74" s="393">
        <f>IF('1-1県'!$BU191="","",'1-1県'!$BU191)</f>
        <v>0</v>
      </c>
      <c r="CB74" s="387" t="str">
        <f>IF('1-1県'!$BV191="","",'1-1県'!$BV191)</f>
        <v/>
      </c>
      <c r="CC74" s="393">
        <f>IF('1-1県'!$BW191="","",'1-1県'!$BW191)</f>
        <v>108.4</v>
      </c>
      <c r="CD74" s="408" t="s">
        <v>108</v>
      </c>
      <c r="CE74" s="409">
        <v>6</v>
      </c>
      <c r="CF74" s="410">
        <v>5</v>
      </c>
      <c r="CG74" s="387" t="str">
        <f>IF('1-1県'!$BX191="","",'1-1県'!$BX191)</f>
        <v/>
      </c>
      <c r="CH74" s="422">
        <f>IF('1-1県'!$BY191="","",'1-1県'!$BY191)</f>
        <v>238645</v>
      </c>
      <c r="CI74" s="387" t="str">
        <f>IF('1-1県'!$BZ191="","",'1-1県'!$BZ191)</f>
        <v/>
      </c>
      <c r="CJ74" s="396">
        <f>IF('1-1県'!$CA191="","",'1-1県'!$CA191)</f>
        <v>1.28</v>
      </c>
      <c r="CK74" s="387" t="str">
        <f>IF('1-1県'!$CB191="","",'1-1県'!$CB191)</f>
        <v/>
      </c>
      <c r="CL74" s="422">
        <f>IF('1-1県'!$CC191="","",'1-1県'!$CC191)</f>
        <v>4780</v>
      </c>
      <c r="CM74" s="387" t="str">
        <f>IF('1-1県'!$CD191="","",'1-1県'!$CD191)</f>
        <v/>
      </c>
      <c r="CN74" s="422">
        <f>IF('1-1県'!$CE191="","",'1-1県'!$CE191)</f>
        <v>9090</v>
      </c>
      <c r="CO74" s="387" t="str">
        <f>IF('1-1県'!$CF191="","",'1-1県'!$CF191)</f>
        <v/>
      </c>
      <c r="CP74" s="392">
        <f>IF('1-1県'!$CG191="","",'1-1県'!$CG191)</f>
        <v>100.8</v>
      </c>
      <c r="CQ74" s="387" t="str">
        <f>IF('1-1県'!$CH191="","",'1-1県'!$CH191)</f>
        <v/>
      </c>
      <c r="CR74" s="392">
        <f>IF('1-1県'!$CI191="","",'1-1県'!$CI191)</f>
        <v>92.5</v>
      </c>
      <c r="CS74" s="387" t="str">
        <f>IF('1-1県'!$CJ191="","",'1-1県'!$CJ191)</f>
        <v/>
      </c>
      <c r="CT74" s="392">
        <f>IF('1-1県'!$CK191="","",'1-1県'!$CK191)</f>
        <v>109</v>
      </c>
      <c r="CU74" s="387" t="str">
        <f>IF('1-1県'!$CL191="","",'1-1県'!$CL191)</f>
        <v/>
      </c>
      <c r="CV74" s="392">
        <f>IF('1-1県'!$CM191="","",'1-1県'!$CM191)</f>
        <v>100</v>
      </c>
      <c r="CW74" s="387" t="str">
        <f>IF('1-1県'!$CN191="","",'1-1県'!$CN191)</f>
        <v/>
      </c>
      <c r="CX74" s="392">
        <f>IF('1-1県'!$CO191="","",'1-1県'!$CO191)</f>
        <v>103.2</v>
      </c>
      <c r="CY74" s="387" t="str">
        <f>IF('1-1県'!$CP191="","",'1-1県'!$CP191)</f>
        <v/>
      </c>
      <c r="CZ74" s="392">
        <f>IF('1-1県'!$CQ191="","",'1-1県'!$CQ191)</f>
        <v>98.1</v>
      </c>
      <c r="DA74" s="387" t="str">
        <f>IF('1-1県'!$CR191="","",'1-1県'!$CR191)</f>
        <v/>
      </c>
      <c r="DB74" s="392">
        <f>IF('1-1県'!$CS191="","",'1-1県'!$CS191)</f>
        <v>92.6</v>
      </c>
      <c r="DC74" s="387" t="str">
        <f>IF('1-1県'!$CT191="","",'1-1県'!$CT191)</f>
        <v/>
      </c>
      <c r="DD74" s="393">
        <f>IF('1-1県'!$CU191="","",'1-1県'!$CU191)</f>
        <v>0</v>
      </c>
      <c r="DE74" s="244"/>
      <c r="DF74" s="244" t="str">
        <f>IF('1-1県'!DB191="","",'1-1県'!DB191)</f>
        <v/>
      </c>
      <c r="DG74" s="244" t="str">
        <f>IF('1-1県'!DC191="","",'1-1県'!DC191)</f>
        <v/>
      </c>
    </row>
    <row r="75" spans="1:111" s="8" customFormat="1" ht="22.2" customHeight="1">
      <c r="A75" s="408">
        <v>2024</v>
      </c>
      <c r="B75" s="408" t="s">
        <v>108</v>
      </c>
      <c r="C75" s="409">
        <v>6</v>
      </c>
      <c r="D75" s="410">
        <v>6</v>
      </c>
      <c r="E75" s="12" t="str">
        <f t="shared" si="1"/>
        <v>66</v>
      </c>
      <c r="F75" s="387" t="str">
        <f>IF('1-1県'!$F192="","",'1-1県'!$F192)</f>
        <v/>
      </c>
      <c r="G75" s="413">
        <f>IF('1-1県'!$G192="","",'1-1県'!$G192)</f>
        <v>60</v>
      </c>
      <c r="H75" s="387" t="str">
        <f>IF('1-1県'!$H192="","",'1-1県'!$H192)</f>
        <v/>
      </c>
      <c r="I75" s="413">
        <f>IF('1-1県'!$I192="","",'1-1県'!$I192)</f>
        <v>57.1</v>
      </c>
      <c r="J75" s="387" t="str">
        <f>IF('1-1県'!$J192="","",'1-1県'!$J192)</f>
        <v/>
      </c>
      <c r="K75" s="413">
        <f>IF('1-1県'!$K192="","",'1-1県'!$K192)</f>
        <v>80</v>
      </c>
      <c r="L75" s="387" t="str">
        <f>IF('1-1県'!$L192="","",'1-1県'!$L192)</f>
        <v/>
      </c>
      <c r="M75" s="394">
        <f>IF('1-1県'!$M192="","",'1-1県'!$M192)</f>
        <v>1033382</v>
      </c>
      <c r="N75" s="387" t="str">
        <f>IF('1-1県'!$N192="","",'1-1県'!$N192)</f>
        <v/>
      </c>
      <c r="O75" s="394">
        <f>IF('1-1県'!$O192="","",'1-1県'!$O192)</f>
        <v>475061</v>
      </c>
      <c r="P75" s="387" t="str">
        <f>IF('1-1県'!$P192="","",'1-1県'!$P192)</f>
        <v/>
      </c>
      <c r="Q75" s="393">
        <f>IF('1-1県'!$Q192="","",'1-1県'!$Q192)</f>
        <v>84.4</v>
      </c>
      <c r="R75" s="387" t="str">
        <f>IF('1-1県'!$R192="","",'1-1県'!$R192)</f>
        <v/>
      </c>
      <c r="S75" s="393">
        <f>IF('1-1県'!$S192="","",'1-1県'!$S192)</f>
        <v>78.8</v>
      </c>
      <c r="T75" s="387" t="str">
        <f>IF('1-1県'!$T192="","",'1-1県'!$T192)</f>
        <v/>
      </c>
      <c r="U75" s="393">
        <f>IF('1-1県'!$U192="","",'1-1県'!$U192)</f>
        <v>79.099999999999994</v>
      </c>
      <c r="V75" s="387" t="str">
        <f>IF('1-1県'!$V192="","",'1-1県'!$V192)</f>
        <v/>
      </c>
      <c r="W75" s="393">
        <f>IF('1-1県'!$W192="","",'1-1県'!$W192)</f>
        <v>76.5</v>
      </c>
      <c r="X75" s="387" t="str">
        <f>IF('1-1県'!$X192="","",'1-1県'!$X192)</f>
        <v/>
      </c>
      <c r="Y75" s="393">
        <f>IF('1-1県'!$Y192="","",'1-1県'!$Y192)</f>
        <v>113.6</v>
      </c>
      <c r="Z75" s="387" t="str">
        <f>IF('1-1県'!$Z192="","",'1-1県'!$Z192)</f>
        <v/>
      </c>
      <c r="AA75" s="393">
        <f>IF('1-1県'!$AA192="","",'1-1県'!$AA192)</f>
        <v>113.2</v>
      </c>
      <c r="AB75" s="408" t="s">
        <v>108</v>
      </c>
      <c r="AC75" s="409">
        <v>6</v>
      </c>
      <c r="AD75" s="410">
        <v>6</v>
      </c>
      <c r="AE75" s="387" t="str">
        <f>IF('1-1県'!$AB192="","",'1-1県'!$AB192)</f>
        <v/>
      </c>
      <c r="AF75" s="421">
        <f>IF('1-1県'!$AC192="","",'1-1県'!$AC192)</f>
        <v>536</v>
      </c>
      <c r="AG75" s="387" t="str">
        <f>IF('1-1県'!$AD192="","",'1-1県'!$AD192)</f>
        <v/>
      </c>
      <c r="AH75" s="421">
        <f>IF('1-1県'!$AE192="","",'1-1県'!$AE192)</f>
        <v>196</v>
      </c>
      <c r="AI75" s="387" t="str">
        <f>IF('1-1県'!$AF192="","",'1-1県'!$AF192)</f>
        <v/>
      </c>
      <c r="AJ75" s="421">
        <f>IF('1-1県'!$AG192="","",'1-1県'!$AG192)</f>
        <v>280</v>
      </c>
      <c r="AK75" s="387" t="str">
        <f>IF('1-1県'!$AH192="","",'1-1県'!$AH192)</f>
        <v/>
      </c>
      <c r="AL75" s="421">
        <f>IF('1-1県'!$AI192="","",'1-1県'!$AI192)</f>
        <v>365</v>
      </c>
      <c r="AM75" s="387" t="str">
        <f>IF('1-1県'!$AJ192="","",'1-1県'!$AJ192)</f>
        <v/>
      </c>
      <c r="AN75" s="421">
        <f>IF('1-1県'!$AK192="","",'1-1県'!$AK192)</f>
        <v>15989</v>
      </c>
      <c r="AO75" s="387" t="str">
        <f>IF('1-1県'!$AL192="","",'1-1県'!$AL192)</f>
        <v/>
      </c>
      <c r="AP75" s="421">
        <f>IF('1-1県'!$AM192="","",'1-1県'!$AM192)</f>
        <v>64018</v>
      </c>
      <c r="AQ75" s="387" t="str">
        <f>IF('1-1県'!$AN192="","",'1-1県'!$AN192)</f>
        <v/>
      </c>
      <c r="AR75" s="421">
        <f>IF('1-1県'!$AO192="","",'1-1県'!$AO192)</f>
        <v>1340</v>
      </c>
      <c r="AS75" s="387" t="str">
        <f>IF('1-1県'!$AP192="","",'1-1県'!$AP192)</f>
        <v/>
      </c>
      <c r="AT75" s="421">
        <f>IF('1-1県'!$AQ192="","",'1-1県'!$AQ192)</f>
        <v>215923</v>
      </c>
      <c r="AU75" s="387" t="str">
        <f>IF('1-1県'!AR192="","",'1-1県'!AR192)</f>
        <v/>
      </c>
      <c r="AV75" s="421">
        <f>IF('1-1県'!$AS192="","",'1-1県'!$AS192)</f>
        <v>3190</v>
      </c>
      <c r="AW75" s="387" t="str">
        <f>IF('1-1県'!$AT192="","",'1-1県'!$AT192)</f>
        <v/>
      </c>
      <c r="AX75" s="421">
        <f>IF('1-1県'!$AU192="","",'1-1県'!$AU192)</f>
        <v>42046</v>
      </c>
      <c r="AY75" s="387" t="str">
        <f>IF('1-1県'!AV192="","",'1-1県'!AV192)</f>
        <v/>
      </c>
      <c r="AZ75" s="422">
        <f>IF('1-1県'!AW192="","",'1-1県'!AW192)</f>
        <v>28112</v>
      </c>
      <c r="BA75" s="411" t="str">
        <f>IF('1-1県'!AX192="","",'1-1県'!AX192)</f>
        <v>-</v>
      </c>
      <c r="BB75" s="244" t="str">
        <f>IF('1-1県'!AY192="","",'1-1県'!AY192)</f>
        <v>-</v>
      </c>
      <c r="BC75" s="408" t="s">
        <v>108</v>
      </c>
      <c r="BD75" s="409">
        <v>6</v>
      </c>
      <c r="BE75" s="412">
        <v>6</v>
      </c>
      <c r="BF75" s="387" t="str">
        <f>IF('1-1県'!$AZ192="","",'1-1県'!$AZ192)</f>
        <v/>
      </c>
      <c r="BG75" s="422">
        <f>IF('1-1県'!$BA192="","",'1-1県'!$BA192)</f>
        <v>7</v>
      </c>
      <c r="BH75" s="387" t="str">
        <f>IF('1-1県'!$BB192="","",'1-1県'!$BB192)</f>
        <v/>
      </c>
      <c r="BI75" s="422">
        <f>IF('1-1県'!$BC192="","",'1-1県'!$BC192)</f>
        <v>2437</v>
      </c>
      <c r="BJ75" s="387" t="str">
        <f>IF('1-1県'!$BD192="","",'1-1県'!$BD192)</f>
        <v/>
      </c>
      <c r="BK75" s="422">
        <f>IF('1-1県'!$BE192="","",'1-1県'!$BE192)</f>
        <v>5729.6549999999997</v>
      </c>
      <c r="BL75" s="387" t="str">
        <f>IF('1-1県'!$BF192="","",'1-1県'!$BF192)</f>
        <v/>
      </c>
      <c r="BM75" s="422">
        <f>IF('1-1県'!$BG192="","",'1-1県'!$BG192)</f>
        <v>3957.0509999999999</v>
      </c>
      <c r="BN75" s="387" t="str">
        <f>IF('1-1県'!$BH192="","",'1-1県'!$BH192)</f>
        <v/>
      </c>
      <c r="BO75" s="422">
        <f>IF('1-1県'!$BI192="","",'1-1県'!$BI192)</f>
        <v>5832</v>
      </c>
      <c r="BP75" s="387" t="str">
        <f>IF('1-1県'!$BJ192="","",'1-1県'!$BJ192)</f>
        <v/>
      </c>
      <c r="BQ75" s="422">
        <f>IF('1-1県'!$BK192="","",'1-1県'!$BK192)</f>
        <v>957</v>
      </c>
      <c r="BR75" s="387" t="str">
        <f>IF('1-1県'!$BL192="","",'1-1県'!$BL192)</f>
        <v/>
      </c>
      <c r="BS75" s="422">
        <f>IF('1-1県'!$BM192="","",'1-1県'!$BM192)</f>
        <v>3133</v>
      </c>
      <c r="BT75" s="387" t="str">
        <f>IF('1-1県'!$BN192="","",'1-1県'!$BN192)</f>
        <v/>
      </c>
      <c r="BU75" s="421">
        <f>IF('1-1県'!$BO192="","",'1-1県'!$BO192)</f>
        <v>1741</v>
      </c>
      <c r="BV75" s="492"/>
      <c r="BW75" s="421">
        <f>IF('1-1県'!$BQ192="","",'1-1県'!$BQ192)</f>
        <v>8061</v>
      </c>
      <c r="BX75" s="387" t="str">
        <f>IF('1-1県'!$BR192="","",'1-1県'!$BR192)</f>
        <v/>
      </c>
      <c r="BY75" s="422">
        <f>IF('1-1県'!$BS192="","",'1-1県'!$BS192)</f>
        <v>84821</v>
      </c>
      <c r="BZ75" s="387" t="str">
        <f>IF('1-1県'!$BT192="","",'1-1県'!$BT192)</f>
        <v/>
      </c>
      <c r="CA75" s="393">
        <f>IF('1-1県'!$BU192="","",'1-1県'!$BU192)</f>
        <v>0</v>
      </c>
      <c r="CB75" s="387" t="str">
        <f>IF('1-1県'!$BV192="","",'1-1県'!$BV192)</f>
        <v/>
      </c>
      <c r="CC75" s="393">
        <f>IF('1-1県'!$BW192="","",'1-1県'!$BW192)</f>
        <v>108.5</v>
      </c>
      <c r="CD75" s="408" t="s">
        <v>108</v>
      </c>
      <c r="CE75" s="409">
        <v>6</v>
      </c>
      <c r="CF75" s="410">
        <v>6</v>
      </c>
      <c r="CG75" s="387" t="str">
        <f>IF('1-1県'!$BX192="","",'1-1県'!$BX192)</f>
        <v/>
      </c>
      <c r="CH75" s="422">
        <f>IF('1-1県'!$BY192="","",'1-1県'!$BY192)</f>
        <v>252446</v>
      </c>
      <c r="CI75" s="387" t="str">
        <f>IF('1-1県'!$BZ192="","",'1-1県'!$BZ192)</f>
        <v/>
      </c>
      <c r="CJ75" s="396">
        <f>IF('1-1県'!$CA192="","",'1-1県'!$CA192)</f>
        <v>1.25</v>
      </c>
      <c r="CK75" s="387" t="str">
        <f>IF('1-1県'!$CB192="","",'1-1県'!$CB192)</f>
        <v/>
      </c>
      <c r="CL75" s="422">
        <f>IF('1-1県'!$CC192="","",'1-1県'!$CC192)</f>
        <v>3924</v>
      </c>
      <c r="CM75" s="387" t="str">
        <f>IF('1-1県'!$CD192="","",'1-1県'!$CD192)</f>
        <v/>
      </c>
      <c r="CN75" s="422">
        <f>IF('1-1県'!$CE192="","",'1-1県'!$CE192)</f>
        <v>8844</v>
      </c>
      <c r="CO75" s="387" t="str">
        <f>IF('1-1県'!$CF192="","",'1-1県'!$CF192)</f>
        <v/>
      </c>
      <c r="CP75" s="392">
        <f>IF('1-1県'!$CG192="","",'1-1県'!$CG192)</f>
        <v>147.6</v>
      </c>
      <c r="CQ75" s="387" t="str">
        <f>IF('1-1県'!$CH192="","",'1-1県'!$CH192)</f>
        <v/>
      </c>
      <c r="CR75" s="392">
        <f>IF('1-1県'!$CI192="","",'1-1県'!$CI192)</f>
        <v>135.4</v>
      </c>
      <c r="CS75" s="387" t="str">
        <f>IF('1-1県'!$CJ192="","",'1-1県'!$CJ192)</f>
        <v/>
      </c>
      <c r="CT75" s="392">
        <f>IF('1-1県'!$CK192="","",'1-1県'!$CK192)</f>
        <v>107.6</v>
      </c>
      <c r="CU75" s="387" t="str">
        <f>IF('1-1県'!$CL192="","",'1-1県'!$CL192)</f>
        <v/>
      </c>
      <c r="CV75" s="392">
        <f>IF('1-1県'!$CM192="","",'1-1県'!$CM192)</f>
        <v>98.7</v>
      </c>
      <c r="CW75" s="387" t="str">
        <f>IF('1-1県'!$CN192="","",'1-1県'!$CN192)</f>
        <v/>
      </c>
      <c r="CX75" s="392">
        <f>IF('1-1県'!$CO192="","",'1-1県'!$CO192)</f>
        <v>103.8</v>
      </c>
      <c r="CY75" s="387" t="str">
        <f>IF('1-1県'!$CP192="","",'1-1県'!$CP192)</f>
        <v/>
      </c>
      <c r="CZ75" s="392">
        <f>IF('1-1県'!$CQ192="","",'1-1県'!$CQ192)</f>
        <v>100.1</v>
      </c>
      <c r="DA75" s="387" t="str">
        <f>IF('1-1県'!$CR192="","",'1-1県'!$CR192)</f>
        <v/>
      </c>
      <c r="DB75" s="392">
        <f>IF('1-1県'!$CS192="","",'1-1県'!$CS192)</f>
        <v>95.9</v>
      </c>
      <c r="DC75" s="387" t="str">
        <f>IF('1-1県'!$CT192="","",'1-1県'!$CT192)</f>
        <v/>
      </c>
      <c r="DD75" s="393">
        <f>IF('1-1県'!$CU192="","",'1-1県'!$CU192)</f>
        <v>1.8</v>
      </c>
    </row>
    <row r="76" spans="1:111" s="8" customFormat="1" ht="18" customHeight="1">
      <c r="A76" s="408">
        <v>2024</v>
      </c>
      <c r="B76" s="408" t="s">
        <v>108</v>
      </c>
      <c r="C76" s="409">
        <v>6</v>
      </c>
      <c r="D76" s="410">
        <v>7</v>
      </c>
      <c r="E76" s="12" t="str">
        <f t="shared" ref="E76" si="2">C76&amp;D76</f>
        <v>67</v>
      </c>
      <c r="F76" s="387" t="str">
        <f>IF('1-1県'!$F193="","",'1-1県'!$F193)</f>
        <v/>
      </c>
      <c r="G76" s="413">
        <f>IF('1-1県'!$G193="","",'1-1県'!$G193)</f>
        <v>60</v>
      </c>
      <c r="H76" s="387" t="str">
        <f>IF('1-1県'!$H193="","",'1-1県'!$H193)</f>
        <v/>
      </c>
      <c r="I76" s="413">
        <f>IF('1-1県'!$I193="","",'1-1県'!$I193)</f>
        <v>64.3</v>
      </c>
      <c r="J76" s="387" t="str">
        <f>IF('1-1県'!$J193="","",'1-1県'!$J193)</f>
        <v/>
      </c>
      <c r="K76" s="413">
        <f>IF('1-1県'!$K193="","",'1-1県'!$K193)</f>
        <v>40</v>
      </c>
      <c r="L76" s="387" t="str">
        <f>IF('1-1県'!$L193="","",'1-1県'!$L193)</f>
        <v/>
      </c>
      <c r="M76" s="394">
        <f>IF('1-1県'!$M193="","",'1-1県'!$M193)</f>
        <v>1032663</v>
      </c>
      <c r="N76" s="387" t="str">
        <f>IF('1-1県'!$N193="","",'1-1県'!$N193)</f>
        <v/>
      </c>
      <c r="O76" s="394">
        <f>IF('1-1県'!$O193="","",'1-1県'!$O193)</f>
        <v>474966</v>
      </c>
      <c r="P76" s="387" t="str">
        <f>IF('1-1県'!$P193="","",'1-1県'!$P193)</f>
        <v/>
      </c>
      <c r="Q76" s="393">
        <f>IF('1-1県'!$Q193="","",'1-1県'!$Q193)</f>
        <v>77.8</v>
      </c>
      <c r="R76" s="387" t="str">
        <f>IF('1-1県'!$R193="","",'1-1県'!$R193)</f>
        <v/>
      </c>
      <c r="S76" s="393">
        <f>IF('1-1県'!$S193="","",'1-1県'!$S193)</f>
        <v>78.2</v>
      </c>
      <c r="T76" s="387" t="str">
        <f>IF('1-1県'!$T193="","",'1-1県'!$T193)</f>
        <v/>
      </c>
      <c r="U76" s="393">
        <f>IF('1-1県'!$U193="","",'1-1県'!$U193)</f>
        <v>79.7</v>
      </c>
      <c r="V76" s="387" t="str">
        <f>IF('1-1県'!$V193="","",'1-1県'!$V193)</f>
        <v/>
      </c>
      <c r="W76" s="393">
        <f>IF('1-1県'!$W193="","",'1-1県'!$W193)</f>
        <v>82.6</v>
      </c>
      <c r="X76" s="387" t="str">
        <f>IF('1-1県'!$X193="","",'1-1県'!$X193)</f>
        <v/>
      </c>
      <c r="Y76" s="393">
        <f>IF('1-1県'!$Y193="","",'1-1県'!$Y193)</f>
        <v>111.4</v>
      </c>
      <c r="Z76" s="387" t="str">
        <f>IF('1-1県'!$Z193="","",'1-1県'!$Z193)</f>
        <v/>
      </c>
      <c r="AA76" s="393">
        <f>IF('1-1県'!$AA193="","",'1-1県'!$AA193)</f>
        <v>110.3</v>
      </c>
      <c r="AB76" s="408" t="s">
        <v>108</v>
      </c>
      <c r="AC76" s="409">
        <v>6</v>
      </c>
      <c r="AD76" s="410">
        <v>7</v>
      </c>
      <c r="AE76" s="387" t="str">
        <f>IF('1-1県'!$AB193="","",'1-1県'!$AB193)</f>
        <v/>
      </c>
      <c r="AF76" s="421">
        <f>IF('1-1県'!$AC193="","",'1-1県'!$AC193)</f>
        <v>463</v>
      </c>
      <c r="AG76" s="387" t="str">
        <f>IF('1-1県'!$AD193="","",'1-1県'!$AD193)</f>
        <v/>
      </c>
      <c r="AH76" s="421">
        <f>IF('1-1県'!$AE193="","",'1-1県'!$AE193)</f>
        <v>185</v>
      </c>
      <c r="AI76" s="387" t="str">
        <f>IF('1-1県'!$AF193="","",'1-1県'!$AF193)</f>
        <v/>
      </c>
      <c r="AJ76" s="421">
        <f>IF('1-1県'!$AG193="","",'1-1県'!$AG193)</f>
        <v>188</v>
      </c>
      <c r="AK76" s="387" t="str">
        <f>IF('1-1県'!$AH193="","",'1-1県'!$AH193)</f>
        <v/>
      </c>
      <c r="AL76" s="421">
        <f>IF('1-1県'!$AI193="","",'1-1県'!$AI193)</f>
        <v>403</v>
      </c>
      <c r="AM76" s="387" t="str">
        <f>IF('1-1県'!$AJ193="","",'1-1県'!$AJ193)</f>
        <v/>
      </c>
      <c r="AN76" s="421">
        <f>IF('1-1県'!$AK193="","",'1-1県'!$AK193)</f>
        <v>15647</v>
      </c>
      <c r="AO76" s="387" t="str">
        <f>IF('1-1県'!$AL193="","",'1-1県'!$AL193)</f>
        <v/>
      </c>
      <c r="AP76" s="421">
        <f>IF('1-1県'!$AM193="","",'1-1県'!$AM193)</f>
        <v>55402</v>
      </c>
      <c r="AQ76" s="387" t="str">
        <f>IF('1-1県'!$AN193="","",'1-1県'!$AN193)</f>
        <v/>
      </c>
      <c r="AR76" s="421">
        <f>IF('1-1県'!$AO193="","",'1-1県'!$AO193)</f>
        <v>1048</v>
      </c>
      <c r="AS76" s="387" t="str">
        <f>IF('1-1県'!$AP193="","",'1-1県'!$AP193)</f>
        <v/>
      </c>
      <c r="AT76" s="421">
        <f>IF('1-1県'!$AQ193="","",'1-1県'!$AQ193)</f>
        <v>246347</v>
      </c>
      <c r="AU76" s="387" t="str">
        <f>IF('1-1県'!AR193="","",'1-1県'!AR193)</f>
        <v/>
      </c>
      <c r="AV76" s="421">
        <f>IF('1-1県'!$AS193="","",'1-1県'!$AS193)</f>
        <v>3297</v>
      </c>
      <c r="AW76" s="387" t="str">
        <f>IF('1-1県'!$AT193="","",'1-1県'!$AT193)</f>
        <v/>
      </c>
      <c r="AX76" s="421">
        <f>IF('1-1県'!$AU193="","",'1-1県'!$AU193)</f>
        <v>41650</v>
      </c>
      <c r="AY76" s="387" t="str">
        <f>IF('1-1県'!AV193="","",'1-1県'!AV193)</f>
        <v/>
      </c>
      <c r="AZ76" s="422">
        <f>IF('1-1県'!AW193="","",'1-1県'!AW193)</f>
        <v>28187</v>
      </c>
      <c r="BA76" s="411" t="str">
        <f>IF('1-1県'!AX193="","",'1-1県'!AX193)</f>
        <v>-</v>
      </c>
      <c r="BB76" s="244" t="str">
        <f>IF('1-1県'!AY193="","",'1-1県'!AY193)</f>
        <v>-</v>
      </c>
      <c r="BC76" s="408" t="s">
        <v>108</v>
      </c>
      <c r="BD76" s="409">
        <v>6</v>
      </c>
      <c r="BE76" s="412">
        <v>7</v>
      </c>
      <c r="BF76" s="387" t="str">
        <f>IF('1-1県'!$AZ193="","",'1-1県'!$AZ193)</f>
        <v/>
      </c>
      <c r="BG76" s="422">
        <f>IF('1-1県'!$BA193="","",'1-1県'!$BA193)</f>
        <v>2</v>
      </c>
      <c r="BH76" s="387" t="str">
        <f>IF('1-1県'!$BB193="","",'1-1県'!$BB193)</f>
        <v/>
      </c>
      <c r="BI76" s="422">
        <f>IF('1-1県'!$BC193="","",'1-1県'!$BC193)</f>
        <v>116</v>
      </c>
      <c r="BJ76" s="387" t="str">
        <f>IF('1-1県'!$BD193="","",'1-1県'!$BD193)</f>
        <v/>
      </c>
      <c r="BK76" s="422">
        <f>IF('1-1県'!$BE193="","",'1-1県'!$BE193)</f>
        <v>6678.12</v>
      </c>
      <c r="BL76" s="387" t="str">
        <f>IF('1-1県'!$BF193="","",'1-1県'!$BF193)</f>
        <v/>
      </c>
      <c r="BM76" s="422">
        <f>IF('1-1県'!$BG193="","",'1-1県'!$BG193)</f>
        <v>6623.18</v>
      </c>
      <c r="BN76" s="387" t="str">
        <f>IF('1-1県'!$BH193="","",'1-1県'!$BH193)</f>
        <v/>
      </c>
      <c r="BO76" s="422">
        <f>IF('1-1県'!$BI193="","",'1-1県'!$BI193)</f>
        <v>6594</v>
      </c>
      <c r="BP76" s="387" t="str">
        <f>IF('1-1県'!$BJ193="","",'1-1県'!$BJ193)</f>
        <v/>
      </c>
      <c r="BQ76" s="422">
        <f>IF('1-1県'!$BK193="","",'1-1県'!$BK193)</f>
        <v>918</v>
      </c>
      <c r="BR76" s="387" t="str">
        <f>IF('1-1県'!$BL193="","",'1-1県'!$BL193)</f>
        <v/>
      </c>
      <c r="BS76" s="422">
        <f>IF('1-1県'!$BM193="","",'1-1県'!$BM193)</f>
        <v>3654</v>
      </c>
      <c r="BT76" s="387" t="str">
        <f>IF('1-1県'!$BN193="","",'1-1県'!$BN193)</f>
        <v/>
      </c>
      <c r="BU76" s="421">
        <f>IF('1-1県'!$BO193="","",'1-1県'!$BO193)</f>
        <v>2022</v>
      </c>
      <c r="BV76" s="492"/>
      <c r="BW76" s="421">
        <f>IF('1-1県'!$BQ193="","",'1-1県'!$BQ193)</f>
        <v>8864</v>
      </c>
      <c r="BX76" s="387" t="str">
        <f>IF('1-1県'!$BR193="","",'1-1県'!$BR193)</f>
        <v/>
      </c>
      <c r="BY76" s="422">
        <f>IF('1-1県'!$BS193="","",'1-1県'!$BS193)</f>
        <v>106935</v>
      </c>
      <c r="BZ76" s="387" t="str">
        <f>IF('1-1県'!$BT193="","",'1-1県'!$BT193)</f>
        <v/>
      </c>
      <c r="CA76" s="393">
        <f>IF('1-1県'!$BU193="","",'1-1県'!$BU193)</f>
        <v>0</v>
      </c>
      <c r="CB76" s="387" t="str">
        <f>IF('1-1県'!$BV193="","",'1-1県'!$BV193)</f>
        <v/>
      </c>
      <c r="CC76" s="393">
        <f>IF('1-1県'!$BW193="","",'1-1県'!$BW193)</f>
        <v>109.1</v>
      </c>
      <c r="CD76" s="408" t="s">
        <v>108</v>
      </c>
      <c r="CE76" s="409">
        <v>6</v>
      </c>
      <c r="CF76" s="410">
        <v>7</v>
      </c>
      <c r="CG76" s="387" t="str">
        <f>IF('1-1県'!$BX193="","",'1-1県'!$BX193)</f>
        <v/>
      </c>
      <c r="CH76" s="422">
        <f>IF('1-1県'!$BY193="","",'1-1県'!$BY193)</f>
        <v>239937</v>
      </c>
      <c r="CI76" s="387" t="str">
        <f>IF('1-1県'!$BZ193="","",'1-1県'!$BZ193)</f>
        <v/>
      </c>
      <c r="CJ76" s="396">
        <f>IF('1-1県'!$CA193="","",'1-1県'!$CA193)</f>
        <v>1.29</v>
      </c>
      <c r="CK76" s="387" t="str">
        <f>IF('1-1県'!$CB193="","",'1-1県'!$CB193)</f>
        <v/>
      </c>
      <c r="CL76" s="422">
        <f>IF('1-1県'!$CC193="","",'1-1県'!$CC193)</f>
        <v>4009</v>
      </c>
      <c r="CM76" s="387" t="str">
        <f>IF('1-1県'!$CD193="","",'1-1県'!$CD193)</f>
        <v/>
      </c>
      <c r="CN76" s="422">
        <f>IF('1-1県'!$CE193="","",'1-1県'!$CE193)</f>
        <v>9666</v>
      </c>
      <c r="CO76" s="387" t="str">
        <f>IF('1-1県'!$CF193="","",'1-1県'!$CF193)</f>
        <v/>
      </c>
      <c r="CP76" s="392">
        <f>IF('1-1県'!$CG193="","",'1-1県'!$CG193)</f>
        <v>113.3</v>
      </c>
      <c r="CQ76" s="387" t="str">
        <f>IF('1-1県'!$CH193="","",'1-1県'!$CH193)</f>
        <v/>
      </c>
      <c r="CR76" s="392">
        <f>IF('1-1県'!$CI193="","",'1-1県'!$CI193)</f>
        <v>103.3</v>
      </c>
      <c r="CS76" s="387" t="str">
        <f>IF('1-1県'!$CJ193="","",'1-1県'!$CJ193)</f>
        <v/>
      </c>
      <c r="CT76" s="392">
        <f>IF('1-1県'!$CK193="","",'1-1県'!$CK193)</f>
        <v>104.7</v>
      </c>
      <c r="CU76" s="387" t="str">
        <f>IF('1-1県'!$CL193="","",'1-1県'!$CL193)</f>
        <v/>
      </c>
      <c r="CV76" s="392">
        <f>IF('1-1県'!$CM193="","",'1-1県'!$CM193)</f>
        <v>95.4</v>
      </c>
      <c r="CW76" s="387" t="str">
        <f>IF('1-1県'!$CN193="","",'1-1県'!$CN193)</f>
        <v/>
      </c>
      <c r="CX76" s="392">
        <f>IF('1-1県'!$CO193="","",'1-1県'!$CO193)</f>
        <v>104</v>
      </c>
      <c r="CY76" s="387" t="str">
        <f>IF('1-1県'!$CP193="","",'1-1県'!$CP193)</f>
        <v/>
      </c>
      <c r="CZ76" s="392">
        <f>IF('1-1県'!$CQ193="","",'1-1県'!$CQ193)</f>
        <v>98.7</v>
      </c>
      <c r="DA76" s="387" t="str">
        <f>IF('1-1県'!$CR193="","",'1-1県'!$CR193)</f>
        <v/>
      </c>
      <c r="DB76" s="392">
        <f>IF('1-1県'!$CS193="","",'1-1県'!$CS193)</f>
        <v>99.2</v>
      </c>
      <c r="DC76" s="387" t="str">
        <f>IF('1-1県'!$CT193="","",'1-1県'!$CT193)</f>
        <v/>
      </c>
      <c r="DD76" s="393">
        <f>IF('1-1県'!$CU193="","",'1-1県'!$CU193)</f>
        <v>0</v>
      </c>
    </row>
    <row r="77" spans="1:111" s="8" customFormat="1" ht="18" customHeight="1">
      <c r="A77" s="408">
        <v>2024</v>
      </c>
      <c r="B77" s="408" t="s">
        <v>108</v>
      </c>
      <c r="C77" s="409">
        <v>6</v>
      </c>
      <c r="D77" s="410">
        <v>8</v>
      </c>
      <c r="E77" s="12" t="str">
        <f t="shared" ref="E77" si="3">C77&amp;D77</f>
        <v>68</v>
      </c>
      <c r="F77" s="387" t="str">
        <f>IF('1-1県'!$F194="","",'1-1県'!$F194)</f>
        <v/>
      </c>
      <c r="G77" s="413">
        <f>IF('1-1県'!$G194="","",'1-1県'!$G194)</f>
        <v>20</v>
      </c>
      <c r="H77" s="387" t="str">
        <f>IF('1-1県'!$H194="","",'1-1県'!$H194)</f>
        <v/>
      </c>
      <c r="I77" s="413">
        <f>IF('1-1県'!$I194="","",'1-1県'!$I194)</f>
        <v>42.9</v>
      </c>
      <c r="J77" s="387" t="str">
        <f>IF('1-1県'!$J194="","",'1-1県'!$J194)</f>
        <v/>
      </c>
      <c r="K77" s="413">
        <f>IF('1-1県'!$K194="","",'1-1県'!$K194)</f>
        <v>60</v>
      </c>
      <c r="L77" s="387" t="str">
        <f>IF('1-1県'!$L194="","",'1-1県'!$L194)</f>
        <v/>
      </c>
      <c r="M77" s="394">
        <f>IF('1-1県'!$M194="","",'1-1県'!$M194)</f>
        <v>1032041</v>
      </c>
      <c r="N77" s="387" t="str">
        <f>IF('1-1県'!$N194="","",'1-1県'!$N194)</f>
        <v/>
      </c>
      <c r="O77" s="394">
        <f>IF('1-1県'!$O194="","",'1-1県'!$O194)</f>
        <v>475083</v>
      </c>
      <c r="P77" s="387" t="str">
        <f>IF('1-1県'!$P194="","",'1-1県'!$P194)</f>
        <v/>
      </c>
      <c r="Q77" s="393">
        <f>IF('1-1県'!$Q194="","",'1-1県'!$Q194)</f>
        <v>75.2</v>
      </c>
      <c r="R77" s="387" t="str">
        <f>IF('1-1県'!$R194="","",'1-1県'!$R194)</f>
        <v/>
      </c>
      <c r="S77" s="393">
        <f>IF('1-1県'!$S194="","",'1-1県'!$S194)</f>
        <v>69.7</v>
      </c>
      <c r="T77" s="387" t="str">
        <f>IF('1-1県'!$T194="","",'1-1県'!$T194)</f>
        <v/>
      </c>
      <c r="U77" s="393">
        <f>IF('1-1県'!$U194="","",'1-1県'!$U194)</f>
        <v>74.099999999999994</v>
      </c>
      <c r="V77" s="387" t="str">
        <f>IF('1-1県'!$V194="","",'1-1県'!$V194)</f>
        <v/>
      </c>
      <c r="W77" s="393">
        <f>IF('1-1県'!$W194="","",'1-1県'!$W194)</f>
        <v>69.599999999999994</v>
      </c>
      <c r="X77" s="387" t="str">
        <f>IF('1-1県'!$X194="","",'1-1県'!$X194)</f>
        <v/>
      </c>
      <c r="Y77" s="393">
        <f>IF('1-1県'!$Y194="","",'1-1県'!$Y194)</f>
        <v>109.9</v>
      </c>
      <c r="Z77" s="387" t="str">
        <f>IF('1-1県'!$Z194="","",'1-1県'!$Z194)</f>
        <v/>
      </c>
      <c r="AA77" s="393">
        <f>IF('1-1県'!$AA194="","",'1-1県'!$AA194)</f>
        <v>109</v>
      </c>
      <c r="AB77" s="408" t="s">
        <v>108</v>
      </c>
      <c r="AC77" s="409">
        <v>6</v>
      </c>
      <c r="AD77" s="410">
        <f>$D77</f>
        <v>8</v>
      </c>
      <c r="AE77" s="387" t="str">
        <f>IF('1-1県'!$AB194="","",'1-1県'!$AB194)</f>
        <v/>
      </c>
      <c r="AF77" s="421">
        <f>IF('1-1県'!$AC194="","",'1-1県'!$AC194)</f>
        <v>408</v>
      </c>
      <c r="AG77" s="387" t="str">
        <f>IF('1-1県'!$AD194="","",'1-1県'!$AD194)</f>
        <v/>
      </c>
      <c r="AH77" s="421">
        <f>IF('1-1県'!$AE194="","",'1-1県'!$AE194)</f>
        <v>197</v>
      </c>
      <c r="AI77" s="387" t="str">
        <f>IF('1-1県'!$AF194="","",'1-1県'!$AF194)</f>
        <v/>
      </c>
      <c r="AJ77" s="421">
        <f>IF('1-1県'!$AG194="","",'1-1県'!$AG194)</f>
        <v>146</v>
      </c>
      <c r="AK77" s="387" t="str">
        <f>IF('1-1県'!$AH194="","",'1-1県'!$AH194)</f>
        <v/>
      </c>
      <c r="AL77" s="421">
        <f>IF('1-1県'!$AI194="","",'1-1県'!$AI194)</f>
        <v>298</v>
      </c>
      <c r="AM77" s="387" t="str">
        <f>IF('1-1県'!$AJ194="","",'1-1県'!$AJ194)</f>
        <v/>
      </c>
      <c r="AN77" s="421">
        <f>IF('1-1県'!$AK194="","",'1-1県'!$AK194)</f>
        <v>11543</v>
      </c>
      <c r="AO77" s="387" t="str">
        <f>IF('1-1県'!$AL194="","",'1-1県'!$AL194)</f>
        <v/>
      </c>
      <c r="AP77" s="421">
        <f>IF('1-1県'!$AM194="","",'1-1県'!$AM194)</f>
        <v>81040</v>
      </c>
      <c r="AQ77" s="387" t="str">
        <f>IF('1-1県'!$AN194="","",'1-1県'!$AN194)</f>
        <v/>
      </c>
      <c r="AR77" s="421">
        <f>IF('1-1県'!$AO194="","",'1-1県'!$AO194)</f>
        <v>2279.5419999999999</v>
      </c>
      <c r="AS77" s="387" t="str">
        <f>IF('1-1県'!$AP194="","",'1-1県'!$AP194)</f>
        <v/>
      </c>
      <c r="AT77" s="421">
        <f>IF('1-1県'!$AQ194="","",'1-1県'!$AQ194)</f>
        <v>278599</v>
      </c>
      <c r="AU77" s="387" t="str">
        <f>IF('1-1県'!AR194="","",'1-1県'!AR194)</f>
        <v/>
      </c>
      <c r="AV77" s="421">
        <f>IF('1-1県'!$AS194="","",'1-1県'!$AS194)</f>
        <v>3085</v>
      </c>
      <c r="AW77" s="387" t="str">
        <f>IF('1-1県'!$AT194="","",'1-1県'!$AT194)</f>
        <v/>
      </c>
      <c r="AX77" s="421">
        <f>IF('1-1県'!$AU194="","",'1-1県'!$AU194)</f>
        <v>41680</v>
      </c>
      <c r="AY77" s="387" t="str">
        <f>IF('1-1県'!AV194="","",'1-1県'!AV194)</f>
        <v/>
      </c>
      <c r="AZ77" s="422">
        <f>IF('1-1県'!AW194="","",'1-1県'!AW194)</f>
        <v>28249</v>
      </c>
      <c r="BA77" s="411" t="str">
        <f>IF('1-1県'!AX194="","",'1-1県'!AX194)</f>
        <v>-</v>
      </c>
      <c r="BB77" s="244" t="str">
        <f>IF('1-1県'!AY194="","",'1-1県'!AY194)</f>
        <v>-</v>
      </c>
      <c r="BC77" s="408" t="s">
        <v>108</v>
      </c>
      <c r="BD77" s="409">
        <v>6</v>
      </c>
      <c r="BE77" s="410">
        <f>$D77</f>
        <v>8</v>
      </c>
      <c r="BF77" s="387" t="str">
        <f>IF('1-1県'!$AZ194="","",'1-1県'!$AZ194)</f>
        <v/>
      </c>
      <c r="BG77" s="422">
        <f>IF('1-1県'!$BA194="","",'1-1県'!$BA194)</f>
        <v>4</v>
      </c>
      <c r="BH77" s="387" t="str">
        <f>IF('1-1県'!$BB194="","",'1-1県'!$BB194)</f>
        <v/>
      </c>
      <c r="BI77" s="422">
        <f>IF('1-1県'!$BC194="","",'1-1県'!$BC194)</f>
        <v>1512</v>
      </c>
      <c r="BJ77" s="387" t="str">
        <f>IF('1-1県'!$BD194="","",'1-1県'!$BD194)</f>
        <v/>
      </c>
      <c r="BK77" s="422">
        <f>IF('1-1県'!$BE194="","",'1-1県'!$BE194)</f>
        <v>5986.9359999999997</v>
      </c>
      <c r="BL77" s="387" t="str">
        <f>IF('1-1県'!$BF194="","",'1-1県'!$BF194)</f>
        <v/>
      </c>
      <c r="BM77" s="422">
        <f>IF('1-1県'!$BG194="","",'1-1県'!$BG194)</f>
        <v>4090.9609999999998</v>
      </c>
      <c r="BN77" s="387" t="str">
        <f>IF('1-1県'!$BH194="","",'1-1県'!$BH194)</f>
        <v/>
      </c>
      <c r="BO77" s="422">
        <f>IF('1-1県'!$BI194="","",'1-1県'!$BI194)</f>
        <v>6424</v>
      </c>
      <c r="BP77" s="387" t="str">
        <f>IF('1-1県'!$BJ194="","",'1-1県'!$BJ194)</f>
        <v/>
      </c>
      <c r="BQ77" s="422">
        <f>IF('1-1県'!$BK194="","",'1-1県'!$BK194)</f>
        <v>711</v>
      </c>
      <c r="BR77" s="387" t="str">
        <f>IF('1-1県'!$BL194="","",'1-1県'!$BL194)</f>
        <v/>
      </c>
      <c r="BS77" s="422">
        <f>IF('1-1県'!$BM194="","",'1-1県'!$BM194)</f>
        <v>3671</v>
      </c>
      <c r="BT77" s="387" t="str">
        <f>IF('1-1県'!$BN194="","",'1-1県'!$BN194)</f>
        <v/>
      </c>
      <c r="BU77" s="421">
        <f>IF('1-1県'!$BO194="","",'1-1県'!$BO194)</f>
        <v>2042</v>
      </c>
      <c r="BV77" s="492"/>
      <c r="BW77" s="421">
        <f>IF('1-1県'!$BQ194="","",'1-1県'!$BQ194)</f>
        <v>8902</v>
      </c>
      <c r="BX77" s="387" t="str">
        <f>IF('1-1県'!$BR194="","",'1-1県'!$BR194)</f>
        <v/>
      </c>
      <c r="BY77" s="422">
        <f>IF('1-1県'!$BS194="","",'1-1県'!$BS194)</f>
        <v>119371</v>
      </c>
      <c r="BZ77" s="387" t="str">
        <f>IF('1-1県'!$BT194="","",'1-1県'!$BT194)</f>
        <v/>
      </c>
      <c r="CA77" s="393">
        <f>IF('1-1県'!$BU194="","",'1-1県'!$BU194)</f>
        <v>0</v>
      </c>
      <c r="CB77" s="387" t="str">
        <f>IF('1-1県'!$BV194="","",'1-1県'!$BV194)</f>
        <v/>
      </c>
      <c r="CC77" s="393">
        <f>IF('1-1県'!$BW194="","",'1-1県'!$BW194)</f>
        <v>109.7</v>
      </c>
      <c r="CD77" s="408" t="s">
        <v>108</v>
      </c>
      <c r="CE77" s="409">
        <v>6</v>
      </c>
      <c r="CF77" s="410">
        <f>$D77</f>
        <v>8</v>
      </c>
      <c r="CG77" s="387" t="str">
        <f>IF('1-1県'!$BX194="","",'1-1県'!$BX194)</f>
        <v/>
      </c>
      <c r="CH77" s="422">
        <f>IF('1-1県'!$BY194="","",'1-1県'!$BY194)</f>
        <v>274166</v>
      </c>
      <c r="CI77" s="387" t="str">
        <f>IF('1-1県'!$BZ194="","",'1-1県'!$BZ194)</f>
        <v/>
      </c>
      <c r="CJ77" s="396">
        <f>IF('1-1県'!$CA194="","",'1-1県'!$CA194)</f>
        <v>1.31</v>
      </c>
      <c r="CK77" s="387" t="str">
        <f>IF('1-1県'!$CB194="","",'1-1県'!$CB194)</f>
        <v/>
      </c>
      <c r="CL77" s="422">
        <f>IF('1-1県'!$CC194="","",'1-1県'!$CC194)</f>
        <v>3426</v>
      </c>
      <c r="CM77" s="387" t="str">
        <f>IF('1-1県'!$CD194="","",'1-1県'!$CD194)</f>
        <v/>
      </c>
      <c r="CN77" s="422">
        <f>IF('1-1県'!$CE194="","",'1-1県'!$CE194)</f>
        <v>8341</v>
      </c>
      <c r="CO77" s="387" t="str">
        <f>IF('1-1県'!$CF194="","",'1-1県'!$CF194)</f>
        <v/>
      </c>
      <c r="CP77" s="392">
        <f>IF('1-1県'!$CG194="","",'1-1県'!$CG194)</f>
        <v>96.7</v>
      </c>
      <c r="CQ77" s="387" t="str">
        <f>IF('1-1県'!$CH194="","",'1-1県'!$CH194)</f>
        <v/>
      </c>
      <c r="CR77" s="392">
        <f>IF('1-1県'!$CI194="","",'1-1県'!$CI194)</f>
        <v>87.6</v>
      </c>
      <c r="CS77" s="387" t="str">
        <f>IF('1-1県'!$CJ194="","",'1-1県'!$CJ194)</f>
        <v/>
      </c>
      <c r="CT77" s="392">
        <f>IF('1-1県'!$CK194="","",'1-1県'!$CK194)</f>
        <v>105.2</v>
      </c>
      <c r="CU77" s="387" t="str">
        <f>IF('1-1県'!$CL194="","",'1-1県'!$CL194)</f>
        <v/>
      </c>
      <c r="CV77" s="392">
        <f>IF('1-1県'!$CM194="","",'1-1県'!$CM194)</f>
        <v>95.3</v>
      </c>
      <c r="CW77" s="387" t="str">
        <f>IF('1-1県'!$CN194="","",'1-1県'!$CN194)</f>
        <v/>
      </c>
      <c r="CX77" s="392">
        <f>IF('1-1県'!$CO194="","",'1-1県'!$CO194)</f>
        <v>104</v>
      </c>
      <c r="CY77" s="387" t="str">
        <f>IF('1-1県'!$CP194="","",'1-1県'!$CP194)</f>
        <v/>
      </c>
      <c r="CZ77" s="392">
        <f>IF('1-1県'!$CQ194="","",'1-1県'!$CQ194)</f>
        <v>90.6</v>
      </c>
      <c r="DA77" s="387" t="str">
        <f>IF('1-1県'!$CR194="","",'1-1県'!$CR194)</f>
        <v/>
      </c>
      <c r="DB77" s="392">
        <f>IF('1-1県'!$CS194="","",'1-1県'!$CS194)</f>
        <v>91</v>
      </c>
      <c r="DC77" s="387" t="str">
        <f>IF('1-1県'!$CT194="","",'1-1県'!$CT194)</f>
        <v/>
      </c>
      <c r="DD77" s="393">
        <f>IF('1-1県'!$CU194="","",'1-1県'!$CU194)</f>
        <v>0</v>
      </c>
    </row>
    <row r="78" spans="1:111" s="8" customFormat="1" ht="18" customHeight="1">
      <c r="A78" s="408">
        <v>2024</v>
      </c>
      <c r="B78" s="408" t="s">
        <v>108</v>
      </c>
      <c r="C78" s="409">
        <v>6</v>
      </c>
      <c r="D78" s="410">
        <v>9</v>
      </c>
      <c r="E78" s="90" t="str">
        <f t="shared" ref="E78" si="4">C78&amp;D78</f>
        <v>69</v>
      </c>
      <c r="F78" s="387" t="str">
        <f>IF('1-1県'!$F195="","",'1-1県'!$F195)</f>
        <v/>
      </c>
      <c r="G78" s="413">
        <f>IF('1-1県'!$G195="","",'1-1県'!$G195)</f>
        <v>80</v>
      </c>
      <c r="H78" s="387" t="str">
        <f>IF('1-1県'!$H195="","",'1-1県'!$H195)</f>
        <v/>
      </c>
      <c r="I78" s="413">
        <f>IF('1-1県'!$I195="","",'1-1県'!$I195)</f>
        <v>57.1</v>
      </c>
      <c r="J78" s="387" t="str">
        <f>IF('1-1県'!$J195="","",'1-1県'!$J195)</f>
        <v/>
      </c>
      <c r="K78" s="413">
        <f>IF('1-1県'!$K195="","",'1-1県'!$K195)</f>
        <v>40</v>
      </c>
      <c r="L78" s="387" t="str">
        <f>IF('1-1県'!$L195="","",'1-1県'!$L195)</f>
        <v/>
      </c>
      <c r="M78" s="394">
        <f>IF('1-1県'!$M195="","",'1-1県'!$M195)</f>
        <v>1031162</v>
      </c>
      <c r="N78" s="387" t="str">
        <f>IF('1-1県'!$N195="","",'1-1県'!$N195)</f>
        <v/>
      </c>
      <c r="O78" s="394">
        <f>IF('1-1県'!$O195="","",'1-1県'!$O195)</f>
        <v>474910</v>
      </c>
      <c r="P78" s="387" t="str">
        <f>IF('1-1県'!$P195="","",'1-1県'!$P195)</f>
        <v/>
      </c>
      <c r="Q78" s="393">
        <f>IF('1-1県'!$Q195="","",'1-1県'!$Q195)</f>
        <v>82.2</v>
      </c>
      <c r="R78" s="387" t="str">
        <f>IF('1-1県'!$R195="","",'1-1県'!$R195)</f>
        <v/>
      </c>
      <c r="S78" s="393">
        <f>IF('1-1県'!$S195="","",'1-1県'!$S195)</f>
        <v>83.9</v>
      </c>
      <c r="T78" s="387" t="str">
        <f>IF('1-1県'!$T195="","",'1-1県'!$R196)</f>
        <v/>
      </c>
      <c r="U78" s="393">
        <f>IF('1-1県'!$U195="","",'1-1県'!$U195)</f>
        <v>80.5</v>
      </c>
      <c r="V78" s="387" t="str">
        <f>IF('1-1県'!$V195="","",'1-1県'!$V195)</f>
        <v/>
      </c>
      <c r="W78" s="393">
        <f>IF('1-1県'!$W195="","",'1-1県'!$W195)</f>
        <v>80</v>
      </c>
      <c r="X78" s="387" t="str">
        <f>IF('1-1県'!$X195="","",'1-1県'!$X195)</f>
        <v/>
      </c>
      <c r="Y78" s="393">
        <f>IF('1-1県'!$Y195="","",'1-1県'!$Y195)</f>
        <v>111</v>
      </c>
      <c r="Z78" s="387" t="str">
        <f>IF('1-1県'!$Z195="","",'1-1県'!$Z195)</f>
        <v/>
      </c>
      <c r="AA78" s="393">
        <f>IF('1-1県'!$AA195="","",'1-1県'!$AA195)</f>
        <v>109.8</v>
      </c>
      <c r="AB78" s="408" t="s">
        <v>108</v>
      </c>
      <c r="AC78" s="409">
        <v>6</v>
      </c>
      <c r="AD78" s="410">
        <f>$D78</f>
        <v>9</v>
      </c>
      <c r="AE78" s="387" t="str">
        <f>IF('1-1県'!$AB195="","",'1-1県'!$AB195)</f>
        <v/>
      </c>
      <c r="AF78" s="421">
        <f>IF('1-1県'!$AC195="","",'1-1県'!$AC195)</f>
        <v>402</v>
      </c>
      <c r="AG78" s="387" t="str">
        <f>IF('1-1県'!$AD195="","",'1-1県'!$AD195)</f>
        <v/>
      </c>
      <c r="AH78" s="421">
        <f>IF('1-1県'!$AE195="","",'1-1県'!$AE195)</f>
        <v>196</v>
      </c>
      <c r="AI78" s="387" t="str">
        <f>IF('1-1県'!$AF195="","",'1-1県'!$AF195)</f>
        <v/>
      </c>
      <c r="AJ78" s="421">
        <f>IF('1-1県'!$AG195="","",'1-1県'!$AG195)</f>
        <v>138</v>
      </c>
      <c r="AK78" s="387" t="str">
        <f>IF('1-1県'!$AH195="","",'1-1県'!$AH195)</f>
        <v/>
      </c>
      <c r="AL78" s="421">
        <f>IF('1-1県'!$AI195="","",'1-1県'!$AI195)</f>
        <v>442</v>
      </c>
      <c r="AM78" s="387" t="str">
        <f>IF('1-1県'!$AJ195="","",'1-1県'!$AJ195)</f>
        <v/>
      </c>
      <c r="AN78" s="421">
        <f>IF('1-1県'!$AK195="","",'1-1県'!$AK195)</f>
        <v>16983</v>
      </c>
      <c r="AO78" s="387" t="str">
        <f>IF('1-1県'!$AL195="","",'1-1県'!$AL195)</f>
        <v/>
      </c>
      <c r="AP78" s="421">
        <f>IF('1-1県'!$AM195="","",'1-1県'!$AM195)</f>
        <v>81997</v>
      </c>
      <c r="AQ78" s="387" t="str">
        <f>IF('1-1県'!$AN195="","",'1-1県'!$AN195)</f>
        <v/>
      </c>
      <c r="AR78" s="421">
        <f>IF('1-1県'!$AO195="","",'1-1県'!$AO195)</f>
        <v>2473.9850000000001</v>
      </c>
      <c r="AS78" s="387" t="str">
        <f>IF('1-1県'!$AP195="","",'1-1県'!$AP195)</f>
        <v/>
      </c>
      <c r="AT78" s="421">
        <f>IF('1-1県'!$AQ195="","",'1-1県'!$AQ195)</f>
        <v>259352</v>
      </c>
      <c r="AU78" s="387" t="str">
        <f>IF('1-1県'!AR195="","",'1-1県'!AR195)</f>
        <v/>
      </c>
      <c r="AV78" s="421">
        <f>IF('1-1県'!$AS195="","",'1-1県'!$AS195)</f>
        <v>3096</v>
      </c>
      <c r="AW78" s="387" t="str">
        <f>IF('1-1県'!$AT195="","",'1-1県'!$AT195)</f>
        <v/>
      </c>
      <c r="AX78" s="421">
        <f>IF('1-1県'!$AU195="","",'1-1県'!$AU195)</f>
        <v>41282</v>
      </c>
      <c r="AY78" s="387" t="str">
        <f>IF('1-1県'!AV195="","",'1-1県'!AV195)</f>
        <v/>
      </c>
      <c r="AZ78" s="422">
        <f>IF('1-1県'!AW195="","",'1-1県'!AW195)</f>
        <v>28142</v>
      </c>
      <c r="BA78" s="449" t="str">
        <f>IF('1-1県'!AX195="","",'1-1県'!AX195)</f>
        <v>-</v>
      </c>
      <c r="BB78" s="450" t="str">
        <f>IF('1-1県'!AY195="","",'1-1県'!AY195)</f>
        <v>-</v>
      </c>
      <c r="BC78" s="408" t="s">
        <v>108</v>
      </c>
      <c r="BD78" s="409">
        <v>6</v>
      </c>
      <c r="BE78" s="410">
        <f>$D78</f>
        <v>9</v>
      </c>
      <c r="BF78" s="387" t="str">
        <f>IF('1-1県'!$AZ195="","",'1-1県'!$AZ195)</f>
        <v/>
      </c>
      <c r="BG78" s="422">
        <f>IF('1-1県'!$BA195="","",'1-1県'!$BA195)</f>
        <v>2</v>
      </c>
      <c r="BH78" s="387" t="str">
        <f>IF('1-1県'!$BB195="","",'1-1県'!$BB195)</f>
        <v/>
      </c>
      <c r="BI78" s="422">
        <f>IF('1-1県'!$BC195="","",'1-1県'!$BC195)</f>
        <v>71</v>
      </c>
      <c r="BJ78" s="387" t="str">
        <f>IF('1-1県'!$BD195="","",'1-1県'!$BD195)</f>
        <v/>
      </c>
      <c r="BK78" s="422">
        <f>IF('1-1県'!$BE195="","",'1-1県'!$BE195)</f>
        <v>5973.6689999999999</v>
      </c>
      <c r="BL78" s="387" t="str">
        <f>IF('1-1県'!$BF195="","",'1-1県'!$BF195)</f>
        <v/>
      </c>
      <c r="BM78" s="422">
        <f>IF('1-1県'!$BG195="","",'1-1県'!$BG195)</f>
        <v>5413.3040000000001</v>
      </c>
      <c r="BN78" s="387" t="str">
        <f>IF('1-1県'!$BH195="","",'1-1県'!$BH195)</f>
        <v/>
      </c>
      <c r="BO78" s="422">
        <f>IF('1-1県'!$BI195="","",'1-1県'!$BI195)</f>
        <v>5709</v>
      </c>
      <c r="BP78" s="387" t="str">
        <f>IF('1-1県'!$BJ195="","",'1-1県'!$BJ195)</f>
        <v/>
      </c>
      <c r="BQ78" s="422">
        <f>IF('1-1県'!$BK195="","",'1-1県'!$BK195)</f>
        <v>737</v>
      </c>
      <c r="BR78" s="387" t="str">
        <f>IF('1-1県'!$BL195="","",'1-1県'!$BL195)</f>
        <v/>
      </c>
      <c r="BS78" s="422">
        <f>IF('1-1県'!$BM195="","",'1-1県'!$BM195)</f>
        <v>3231</v>
      </c>
      <c r="BT78" s="387" t="str">
        <f>IF('1-1県'!$BN195="","",'1-1県'!$BN195)</f>
        <v/>
      </c>
      <c r="BU78" s="421">
        <f>IF('1-1県'!$BO195="","",'1-1県'!$BO195)</f>
        <v>1741</v>
      </c>
      <c r="BV78" s="492"/>
      <c r="BW78" s="421">
        <f>IF('1-1県'!$BQ195="","",'1-1県'!$BQ195)</f>
        <v>8223</v>
      </c>
      <c r="BX78" s="387" t="str">
        <f>IF('1-1県'!$BR195="","",'1-1県'!$BR195)</f>
        <v/>
      </c>
      <c r="BY78" s="422">
        <f>IF('1-1県'!$BS195="","",'1-1県'!$BS195)</f>
        <v>104251</v>
      </c>
      <c r="BZ78" s="387" t="str">
        <f>IF('1-1県'!$BT195="","",'1-1県'!$BT195)</f>
        <v/>
      </c>
      <c r="CA78" s="393">
        <f>IF('1-1県'!$BU195="","",'1-1県'!$BU195)</f>
        <v>0</v>
      </c>
      <c r="CB78" s="387" t="str">
        <f>IF('1-1県'!$BV195="","",'1-1県'!$BV195)</f>
        <v/>
      </c>
      <c r="CC78" s="393">
        <f>IF('1-1県'!$BW195="","",'1-1県'!$BW195)</f>
        <v>109.2</v>
      </c>
      <c r="CD78" s="408" t="s">
        <v>108</v>
      </c>
      <c r="CE78" s="409">
        <v>6</v>
      </c>
      <c r="CF78" s="410">
        <f>$D78</f>
        <v>9</v>
      </c>
      <c r="CG78" s="387" t="str">
        <f>IF('1-1県'!$BX195="","",'1-1県'!$BX195)</f>
        <v/>
      </c>
      <c r="CH78" s="422">
        <f>IF('1-1県'!$BY195="","",'1-1県'!$BY195)</f>
        <v>282094</v>
      </c>
      <c r="CI78" s="387" t="str">
        <f>IF('1-1県'!$BZ195="","",'1-1県'!$BZ195)</f>
        <v/>
      </c>
      <c r="CJ78" s="396">
        <f>IF('1-1県'!$CA195="","",'1-1県'!$CA195)</f>
        <v>1.32</v>
      </c>
      <c r="CK78" s="387" t="str">
        <f>IF('1-1県'!$CB195="","",'1-1県'!$CB195)</f>
        <v/>
      </c>
      <c r="CL78" s="422">
        <f>IF('1-1県'!$CC195="","",'1-1県'!$CC195)</f>
        <v>4215</v>
      </c>
      <c r="CM78" s="387" t="str">
        <f>IF('1-1県'!$CD195="","",'1-1県'!$CD195)</f>
        <v/>
      </c>
      <c r="CN78" s="422">
        <f>IF('1-1県'!$CE195="","",'1-1県'!$CE195)</f>
        <v>9677</v>
      </c>
      <c r="CO78" s="387" t="str">
        <f>IF('1-1県'!$CF195="","",'1-1県'!$CF195)</f>
        <v/>
      </c>
      <c r="CP78" s="392">
        <f>IF('1-1県'!$CG195="","",'1-1県'!$CG195)</f>
        <v>90.5</v>
      </c>
      <c r="CQ78" s="387" t="str">
        <f>IF('1-1県'!$CH195="","",'1-1県'!$CH195)</f>
        <v/>
      </c>
      <c r="CR78" s="392">
        <f>IF('1-1県'!$CI195="","",'1-1県'!$CI195)</f>
        <v>82.3</v>
      </c>
      <c r="CS78" s="387" t="str">
        <f>IF('1-1県'!$CJ195="","",'1-1県'!$CJ195)</f>
        <v/>
      </c>
      <c r="CT78" s="392">
        <f>IF('1-1県'!$CK195="","",'1-1県'!$CK195)</f>
        <v>105.5</v>
      </c>
      <c r="CU78" s="387" t="str">
        <f>IF('1-1県'!$CL195="","",'1-1県'!$CL195)</f>
        <v/>
      </c>
      <c r="CV78" s="392">
        <f>IF('1-1県'!$CM195="","",'1-1県'!$CM195)</f>
        <v>96</v>
      </c>
      <c r="CW78" s="387" t="str">
        <f>IF('1-1県'!$CN195="","",'1-1県'!$CN195)</f>
        <v/>
      </c>
      <c r="CX78" s="392">
        <f>IF('1-1県'!$CO195="","",'1-1県'!$CO195)</f>
        <v>102.7</v>
      </c>
      <c r="CY78" s="387" t="str">
        <f>IF('1-1県'!$CP195="","",'1-1県'!$CP195)</f>
        <v/>
      </c>
      <c r="CZ78" s="392">
        <f>IF('1-1県'!$CQ195="","",'1-1県'!$CQ195)</f>
        <v>95.7</v>
      </c>
      <c r="DA78" s="387" t="str">
        <f>IF('1-1県'!$CR195="","",'1-1県'!$CR195)</f>
        <v/>
      </c>
      <c r="DB78" s="392">
        <f>IF('1-1県'!$CS195="","",'1-1県'!$CS195)</f>
        <v>100.8</v>
      </c>
      <c r="DC78" s="387" t="str">
        <f>IF('1-1県'!$CT195="","",'1-1県'!$CT195)</f>
        <v/>
      </c>
      <c r="DD78" s="393">
        <f>IF('1-1県'!$CU195="","",'1-1県'!$CU195)</f>
        <v>2.4</v>
      </c>
    </row>
    <row r="79" spans="1:111" s="8" customFormat="1" ht="18" customHeight="1">
      <c r="A79" s="408">
        <v>2024</v>
      </c>
      <c r="B79" s="408" t="s">
        <v>108</v>
      </c>
      <c r="C79" s="409">
        <v>6</v>
      </c>
      <c r="D79" s="412">
        <v>10</v>
      </c>
      <c r="E79" s="90" t="str">
        <f t="shared" ref="E79" si="5">C79&amp;D79</f>
        <v>610</v>
      </c>
      <c r="F79" s="387" t="str">
        <f>IF('1-1県'!$F196="","",'1-1県'!$F196)</f>
        <v/>
      </c>
      <c r="G79" s="413">
        <f>IF('1-1県'!$G196="","",'1-1県'!$G196)</f>
        <v>100</v>
      </c>
      <c r="H79" s="387" t="str">
        <f>IF('1-1県'!$H196="","",'1-1県'!$H196)</f>
        <v/>
      </c>
      <c r="I79" s="413">
        <f>IF('1-1県'!$I196="","",'1-1県'!$I196)</f>
        <v>71.400000000000006</v>
      </c>
      <c r="J79" s="387" t="str">
        <f>IF('1-1県'!$J196="","",'1-1県'!$J196)</f>
        <v/>
      </c>
      <c r="K79" s="413">
        <f>IF('1-1県'!$K196="","",'1-1県'!$K196)</f>
        <v>60</v>
      </c>
      <c r="L79" s="387" t="str">
        <f>IF('1-1県'!$L196="","",'1-1県'!$L196)</f>
        <v/>
      </c>
      <c r="M79" s="394">
        <f>IF('1-1県'!$M196="","",'1-1県'!$M196)</f>
        <v>1030361</v>
      </c>
      <c r="N79" s="387" t="str">
        <f>IF('1-1県'!$N196="","",'1-1県'!$N196)</f>
        <v/>
      </c>
      <c r="O79" s="394">
        <f>IF('1-1県'!$O196="","",'1-1県'!$O196)</f>
        <v>474765</v>
      </c>
      <c r="P79" s="387" t="str">
        <f>IF('1-1県'!$P196="","",'1-1県'!$P196)</f>
        <v/>
      </c>
      <c r="Q79" s="393">
        <f>IF('1-1県'!$Q196="","",'1-1県'!$Q196)</f>
        <v>78.900000000000006</v>
      </c>
      <c r="R79" s="387" t="str">
        <f>IF('1-1県'!$R196="","",'1-1県'!$R196)</f>
        <v/>
      </c>
      <c r="S79" s="393">
        <f>IF('1-1県'!$S196="","",'1-1県'!$S196)</f>
        <v>86.9</v>
      </c>
      <c r="T79" s="387" t="str">
        <f>IF('1-1県'!$T196="","",'1-1県'!$T196)</f>
        <v/>
      </c>
      <c r="U79" s="393">
        <f>IF('1-1県'!$U196="","",'1-1県'!$U196)</f>
        <v>80</v>
      </c>
      <c r="V79" s="387" t="str">
        <f>IF('1-1県'!$V196="","",'1-1県'!$V196)</f>
        <v/>
      </c>
      <c r="W79" s="393">
        <f>IF('1-1県'!$W196="","",'1-1県'!$W196)</f>
        <v>83.3</v>
      </c>
      <c r="X79" s="387" t="str">
        <f>IF('1-1県'!$X196="","",'1-1県'!$X196)</f>
        <v/>
      </c>
      <c r="Y79" s="393">
        <f>IF('1-1県'!$Y196="","",'1-1県'!$Y196)</f>
        <v>107.7</v>
      </c>
      <c r="Z79" s="387" t="str">
        <f>IF('1-1県'!$Z196="","",'1-1県'!$Z196)</f>
        <v/>
      </c>
      <c r="AA79" s="393">
        <f>IF('1-1県'!$AA196="","",'1-1県'!$AA196)</f>
        <v>108.2</v>
      </c>
      <c r="AB79" s="408" t="s">
        <v>108</v>
      </c>
      <c r="AC79" s="409">
        <v>6</v>
      </c>
      <c r="AD79" s="412">
        <f>$D79</f>
        <v>10</v>
      </c>
      <c r="AE79" s="387" t="str">
        <f>IF('1-1県'!$AB196="","",'1-1県'!$AB196)</f>
        <v/>
      </c>
      <c r="AF79" s="421">
        <f>IF('1-1県'!$AC196="","",'1-1県'!$AC196)</f>
        <v>471</v>
      </c>
      <c r="AG79" s="387" t="str">
        <f>IF('1-1県'!$AD196="","",'1-1県'!$AD196)</f>
        <v/>
      </c>
      <c r="AH79" s="421">
        <f>IF('1-1県'!$AE196="","",'1-1県'!$AE196)</f>
        <v>215</v>
      </c>
      <c r="AI79" s="387" t="str">
        <f>IF('1-1県'!$AF196="","",'1-1県'!$AF196)</f>
        <v/>
      </c>
      <c r="AJ79" s="421">
        <f>IF('1-1県'!$AG196="","",'1-1県'!$AG196)</f>
        <v>169</v>
      </c>
      <c r="AK79" s="387" t="str">
        <f>IF('1-1県'!$AH196="","",'1-1県'!$AH196)</f>
        <v/>
      </c>
      <c r="AL79" s="421">
        <f>IF('1-1県'!$AI196="","",'1-1県'!$AI196)</f>
        <v>466</v>
      </c>
      <c r="AM79" s="387" t="str">
        <f>IF('1-1県'!$AJ196="","",'1-1県'!$AJ196)</f>
        <v/>
      </c>
      <c r="AN79" s="421">
        <f>IF('1-1県'!$AK196="","",'1-1県'!$AK196)</f>
        <v>12228</v>
      </c>
      <c r="AO79" s="387" t="str">
        <f>IF('1-1県'!$AL196="","",'1-1県'!$AL196)</f>
        <v/>
      </c>
      <c r="AP79" s="421">
        <f>IF('1-1県'!$AM196="","",'1-1県'!$AM196)</f>
        <v>67960</v>
      </c>
      <c r="AQ79" s="387" t="str">
        <f>IF('1-1県'!$AN196="","",'1-1県'!$AN196)</f>
        <v/>
      </c>
      <c r="AR79" s="421">
        <f>IF('1-1県'!$AO196="","",'1-1県'!$AO196)</f>
        <v>1690.587</v>
      </c>
      <c r="AS79" s="387" t="str">
        <f>IF('1-1県'!$AP196="","",'1-1県'!$AP196)</f>
        <v/>
      </c>
      <c r="AT79" s="421">
        <f>IF('1-1県'!$AQ196="","",'1-1県'!$AQ196)</f>
        <v>266945</v>
      </c>
      <c r="AU79" s="387" t="str">
        <f>IF('1-1県'!AR196="","",'1-1県'!AR196)</f>
        <v/>
      </c>
      <c r="AV79" s="421">
        <f>IF('1-1県'!$AS196="","",'1-1県'!$AS196)</f>
        <v>3841</v>
      </c>
      <c r="AW79" s="387" t="str">
        <f>IF('1-1県'!$AT196="","",'1-1県'!$AT196)</f>
        <v/>
      </c>
      <c r="AX79" s="421">
        <f>IF('1-1県'!$AU196="","",'1-1県'!$AU196)</f>
        <v>41107</v>
      </c>
      <c r="AY79" s="387" t="str">
        <f>IF('1-1県'!AV196="","",'1-1県'!AV196)</f>
        <v/>
      </c>
      <c r="AZ79" s="422">
        <f>IF('1-1県'!AW196="","",'1-1県'!AW196)</f>
        <v>28114</v>
      </c>
      <c r="BA79" s="449" t="str">
        <f>IF('1-1県'!AX196="","",'1-1県'!AX196)</f>
        <v>-</v>
      </c>
      <c r="BB79" s="450" t="str">
        <f>IF('1-1県'!AY196="","",'1-1県'!AY196)</f>
        <v>-</v>
      </c>
      <c r="BC79" s="408" t="s">
        <v>108</v>
      </c>
      <c r="BD79" s="409">
        <v>6</v>
      </c>
      <c r="BE79" s="412">
        <f>$D79</f>
        <v>10</v>
      </c>
      <c r="BF79" s="387" t="str">
        <f>IF('1-1県'!$AZ196="","",'1-1県'!$AZ196)</f>
        <v/>
      </c>
      <c r="BG79" s="422">
        <f>IF('1-1県'!$BA196="","",'1-1県'!$BA196)</f>
        <v>8</v>
      </c>
      <c r="BH79" s="387" t="str">
        <f>IF('1-1県'!$BB196="","",'1-1県'!$BB196)</f>
        <v/>
      </c>
      <c r="BI79" s="422">
        <f>IF('1-1県'!$BC196="","",'1-1県'!$BC196)</f>
        <v>430</v>
      </c>
      <c r="BJ79" s="387" t="str">
        <f>IF('1-1県'!$BD196="","",'1-1県'!$BD196)</f>
        <v/>
      </c>
      <c r="BK79" s="422">
        <f>IF('1-1県'!$BE196="","",'1-1県'!$BE196)</f>
        <v>5800.24</v>
      </c>
      <c r="BL79" s="387" t="str">
        <f>IF('1-1県'!$BF196="","",'1-1県'!$BF196)</f>
        <v/>
      </c>
      <c r="BM79" s="422">
        <f>IF('1-1県'!$BG196="","",'1-1県'!$BG196)</f>
        <v>6923.5360000000001</v>
      </c>
      <c r="BN79" s="387" t="str">
        <f>IF('1-1県'!$BH196="","",'1-1県'!$BH196)</f>
        <v/>
      </c>
      <c r="BO79" s="422">
        <f>IF('1-1県'!$BI196="","",'1-1県'!$BI196)</f>
        <v>5961</v>
      </c>
      <c r="BP79" s="387" t="str">
        <f>IF('1-1県'!$BJ196="","",'1-1県'!$BJ196)</f>
        <v/>
      </c>
      <c r="BQ79" s="422">
        <f>IF('1-1県'!$BK196="","",'1-1県'!$BK196)</f>
        <v>894</v>
      </c>
      <c r="BR79" s="387" t="str">
        <f>IF('1-1県'!$BL196="","",'1-1県'!$BL196)</f>
        <v/>
      </c>
      <c r="BS79" s="422">
        <f>IF('1-1県'!$BM196="","",'1-1県'!$BM196)</f>
        <v>3381</v>
      </c>
      <c r="BT79" s="387" t="str">
        <f>IF('1-1県'!$BN196="","",'1-1県'!$BN196)</f>
        <v/>
      </c>
      <c r="BU79" s="421">
        <f>IF('1-1県'!$BO196="","",'1-1県'!$BO196)</f>
        <v>1686</v>
      </c>
      <c r="BV79" s="492"/>
      <c r="BW79" s="421">
        <f>IF('1-1県'!$BQ196="","",'1-1県'!$BQ196)</f>
        <v>8432</v>
      </c>
      <c r="BX79" s="387" t="str">
        <f>IF('1-1県'!$BR196="","",'1-1県'!$BR196)</f>
        <v/>
      </c>
      <c r="BY79" s="422">
        <f>IF('1-1県'!$BS196="","",'1-1県'!$BS196)</f>
        <v>109730</v>
      </c>
      <c r="BZ79" s="387" t="str">
        <f>IF('1-1県'!$BT196="","",'1-1県'!$BT196)</f>
        <v/>
      </c>
      <c r="CA79" s="393">
        <f>IF('1-1県'!$BU196="","",'1-1県'!$BU196)</f>
        <v>0</v>
      </c>
      <c r="CB79" s="387" t="str">
        <f>IF('1-1県'!$BV196="","",'1-1県'!$BV196)</f>
        <v/>
      </c>
      <c r="CC79" s="393">
        <f>IF('1-1県'!$BW196="","",'1-1県'!$BW196)</f>
        <v>110.3</v>
      </c>
      <c r="CD79" s="408" t="s">
        <v>108</v>
      </c>
      <c r="CE79" s="409">
        <v>6</v>
      </c>
      <c r="CF79" s="412">
        <f>$D79</f>
        <v>10</v>
      </c>
      <c r="CG79" s="387" t="str">
        <f>IF('1-1県'!$BX196="","",'1-1県'!$BX196)</f>
        <v/>
      </c>
      <c r="CH79" s="422">
        <f>IF('1-1県'!$BY196="","",'1-1県'!$BY196)</f>
        <v>269849</v>
      </c>
      <c r="CI79" s="387" t="str">
        <f>IF('1-1県'!$BZ196="","",'1-1県'!$BZ196)</f>
        <v/>
      </c>
      <c r="CJ79" s="396">
        <f>IF('1-1県'!$CA196="","",'1-1県'!$CA196)</f>
        <v>1.32</v>
      </c>
      <c r="CK79" s="387" t="str">
        <f>IF('1-1県'!$CB196="","",'1-1県'!$CB196)</f>
        <v/>
      </c>
      <c r="CL79" s="422">
        <f>IF('1-1県'!$CC196="","",'1-1県'!$CC196)</f>
        <v>4319</v>
      </c>
      <c r="CM79" s="387" t="str">
        <f>IF('1-1県'!$CD196="","",'1-1県'!$CD196)</f>
        <v/>
      </c>
      <c r="CN79" s="422">
        <f>IF('1-1県'!$CE196="","",'1-1県'!$CE196)</f>
        <v>10509</v>
      </c>
      <c r="CO79" s="387" t="str">
        <f>IF('1-1県'!$CF196="","",'1-1県'!$CF196)</f>
        <v/>
      </c>
      <c r="CP79" s="392">
        <f>IF('1-1県'!$CG196="","",'1-1県'!$CG196)</f>
        <v>90.6</v>
      </c>
      <c r="CQ79" s="387" t="str">
        <f>IF('1-1県'!$CH196="","",'1-1県'!$CH196)</f>
        <v/>
      </c>
      <c r="CR79" s="392">
        <f>IF('1-1県'!$CI196="","",'1-1県'!$CI196)</f>
        <v>81.5</v>
      </c>
      <c r="CS79" s="387" t="str">
        <f>IF('1-1県'!$CJ196="","",'1-1県'!$CJ196)</f>
        <v/>
      </c>
      <c r="CT79" s="392">
        <f>IF('1-1県'!$CK196="","",'1-1県'!$CK196)</f>
        <v>106</v>
      </c>
      <c r="CU79" s="387" t="str">
        <f>IF('1-1県'!$CL196="","",'1-1県'!$CL196)</f>
        <v/>
      </c>
      <c r="CV79" s="392">
        <f>IF('1-1県'!$CM196="","",'1-1県'!$CM196)</f>
        <v>95.4</v>
      </c>
      <c r="CW79" s="387" t="str">
        <f>IF('1-1県'!$CN196="","",'1-1県'!$CN196)</f>
        <v/>
      </c>
      <c r="CX79" s="392">
        <f>IF('1-1県'!$CO196="","",'1-1県'!$CO196)</f>
        <v>102.1</v>
      </c>
      <c r="CY79" s="387" t="str">
        <f>IF('1-1県'!$CP196="","",'1-1県'!$CP196)</f>
        <v/>
      </c>
      <c r="CZ79" s="392">
        <f>IF('1-1県'!$CQ196="","",'1-1県'!$CQ196)</f>
        <v>99.7</v>
      </c>
      <c r="DA79" s="387" t="str">
        <f>IF('1-1県'!$CR196="","",'1-1県'!$CR196)</f>
        <v/>
      </c>
      <c r="DB79" s="392">
        <f>IF('1-1県'!$CS196="","",'1-1県'!$CS196)</f>
        <v>95.1</v>
      </c>
      <c r="DC79" s="387" t="str">
        <f>IF('1-1県'!$CT196="","",'1-1県'!$CT196)</f>
        <v/>
      </c>
      <c r="DD79" s="393" t="str">
        <f>IF('1-1県'!$CU196="","",'1-1県'!$CU196)</f>
        <v>-</v>
      </c>
    </row>
    <row r="80" spans="1:111" s="8" customFormat="1" ht="18" customHeight="1">
      <c r="A80" s="408">
        <v>2024</v>
      </c>
      <c r="B80" s="408" t="s">
        <v>108</v>
      </c>
      <c r="C80" s="409">
        <v>6</v>
      </c>
      <c r="D80" s="412">
        <v>11</v>
      </c>
      <c r="E80" s="12"/>
      <c r="F80" s="387"/>
      <c r="G80" s="413">
        <f>IF('1-1県'!$G197="","",'1-1県'!$G197)</f>
        <v>80</v>
      </c>
      <c r="H80" s="387" t="str">
        <f>IF('1-1県'!$H197="","",'1-1県'!$H197)</f>
        <v/>
      </c>
      <c r="I80" s="413">
        <f>IF('1-1県'!$I197="","",'1-1県'!$I197)</f>
        <v>78.599999999999994</v>
      </c>
      <c r="J80" s="387" t="str">
        <f>IF('1-1県'!$J197="","",'1-1県'!$J197)</f>
        <v/>
      </c>
      <c r="K80" s="413">
        <f>IF('1-1県'!$K197="","",'1-1県'!$K197)</f>
        <v>40</v>
      </c>
      <c r="L80" s="387" t="str">
        <f>IF('1-1県'!$L197="","",'1-1県'!$L197)</f>
        <v/>
      </c>
      <c r="M80" s="394">
        <f>IF('1-1県'!$M197="","",'1-1県'!$M197)</f>
        <v>1029717</v>
      </c>
      <c r="N80" s="387" t="str">
        <f>IF('1-1県'!$N197="","",'1-1県'!$N197)</f>
        <v/>
      </c>
      <c r="O80" s="394">
        <f>IF('1-1県'!$O197="","",'1-1県'!$O197)</f>
        <v>474883</v>
      </c>
      <c r="P80" s="387" t="str">
        <f>IF('1-1県'!$P197="","",'1-1県'!$P197)</f>
        <v/>
      </c>
      <c r="Q80" s="393">
        <f>IF('1-1県'!$Q197="","",'1-1県'!$Q197)</f>
        <v>79.099999999999994</v>
      </c>
      <c r="R80" s="387" t="str">
        <f>IF('1-1県'!$R197="","",'1-1県'!$R197)</f>
        <v/>
      </c>
      <c r="S80" s="393">
        <f>IF('1-1県'!$S197="","",'1-1県'!$S197)</f>
        <v>83.7</v>
      </c>
      <c r="T80" s="387" t="str">
        <f>IF('1-1県'!$T197="","",'1-1県'!$T197)</f>
        <v/>
      </c>
      <c r="U80" s="393">
        <f>IF('1-1県'!$U197="","",'1-1県'!$U197)</f>
        <v>77.5</v>
      </c>
      <c r="V80" s="387" t="str">
        <f>IF('1-1県'!$V197="","",'1-1県'!$V197)</f>
        <v/>
      </c>
      <c r="W80" s="393">
        <f>IF('1-1県'!$W197="","",'1-1県'!$W197)</f>
        <v>83</v>
      </c>
      <c r="X80" s="387" t="str">
        <f>IF('1-1県'!$X197="","",'1-1県'!$X197)</f>
        <v/>
      </c>
      <c r="Y80" s="393">
        <f>IF('1-1県'!$Y197="","",'1-1県'!$Y197)</f>
        <v>109</v>
      </c>
      <c r="Z80" s="387" t="str">
        <f>IF('1-1県'!$Z197="","",'1-1県'!$Z197)</f>
        <v/>
      </c>
      <c r="AA80" s="393">
        <f>IF('1-1県'!$AA197="","",'1-1県'!$AA197)</f>
        <v>109.1</v>
      </c>
      <c r="AB80" s="408" t="s">
        <v>108</v>
      </c>
      <c r="AC80" s="409">
        <v>6</v>
      </c>
      <c r="AD80" s="412">
        <f>$D80</f>
        <v>11</v>
      </c>
      <c r="AE80" s="387"/>
      <c r="AF80" s="421">
        <f>IF('1-1県'!$AC197="","",'1-1県'!$AC197)</f>
        <v>437</v>
      </c>
      <c r="AG80" s="387" t="str">
        <f>IF('1-1県'!$AD197="","",'1-1県'!$AD197)</f>
        <v/>
      </c>
      <c r="AH80" s="421">
        <f>IF('1-1県'!$AE197="","",'1-1県'!$AE197)</f>
        <v>242</v>
      </c>
      <c r="AI80" s="387" t="str">
        <f>IF('1-1県'!$AF197="","",'1-1県'!$AF197)</f>
        <v/>
      </c>
      <c r="AJ80" s="421">
        <f>IF('1-1県'!$AG197="","",'1-1県'!$AG197)</f>
        <v>103</v>
      </c>
      <c r="AK80" s="387" t="str">
        <f>IF('1-1県'!$AH197="","",'1-1県'!$AH197)</f>
        <v/>
      </c>
      <c r="AL80" s="421">
        <f>IF('1-1県'!$AI197="","",'1-1県'!$AI197)</f>
        <v>278</v>
      </c>
      <c r="AM80" s="387" t="str">
        <f>IF('1-1県'!$AJ197="","",'1-1県'!$AJ197)</f>
        <v/>
      </c>
      <c r="AN80" s="421">
        <f>IF('1-1県'!$AK197="","",'1-1県'!$AK197)</f>
        <v>14032</v>
      </c>
      <c r="AO80" s="387" t="str">
        <f>IF('1-1県'!$AL197="","",'1-1県'!$AL197)</f>
        <v/>
      </c>
      <c r="AP80" s="421">
        <f>IF('1-1県'!$AM197="","",'1-1県'!$AM197)</f>
        <v>59874</v>
      </c>
      <c r="AQ80" s="387" t="str">
        <f>IF('1-1県'!$AN197="","",'1-1県'!$AN197)</f>
        <v/>
      </c>
      <c r="AR80" s="421">
        <f>IF('1-1県'!$AO197="","",'1-1県'!$AO197)</f>
        <v>1416.922</v>
      </c>
      <c r="AS80" s="387" t="str">
        <f>IF('1-1県'!$AP197="","",'1-1県'!$AP197)</f>
        <v/>
      </c>
      <c r="AT80" s="421">
        <f>IF('1-1県'!$AQ197="","",'1-1県'!$AQ197)</f>
        <v>285347</v>
      </c>
      <c r="AU80" s="387" t="str">
        <f>IF('1-1県'!AR197="","",'1-1県'!AR197)</f>
        <v/>
      </c>
      <c r="AV80" s="421">
        <f>IF('1-1県'!$AS197="","",'1-1県'!$AS197)</f>
        <v>6791</v>
      </c>
      <c r="AW80" s="387" t="str">
        <f>IF('1-1県'!$AT197="","",'1-1県'!$AT197)</f>
        <v/>
      </c>
      <c r="AX80" s="421">
        <f>IF('1-1県'!$AU197="","",'1-1県'!$AU197)</f>
        <v>41112</v>
      </c>
      <c r="AY80" s="387" t="str">
        <f>IF('1-1県'!AV197="","",'1-1県'!AV197)</f>
        <v/>
      </c>
      <c r="AZ80" s="422">
        <f>IF('1-1県'!AW197="","",'1-1県'!AW197)</f>
        <v>28209</v>
      </c>
      <c r="BA80" s="449"/>
      <c r="BB80" s="450"/>
      <c r="BC80" s="408" t="s">
        <v>108</v>
      </c>
      <c r="BD80" s="409">
        <v>6</v>
      </c>
      <c r="BE80" s="412">
        <f>$D80</f>
        <v>11</v>
      </c>
      <c r="BF80" s="387" t="str">
        <f>IF('1-1県'!$AZ197="","",'1-1県'!$AZ197)</f>
        <v/>
      </c>
      <c r="BG80" s="422">
        <f>IF('1-1県'!$BA197="","",'1-1県'!$BA197)</f>
        <v>1</v>
      </c>
      <c r="BH80" s="387" t="str">
        <f>IF('1-1県'!$BB197="","",'1-1県'!$BB197)</f>
        <v/>
      </c>
      <c r="BI80" s="422">
        <f>IF('1-1県'!$BC197="","",'1-1県'!$BC197)</f>
        <v>21</v>
      </c>
      <c r="BJ80" s="387" t="str">
        <f>IF('1-1県'!$BD197="","",'1-1県'!$BD197)</f>
        <v/>
      </c>
      <c r="BK80" s="422">
        <f>IF('1-1県'!$BE197="","",'1-1県'!$BE197)</f>
        <v>6529.3879999999999</v>
      </c>
      <c r="BL80" s="387" t="str">
        <f>IF('1-1県'!$BF197="","",'1-1県'!$BF197)</f>
        <v>r</v>
      </c>
      <c r="BM80" s="422">
        <f>IF('1-1県'!$BG197="","",'1-1県'!$BG197)</f>
        <v>4823.4570000000003</v>
      </c>
      <c r="BN80" s="387" t="str">
        <f>IF('1-1県'!$BH197="","",'1-1県'!$BH197)</f>
        <v/>
      </c>
      <c r="BO80" s="422">
        <f>IF('1-1県'!$BI197="","",'1-1県'!$BI197)</f>
        <v>6571</v>
      </c>
      <c r="BP80" s="387" t="str">
        <f>IF('1-1県'!$BJ197="","",'1-1県'!$BJ197)</f>
        <v/>
      </c>
      <c r="BQ80" s="422">
        <f>IF('1-1県'!$BK197="","",'1-1県'!$BK197)</f>
        <v>1018</v>
      </c>
      <c r="BR80" s="387" t="str">
        <f>IF('1-1県'!$BL197="","",'1-1県'!$BL197)</f>
        <v/>
      </c>
      <c r="BS80" s="422">
        <f>IF('1-1県'!$BM197="","",'1-1県'!$BM197)</f>
        <v>3743</v>
      </c>
      <c r="BT80" s="387" t="str">
        <f>IF('1-1県'!$BN197="","",'1-1県'!$BN197)</f>
        <v/>
      </c>
      <c r="BU80" s="421">
        <f>IF('1-1県'!$BO197="","",'1-1県'!$BO197)</f>
        <v>1809</v>
      </c>
      <c r="BV80" s="492"/>
      <c r="BW80" s="421">
        <f>IF('1-1県'!$BQ197="","",'1-1県'!$BQ197)</f>
        <v>8160</v>
      </c>
      <c r="BX80" s="387" t="str">
        <f>IF('1-1県'!$BR197="","",'1-1県'!$BR197)</f>
        <v/>
      </c>
      <c r="BY80" s="422">
        <f>IF('1-1県'!$BS197="","",'1-1県'!$BS197)</f>
        <v>113908</v>
      </c>
      <c r="BZ80" s="387" t="str">
        <f>IF('1-1県'!$BT197="","",'1-1県'!$BT197)</f>
        <v/>
      </c>
      <c r="CA80" s="393">
        <f>IF('1-1県'!$BU197="","",'1-1県'!$BU197)</f>
        <v>0</v>
      </c>
      <c r="CB80" s="387" t="str">
        <f>IF('1-1県'!$BV197="","",'1-1県'!$BV197)</f>
        <v/>
      </c>
      <c r="CC80" s="393">
        <f>IF('1-1県'!$BW197="","",'1-1県'!$BW197)</f>
        <v>111</v>
      </c>
      <c r="CD80" s="408" t="s">
        <v>108</v>
      </c>
      <c r="CE80" s="409">
        <v>6</v>
      </c>
      <c r="CF80" s="412">
        <f>$D80</f>
        <v>11</v>
      </c>
      <c r="CG80" s="387" t="str">
        <f>IF('1-1県'!$BX197="","",'1-1県'!$BX197)</f>
        <v/>
      </c>
      <c r="CH80" s="422">
        <f>IF('1-1県'!$BY197="","",'1-1県'!$BY197)</f>
        <v>248993</v>
      </c>
      <c r="CI80" s="387" t="str">
        <f>IF('1-1県'!$BZ197="","",'1-1県'!$BZ197)</f>
        <v/>
      </c>
      <c r="CJ80" s="396">
        <f>IF('1-1県'!$CA197="","",'1-1県'!$CA197)</f>
        <v>1.31</v>
      </c>
      <c r="CK80" s="387" t="str">
        <f>IF('1-1県'!$CB197="","",'1-1県'!$CB197)</f>
        <v/>
      </c>
      <c r="CL80" s="422">
        <f>IF('1-1県'!$CC197="","",'1-1県'!$CC197)</f>
        <v>3622</v>
      </c>
      <c r="CM80" s="387" t="str">
        <f>IF('1-1県'!$CD197="","",'1-1県'!$CD197)</f>
        <v/>
      </c>
      <c r="CN80" s="422">
        <f>IF('1-1県'!$CE197="","",'1-1県'!$CE197)</f>
        <v>8346</v>
      </c>
      <c r="CO80" s="387" t="str">
        <f>IF('1-1県'!$CF197="","",'1-1県'!$CF197)</f>
        <v/>
      </c>
      <c r="CP80" s="392">
        <f>IF('1-1県'!$CG197="","",'1-1県'!$CG197)</f>
        <v>106.7</v>
      </c>
      <c r="CQ80" s="387" t="str">
        <f>IF('1-1県'!$CH197="","",'1-1県'!$CH197)</f>
        <v/>
      </c>
      <c r="CR80" s="392">
        <f>IF('1-1県'!$CI197="","",'1-1県'!$CI197)</f>
        <v>95.4</v>
      </c>
      <c r="CS80" s="387" t="str">
        <f>IF('1-1県'!$CJ197="","",'1-1県'!$CJ197)</f>
        <v/>
      </c>
      <c r="CT80" s="392">
        <f>IF('1-1県'!$CK197="","",'1-1県'!$CK197)</f>
        <v>105.6</v>
      </c>
      <c r="CU80" s="387" t="str">
        <f>IF('1-1県'!$CL197="","",'1-1県'!$CL197)</f>
        <v/>
      </c>
      <c r="CV80" s="392">
        <f>IF('1-1県'!$CM197="","",'1-1県'!$CM197)</f>
        <v>94.4</v>
      </c>
      <c r="CW80" s="387" t="str">
        <f>IF('1-1県'!$CN197="","",'1-1県'!$CN197)</f>
        <v/>
      </c>
      <c r="CX80" s="392">
        <f>IF('1-1県'!$CO197="","",'1-1県'!$CO197)</f>
        <v>103.6</v>
      </c>
      <c r="CY80" s="387" t="str">
        <f>IF('1-1県'!$CP197="","",'1-1県'!$CP197)</f>
        <v/>
      </c>
      <c r="CZ80" s="392">
        <f>IF('1-1県'!$CQ197="","",'1-1県'!$CQ197)</f>
        <v>97.6</v>
      </c>
      <c r="DA80" s="387" t="str">
        <f>IF('1-1県'!$CR197="","",'1-1県'!$CR197)</f>
        <v/>
      </c>
      <c r="DB80" s="392">
        <f>IF('1-1県'!$CS197="","",'1-1県'!$CS197)</f>
        <v>104.9</v>
      </c>
      <c r="DC80" s="387" t="str">
        <f>IF('1-1県'!$CT197="","",'1-1県'!$CT197)</f>
        <v/>
      </c>
      <c r="DD80" s="393" t="str">
        <f>IF('1-1県'!$CU197="","",'1-1県'!$CU197)</f>
        <v>-</v>
      </c>
    </row>
    <row r="81" spans="1:108" s="8" customFormat="1" ht="18" customHeight="1">
      <c r="A81" s="408">
        <v>2024</v>
      </c>
      <c r="B81" s="448" t="s">
        <v>108</v>
      </c>
      <c r="C81" s="445">
        <v>6</v>
      </c>
      <c r="D81" s="479">
        <v>12</v>
      </c>
      <c r="E81" s="90"/>
      <c r="F81" s="388"/>
      <c r="G81" s="499">
        <f>IF('1-1県'!$G198="","",'1-1県'!$G198)</f>
        <v>40</v>
      </c>
      <c r="H81" s="388" t="str">
        <f>IF('1-1県'!$H198="","",'1-1県'!$H198)</f>
        <v/>
      </c>
      <c r="I81" s="499">
        <f>IF('1-1県'!$I198="","",'1-1県'!$I198)</f>
        <v>28.6</v>
      </c>
      <c r="J81" s="388" t="str">
        <f>IF('1-1県'!$J198="","",'1-1県'!$J198)</f>
        <v/>
      </c>
      <c r="K81" s="499">
        <f>IF('1-1県'!$K198="","",'1-1県'!$K198)</f>
        <v>40</v>
      </c>
      <c r="L81" s="388" t="str">
        <f>IF('1-1県'!$L198="","",'1-1県'!$L198)</f>
        <v/>
      </c>
      <c r="M81" s="503">
        <f>IF('1-1県'!$M198="","",'1-1県'!$M198)</f>
        <v>1029108</v>
      </c>
      <c r="N81" s="388" t="str">
        <f>IF('1-1県'!$N198="","",'1-1県'!$N198)</f>
        <v/>
      </c>
      <c r="O81" s="503">
        <f>IF('1-1県'!$O198="","",'1-1県'!$O198)</f>
        <v>474819</v>
      </c>
      <c r="P81" s="388" t="str">
        <f>IF('1-1県'!$P198="","",'1-1県'!$P198)</f>
        <v/>
      </c>
      <c r="Q81" s="504">
        <f>IF('1-1県'!$Q198="","",'1-1県'!$Q198)</f>
        <v>77.900000000000006</v>
      </c>
      <c r="R81" s="388" t="str">
        <f>IF('1-1県'!$R198="","",'1-1県'!$R198)</f>
        <v/>
      </c>
      <c r="S81" s="504">
        <f>IF('1-1県'!$S198="","",'1-1県'!$S198)</f>
        <v>81.5</v>
      </c>
      <c r="T81" s="388" t="str">
        <f>IF('1-1県'!$T198="","",'1-1県'!$T198)</f>
        <v/>
      </c>
      <c r="U81" s="504">
        <f>IF('1-1県'!$U198="","",'1-1県'!$U198)</f>
        <v>77.099999999999994</v>
      </c>
      <c r="V81" s="388" t="str">
        <f>IF('1-1県'!$V198="","",'1-1県'!$V198)</f>
        <v/>
      </c>
      <c r="W81" s="504">
        <f>IF('1-1県'!$W198="","",'1-1県'!$W198)</f>
        <v>83.8</v>
      </c>
      <c r="X81" s="388" t="str">
        <f>IF('1-1県'!$X198="","",'1-1県'!$X198)</f>
        <v/>
      </c>
      <c r="Y81" s="504">
        <f>IF('1-1県'!$Y198="","",'1-1県'!$Y198)</f>
        <v>108.9</v>
      </c>
      <c r="Z81" s="388" t="str">
        <f>IF('1-1県'!$Z198="","",'1-1県'!$Z198)</f>
        <v/>
      </c>
      <c r="AA81" s="504">
        <f>IF('1-1県'!$AA198="","",'1-1県'!$AA198)</f>
        <v>107.2</v>
      </c>
      <c r="AB81" s="448" t="s">
        <v>108</v>
      </c>
      <c r="AC81" s="445">
        <v>7</v>
      </c>
      <c r="AD81" s="479">
        <f>$D81</f>
        <v>12</v>
      </c>
      <c r="AE81" s="387"/>
      <c r="AF81" s="421">
        <f>IF('1-1県'!$AC198="","",'1-1県'!$AC198)</f>
        <v>432</v>
      </c>
      <c r="AG81" s="387" t="str">
        <f>IF('1-1県'!$AD198="","",'1-1県'!$AD198)</f>
        <v/>
      </c>
      <c r="AH81" s="421">
        <f>IF('1-1県'!$AE198="","",'1-1県'!$AE198)</f>
        <v>183</v>
      </c>
      <c r="AI81" s="387" t="str">
        <f>IF('1-1県'!$AF198="","",'1-1県'!$AF198)</f>
        <v/>
      </c>
      <c r="AJ81" s="421">
        <f>IF('1-1県'!$AG198="","",'1-1県'!$AG198)</f>
        <v>186</v>
      </c>
      <c r="AK81" s="387" t="str">
        <f>IF('1-1県'!$AH198="","",'1-1県'!$AH198)</f>
        <v/>
      </c>
      <c r="AL81" s="421">
        <f>IF('1-1県'!$AI198="","",'1-1県'!$AI198)</f>
        <v>329</v>
      </c>
      <c r="AM81" s="387" t="str">
        <f>IF('1-1県'!$AJ198="","",'1-1県'!$AJ198)</f>
        <v/>
      </c>
      <c r="AN81" s="421">
        <f>IF('1-1県'!$AK198="","",'1-1県'!$AK198)</f>
        <v>15374</v>
      </c>
      <c r="AO81" s="387" t="str">
        <f>IF('1-1県'!$AL198="","",'1-1県'!$AL198)</f>
        <v/>
      </c>
      <c r="AP81" s="421">
        <f>IF('1-1県'!$AM198="","",'1-1県'!$AM198)</f>
        <v>58719</v>
      </c>
      <c r="AQ81" s="387" t="str">
        <f>IF('1-1県'!$AN198="","",'1-1県'!$AN198)</f>
        <v/>
      </c>
      <c r="AR81" s="421">
        <f>IF('1-1県'!$AO198="","",'1-1県'!$AO198)</f>
        <v>1544.9839999999999</v>
      </c>
      <c r="AS81" s="387" t="str">
        <f>IF('1-1県'!$AP198="","",'1-1県'!$AP198)</f>
        <v/>
      </c>
      <c r="AT81" s="421">
        <f>IF('1-1県'!$AQ198="","",'1-1県'!$AQ198)</f>
        <v>280465</v>
      </c>
      <c r="AU81" s="387" t="str">
        <f>IF('1-1県'!AR198="","",'1-1県'!AR198)</f>
        <v/>
      </c>
      <c r="AV81" s="421">
        <f>IF('1-1県'!$AS198="","",'1-1県'!$AS198)</f>
        <v>9357</v>
      </c>
      <c r="AW81" s="387" t="str">
        <f>IF('1-1県'!$AT198="","",'1-1県'!$AT198)</f>
        <v/>
      </c>
      <c r="AX81" s="421">
        <f>IF('1-1県'!$AU198="","",'1-1県'!$AU198)</f>
        <v>41463</v>
      </c>
      <c r="AY81" s="387" t="str">
        <f>IF('1-1県'!AV198="","",'1-1県'!AV198)</f>
        <v/>
      </c>
      <c r="AZ81" s="422">
        <f>IF('1-1県'!AW198="","",'1-1県'!AW198)</f>
        <v>28269</v>
      </c>
      <c r="BA81" s="449"/>
      <c r="BB81" s="450"/>
      <c r="BC81" s="448" t="s">
        <v>108</v>
      </c>
      <c r="BD81" s="445">
        <v>7</v>
      </c>
      <c r="BE81" s="479">
        <f>$D81</f>
        <v>12</v>
      </c>
      <c r="BF81" s="388" t="str">
        <f>IF('1-1県'!$AZ198="","",'1-1県'!$AZ198)</f>
        <v/>
      </c>
      <c r="BG81" s="505">
        <f>IF('1-1県'!$BA198="","",'1-1県'!$BA198)</f>
        <v>4</v>
      </c>
      <c r="BH81" s="388" t="str">
        <f>IF('1-1県'!$BB198="","",'1-1県'!$BB198)</f>
        <v/>
      </c>
      <c r="BI81" s="505">
        <f>IF('1-1県'!$BC198="","",'1-1県'!$BC198)</f>
        <v>376</v>
      </c>
      <c r="BJ81" s="388" t="str">
        <f>IF('1-1県'!$BD198="","",'1-1県'!$BD198)</f>
        <v/>
      </c>
      <c r="BK81" s="505">
        <f>IF('1-1県'!$BE198="","",'1-1県'!$BE198)</f>
        <v>6178.3370000000004</v>
      </c>
      <c r="BL81" s="388" t="str">
        <f>IF('1-1県'!$BF198="","",'1-1県'!$BF198)</f>
        <v/>
      </c>
      <c r="BM81" s="505">
        <f>IF('1-1県'!$BG198="","",'1-1県'!$BG198)</f>
        <v>4605.4290000000001</v>
      </c>
      <c r="BN81" s="388" t="str">
        <f>IF('1-1県'!$BH198="","",'1-1県'!$BH198)</f>
        <v/>
      </c>
      <c r="BO81" s="505">
        <f>IF('1-1県'!$BI198="","",'1-1県'!$BI198)</f>
        <v>8413</v>
      </c>
      <c r="BP81" s="388" t="str">
        <f>IF('1-1県'!$BJ198="","",'1-1県'!$BJ198)</f>
        <v/>
      </c>
      <c r="BQ81" s="505">
        <f>IF('1-1県'!$BK198="","",'1-1県'!$BK198)</f>
        <v>1157</v>
      </c>
      <c r="BR81" s="388" t="str">
        <f>IF('1-1県'!$BL198="","",'1-1県'!$BL198)</f>
        <v/>
      </c>
      <c r="BS81" s="505">
        <f>IF('1-1県'!$BM198="","",'1-1県'!$BM198)</f>
        <v>4672</v>
      </c>
      <c r="BT81" s="388" t="str">
        <f>IF('1-1県'!$BN198="","",'1-1県'!$BN198)</f>
        <v/>
      </c>
      <c r="BU81" s="506">
        <f>IF('1-1県'!$BO198="","",'1-1県'!$BO198)</f>
        <v>2584</v>
      </c>
      <c r="BV81" s="507"/>
      <c r="BW81" s="506">
        <f>IF('1-1県'!$BQ198="","",'1-1県'!$BQ198)</f>
        <v>9025</v>
      </c>
      <c r="BX81" s="388" t="str">
        <f>IF('1-1県'!$BR198="","",'1-1県'!$BR198)</f>
        <v/>
      </c>
      <c r="BY81" s="505">
        <f>IF('1-1県'!$BS198="","",'1-1県'!$BS198)</f>
        <v>116246</v>
      </c>
      <c r="BZ81" s="388" t="str">
        <f>IF('1-1県'!$BT198="","",'1-1県'!$BT198)</f>
        <v/>
      </c>
      <c r="CA81" s="504">
        <f>IF('1-1県'!$BU198="","",'1-1県'!$BU198)</f>
        <v>0</v>
      </c>
      <c r="CB81" s="388" t="str">
        <f>IF('1-1県'!$BV198="","",'1-1県'!$BV198)</f>
        <v/>
      </c>
      <c r="CC81" s="504">
        <f>IF('1-1県'!$BW198="","",'1-1県'!$BW198)</f>
        <v>111.8</v>
      </c>
      <c r="CD81" s="448" t="s">
        <v>108</v>
      </c>
      <c r="CE81" s="445">
        <v>7</v>
      </c>
      <c r="CF81" s="479">
        <f>$D81</f>
        <v>12</v>
      </c>
      <c r="CG81" s="387" t="str">
        <f>IF('1-1県'!$BX198="","",'1-1県'!$BX198)</f>
        <v/>
      </c>
      <c r="CH81" s="422">
        <f>IF('1-1県'!$BY198="","",'1-1県'!$BY198)</f>
        <v>317759</v>
      </c>
      <c r="CI81" s="387" t="str">
        <f>IF('1-1県'!$BZ198="","",'1-1県'!$BZ198)</f>
        <v/>
      </c>
      <c r="CJ81" s="396">
        <f>IF('1-1県'!$CA198="","",'1-1県'!$CA198)</f>
        <v>1.31</v>
      </c>
      <c r="CK81" s="387" t="str">
        <f>IF('1-1県'!$CB198="","",'1-1県'!$CB198)</f>
        <v/>
      </c>
      <c r="CL81" s="422">
        <f>IF('1-1県'!$CC198="","",'1-1県'!$CC198)</f>
        <v>2953</v>
      </c>
      <c r="CM81" s="387" t="str">
        <f>IF('1-1県'!$CD198="","",'1-1県'!$CD198)</f>
        <v/>
      </c>
      <c r="CN81" s="422">
        <f>IF('1-1県'!$CE198="","",'1-1県'!$CE198)</f>
        <v>8650</v>
      </c>
      <c r="CO81" s="387" t="str">
        <f>IF('1-1県'!$CF198="","",'1-1県'!$CF198)</f>
        <v/>
      </c>
      <c r="CP81" s="392">
        <f>IF('1-1県'!$CG198="","",'1-1県'!$CG198)</f>
        <v>189.8</v>
      </c>
      <c r="CQ81" s="387" t="str">
        <f>IF('1-1県'!$CH198="","",'1-1県'!$CH198)</f>
        <v/>
      </c>
      <c r="CR81" s="392">
        <f>IF('1-1県'!$CI198="","",'1-1県'!$CI198)</f>
        <v>168.4</v>
      </c>
      <c r="CS81" s="387" t="str">
        <f>IF('1-1県'!$CJ198="","",'1-1県'!$CJ198)</f>
        <v/>
      </c>
      <c r="CT81" s="392">
        <f>IF('1-1県'!$CK198="","",'1-1県'!$CK198)</f>
        <v>107.2</v>
      </c>
      <c r="CU81" s="387" t="str">
        <f>IF('1-1県'!$CL198="","",'1-1県'!$CL198)</f>
        <v/>
      </c>
      <c r="CV81" s="392">
        <f>IF('1-1県'!$CM198="","",'1-1県'!$CM198)</f>
        <v>95.1</v>
      </c>
      <c r="CW81" s="387" t="str">
        <f>IF('1-1県'!$CN198="","",'1-1県'!$CN198)</f>
        <v/>
      </c>
      <c r="CX81" s="392">
        <f>IF('1-1県'!$CO198="","",'1-1県'!$CO198)</f>
        <v>104</v>
      </c>
      <c r="CY81" s="387" t="str">
        <f>IF('1-1県'!$CP198="","",'1-1県'!$CP198)</f>
        <v/>
      </c>
      <c r="CZ81" s="392">
        <f>IF('1-1県'!$CQ198="","",'1-1県'!$CQ198)</f>
        <v>96.2</v>
      </c>
      <c r="DA81" s="387" t="str">
        <f>IF('1-1県'!$CR198="","",'1-1県'!$CR198)</f>
        <v/>
      </c>
      <c r="DB81" s="392">
        <f>IF('1-1県'!$CS198="","",'1-1県'!$CS198)</f>
        <v>99.2</v>
      </c>
      <c r="DC81" s="387" t="str">
        <f>IF('1-1県'!$CT198="","",'1-1県'!$CT198)</f>
        <v/>
      </c>
      <c r="DD81" s="393">
        <f>IF('1-1県'!$CU198="","",'1-1県'!$CU198)</f>
        <v>1.7</v>
      </c>
    </row>
    <row r="82" spans="1:108" s="8" customFormat="1" ht="18" customHeight="1">
      <c r="A82" s="408"/>
      <c r="B82" s="289"/>
      <c r="C82" s="290" t="s">
        <v>242</v>
      </c>
      <c r="D82" s="291"/>
      <c r="E82" s="293"/>
      <c r="F82" s="810" t="s">
        <v>34</v>
      </c>
      <c r="G82" s="810"/>
      <c r="H82" s="810"/>
      <c r="I82" s="810"/>
      <c r="J82" s="810"/>
      <c r="K82" s="810"/>
      <c r="L82" s="817" t="s">
        <v>258</v>
      </c>
      <c r="M82" s="818"/>
      <c r="N82" s="818"/>
      <c r="O82" s="819"/>
      <c r="P82" s="811" t="s">
        <v>259</v>
      </c>
      <c r="Q82" s="812"/>
      <c r="R82" s="812"/>
      <c r="S82" s="812"/>
      <c r="T82" s="813"/>
      <c r="U82" s="813"/>
      <c r="V82" s="813"/>
      <c r="W82" s="813"/>
      <c r="X82" s="813"/>
      <c r="Y82" s="813"/>
      <c r="Z82" s="813"/>
      <c r="AA82" s="814"/>
      <c r="AB82" s="289"/>
      <c r="AC82" s="290" t="s">
        <v>242</v>
      </c>
      <c r="AD82" s="383"/>
      <c r="AE82" s="289"/>
      <c r="AF82" s="812" t="s">
        <v>260</v>
      </c>
      <c r="AG82" s="812"/>
      <c r="AH82" s="812"/>
      <c r="AI82" s="812"/>
      <c r="AJ82" s="815"/>
      <c r="AK82" s="288"/>
      <c r="AL82" s="812" t="s">
        <v>261</v>
      </c>
      <c r="AM82" s="812"/>
      <c r="AN82" s="815"/>
      <c r="AO82" s="312"/>
      <c r="AP82" s="815" t="s">
        <v>262</v>
      </c>
      <c r="AQ82" s="810"/>
      <c r="AR82" s="810"/>
      <c r="AS82" s="288"/>
      <c r="AT82" s="815" t="s">
        <v>263</v>
      </c>
      <c r="AU82" s="810"/>
      <c r="AV82" s="810"/>
      <c r="AW82" s="817" t="s">
        <v>264</v>
      </c>
      <c r="AX82" s="818"/>
      <c r="AY82" s="818"/>
      <c r="AZ82" s="819"/>
      <c r="BA82" s="815" t="s">
        <v>41</v>
      </c>
      <c r="BB82" s="811"/>
      <c r="BC82" s="289"/>
      <c r="BD82" s="290" t="s">
        <v>242</v>
      </c>
      <c r="BE82" s="291"/>
      <c r="BF82" s="289"/>
      <c r="BG82" s="812" t="s">
        <v>265</v>
      </c>
      <c r="BH82" s="812"/>
      <c r="BI82" s="815"/>
      <c r="BJ82" s="810" t="s">
        <v>266</v>
      </c>
      <c r="BK82" s="810"/>
      <c r="BL82" s="810"/>
      <c r="BM82" s="811"/>
      <c r="BN82" s="288"/>
      <c r="BO82" s="812" t="s">
        <v>267</v>
      </c>
      <c r="BP82" s="812"/>
      <c r="BQ82" s="812"/>
      <c r="BR82" s="812"/>
      <c r="BS82" s="812"/>
      <c r="BT82" s="812"/>
      <c r="BU82" s="812"/>
      <c r="BV82" s="811" t="s">
        <v>34</v>
      </c>
      <c r="BW82" s="815"/>
      <c r="BX82" s="832" t="s">
        <v>253</v>
      </c>
      <c r="BY82" s="833"/>
      <c r="BZ82" s="832" t="s">
        <v>253</v>
      </c>
      <c r="CA82" s="833"/>
      <c r="CB82" s="314"/>
      <c r="CC82" s="315" t="s">
        <v>257</v>
      </c>
      <c r="CD82" s="269"/>
      <c r="CE82" s="271" t="s">
        <v>242</v>
      </c>
      <c r="CF82" s="270"/>
      <c r="CG82" s="816" t="s">
        <v>256</v>
      </c>
      <c r="CH82" s="816"/>
      <c r="CI82" s="242"/>
      <c r="CJ82" s="844" t="s">
        <v>255</v>
      </c>
      <c r="CK82" s="549"/>
      <c r="CL82" s="549"/>
      <c r="CM82" s="549"/>
      <c r="CN82" s="550"/>
      <c r="CO82" s="830" t="s">
        <v>254</v>
      </c>
      <c r="CP82" s="830"/>
      <c r="CQ82" s="830"/>
      <c r="CR82" s="830"/>
      <c r="CS82" s="830"/>
      <c r="CT82" s="830"/>
      <c r="CU82" s="830"/>
      <c r="CV82" s="830"/>
      <c r="CW82" s="830"/>
      <c r="CX82" s="830"/>
      <c r="CY82" s="830"/>
      <c r="CZ82" s="830"/>
      <c r="DA82" s="675"/>
      <c r="DB82" s="675"/>
      <c r="DC82" s="304"/>
      <c r="DD82" s="315" t="s">
        <v>253</v>
      </c>
    </row>
    <row r="83" spans="1:108" s="8" customFormat="1" ht="18" customHeight="1">
      <c r="A83" s="408"/>
      <c r="B83" s="693" t="s">
        <v>244</v>
      </c>
      <c r="C83" s="697"/>
      <c r="D83" s="697"/>
      <c r="E83" s="265"/>
      <c r="F83" s="831" t="s">
        <v>55</v>
      </c>
      <c r="G83" s="831"/>
      <c r="H83" s="831"/>
      <c r="I83" s="831"/>
      <c r="J83" s="831"/>
      <c r="K83" s="831"/>
      <c r="L83" s="831"/>
      <c r="M83" s="831"/>
      <c r="N83" s="831"/>
      <c r="O83" s="831"/>
      <c r="P83" s="831"/>
      <c r="Q83" s="831"/>
      <c r="R83" s="831"/>
      <c r="S83" s="831"/>
      <c r="T83" s="831"/>
      <c r="U83" s="831"/>
      <c r="V83" s="831"/>
      <c r="W83" s="831"/>
      <c r="X83" s="831"/>
      <c r="Y83" s="831"/>
      <c r="Z83" s="831"/>
      <c r="AA83" s="831"/>
      <c r="AB83" s="693" t="s">
        <v>244</v>
      </c>
      <c r="AC83" s="697"/>
      <c r="AD83" s="697"/>
      <c r="AE83" s="693" t="s">
        <v>36</v>
      </c>
      <c r="AF83" s="697"/>
      <c r="AG83" s="697"/>
      <c r="AH83" s="697"/>
      <c r="AI83" s="697"/>
      <c r="AJ83" s="694"/>
      <c r="AK83" s="705" t="s">
        <v>160</v>
      </c>
      <c r="AL83" s="706"/>
      <c r="AM83" s="706"/>
      <c r="AN83" s="707"/>
      <c r="AO83" s="693" t="s">
        <v>157</v>
      </c>
      <c r="AP83" s="697"/>
      <c r="AQ83" s="697"/>
      <c r="AR83" s="694"/>
      <c r="AS83" s="699" t="s">
        <v>195</v>
      </c>
      <c r="AT83" s="700"/>
      <c r="AU83" s="700"/>
      <c r="AV83" s="701"/>
      <c r="AW83" s="693" t="s">
        <v>54</v>
      </c>
      <c r="AX83" s="697"/>
      <c r="AY83" s="697"/>
      <c r="AZ83" s="694"/>
      <c r="BA83" s="653" t="s">
        <v>118</v>
      </c>
      <c r="BB83" s="548"/>
      <c r="BC83" s="693" t="s">
        <v>244</v>
      </c>
      <c r="BD83" s="697"/>
      <c r="BE83" s="697"/>
      <c r="BF83" s="711" t="s">
        <v>113</v>
      </c>
      <c r="BG83" s="712"/>
      <c r="BH83" s="712"/>
      <c r="BI83" s="713"/>
      <c r="BJ83" s="834" t="s">
        <v>49</v>
      </c>
      <c r="BK83" s="834"/>
      <c r="BL83" s="834"/>
      <c r="BM83" s="746"/>
      <c r="BN83" s="699" t="s">
        <v>148</v>
      </c>
      <c r="BO83" s="700"/>
      <c r="BP83" s="700"/>
      <c r="BQ83" s="700"/>
      <c r="BR83" s="700"/>
      <c r="BS83" s="700"/>
      <c r="BT83" s="700"/>
      <c r="BU83" s="700"/>
      <c r="BV83" s="700"/>
      <c r="BW83" s="701"/>
      <c r="BX83" s="693" t="s">
        <v>112</v>
      </c>
      <c r="BY83" s="726"/>
      <c r="BZ83" s="836"/>
      <c r="CA83" s="837"/>
      <c r="CB83" s="693" t="s">
        <v>59</v>
      </c>
      <c r="CC83" s="694"/>
      <c r="CD83" s="693" t="s">
        <v>244</v>
      </c>
      <c r="CE83" s="697"/>
      <c r="CF83" s="697"/>
      <c r="CG83" s="840" t="s">
        <v>154</v>
      </c>
      <c r="CH83" s="841"/>
      <c r="CI83" s="693" t="s">
        <v>35</v>
      </c>
      <c r="CJ83" s="697"/>
      <c r="CK83" s="697"/>
      <c r="CL83" s="697"/>
      <c r="CM83" s="697"/>
      <c r="CN83" s="694"/>
      <c r="CO83" s="834" t="s">
        <v>55</v>
      </c>
      <c r="CP83" s="835"/>
      <c r="CQ83" s="835"/>
      <c r="CR83" s="835"/>
      <c r="CS83" s="835"/>
      <c r="CT83" s="835"/>
      <c r="CU83" s="835"/>
      <c r="CV83" s="835"/>
      <c r="CW83" s="835"/>
      <c r="CX83" s="835"/>
      <c r="CY83" s="835"/>
      <c r="CZ83" s="835"/>
      <c r="DA83" s="835"/>
      <c r="DB83" s="835"/>
      <c r="DC83" s="693"/>
      <c r="DD83" s="694"/>
    </row>
    <row r="84" spans="1:108" s="8" customFormat="1" ht="23.25" customHeight="1">
      <c r="A84" s="408"/>
      <c r="B84" s="695"/>
      <c r="C84" s="698"/>
      <c r="D84" s="698"/>
      <c r="E84" s="265"/>
      <c r="F84" s="831"/>
      <c r="G84" s="831"/>
      <c r="H84" s="831"/>
      <c r="I84" s="831"/>
      <c r="J84" s="831"/>
      <c r="K84" s="831"/>
      <c r="L84" s="831"/>
      <c r="M84" s="831"/>
      <c r="N84" s="831"/>
      <c r="O84" s="831"/>
      <c r="P84" s="831"/>
      <c r="Q84" s="831"/>
      <c r="R84" s="831"/>
      <c r="S84" s="831"/>
      <c r="T84" s="831"/>
      <c r="U84" s="831"/>
      <c r="V84" s="831"/>
      <c r="W84" s="831"/>
      <c r="X84" s="831"/>
      <c r="Y84" s="831"/>
      <c r="Z84" s="831"/>
      <c r="AA84" s="831"/>
      <c r="AB84" s="695"/>
      <c r="AC84" s="698"/>
      <c r="AD84" s="698"/>
      <c r="AE84" s="695"/>
      <c r="AF84" s="698"/>
      <c r="AG84" s="698"/>
      <c r="AH84" s="698"/>
      <c r="AI84" s="698"/>
      <c r="AJ84" s="696"/>
      <c r="AK84" s="708"/>
      <c r="AL84" s="709"/>
      <c r="AM84" s="709"/>
      <c r="AN84" s="710"/>
      <c r="AO84" s="695"/>
      <c r="AP84" s="698"/>
      <c r="AQ84" s="698"/>
      <c r="AR84" s="696"/>
      <c r="AS84" s="702"/>
      <c r="AT84" s="703"/>
      <c r="AU84" s="703"/>
      <c r="AV84" s="704"/>
      <c r="AW84" s="695"/>
      <c r="AX84" s="698"/>
      <c r="AY84" s="698"/>
      <c r="AZ84" s="696"/>
      <c r="BA84" s="550"/>
      <c r="BB84" s="548"/>
      <c r="BC84" s="695"/>
      <c r="BD84" s="698"/>
      <c r="BE84" s="698"/>
      <c r="BF84" s="714"/>
      <c r="BG84" s="715"/>
      <c r="BH84" s="715"/>
      <c r="BI84" s="716"/>
      <c r="BJ84" s="834"/>
      <c r="BK84" s="834"/>
      <c r="BL84" s="834"/>
      <c r="BM84" s="746"/>
      <c r="BN84" s="702"/>
      <c r="BO84" s="703"/>
      <c r="BP84" s="703"/>
      <c r="BQ84" s="703"/>
      <c r="BR84" s="703"/>
      <c r="BS84" s="703"/>
      <c r="BT84" s="703"/>
      <c r="BU84" s="703"/>
      <c r="BV84" s="703"/>
      <c r="BW84" s="704"/>
      <c r="BX84" s="727"/>
      <c r="BY84" s="728"/>
      <c r="BZ84" s="838"/>
      <c r="CA84" s="839"/>
      <c r="CB84" s="695"/>
      <c r="CC84" s="696"/>
      <c r="CD84" s="695"/>
      <c r="CE84" s="698"/>
      <c r="CF84" s="698"/>
      <c r="CG84" s="842"/>
      <c r="CH84" s="843"/>
      <c r="CI84" s="695"/>
      <c r="CJ84" s="698"/>
      <c r="CK84" s="698"/>
      <c r="CL84" s="698"/>
      <c r="CM84" s="698"/>
      <c r="CN84" s="696"/>
      <c r="CO84" s="835"/>
      <c r="CP84" s="835"/>
      <c r="CQ84" s="835"/>
      <c r="CR84" s="835"/>
      <c r="CS84" s="835"/>
      <c r="CT84" s="835"/>
      <c r="CU84" s="835"/>
      <c r="CV84" s="835"/>
      <c r="CW84" s="835"/>
      <c r="CX84" s="835"/>
      <c r="CY84" s="835"/>
      <c r="CZ84" s="835"/>
      <c r="DA84" s="835"/>
      <c r="DB84" s="835"/>
      <c r="DC84" s="695"/>
      <c r="DD84" s="696"/>
    </row>
    <row r="85" spans="1:108" s="8" customFormat="1" ht="18" customHeight="1">
      <c r="A85" s="408"/>
      <c r="B85" s="441" t="s">
        <v>239</v>
      </c>
      <c r="C85" s="272"/>
      <c r="D85" s="272"/>
      <c r="E85" s="272"/>
      <c r="F85" s="272"/>
      <c r="G85" s="272"/>
      <c r="H85" s="272"/>
      <c r="I85" s="272"/>
      <c r="J85" s="272"/>
      <c r="K85" s="272"/>
      <c r="L85" s="272"/>
      <c r="M85" s="272"/>
      <c r="N85" s="272"/>
      <c r="O85" s="272"/>
      <c r="P85" s="272"/>
      <c r="Q85" s="272"/>
      <c r="R85" s="272"/>
      <c r="S85" s="272"/>
      <c r="T85" s="272"/>
      <c r="U85" s="272"/>
      <c r="V85" s="272"/>
      <c r="W85" s="272"/>
      <c r="X85" s="272"/>
      <c r="Y85" s="272"/>
      <c r="Z85" s="272"/>
      <c r="AA85" s="272"/>
      <c r="AB85" s="26" t="s">
        <v>312</v>
      </c>
      <c r="AC85" s="272"/>
      <c r="AD85" s="272"/>
      <c r="AH85" s="27"/>
      <c r="AI85" s="27"/>
      <c r="AJ85" s="27"/>
      <c r="AK85" s="27"/>
      <c r="AL85" s="27"/>
      <c r="AM85" s="27"/>
      <c r="AN85" s="27"/>
      <c r="AO85" s="27"/>
      <c r="AP85" s="27"/>
      <c r="AQ85" s="27"/>
      <c r="AR85" s="27"/>
      <c r="AS85" s="27"/>
      <c r="AT85" s="27"/>
      <c r="AU85" s="27"/>
      <c r="AV85" s="27"/>
      <c r="AW85" s="27"/>
      <c r="AX85" s="27"/>
      <c r="AY85" s="27"/>
      <c r="AZ85" s="27"/>
      <c r="BA85" s="27"/>
      <c r="BB85" s="27"/>
      <c r="BC85" s="26" t="s">
        <v>313</v>
      </c>
      <c r="BD85" s="272"/>
      <c r="BE85" s="272"/>
      <c r="BO85" s="59"/>
      <c r="BP85" s="59"/>
      <c r="BQ85" s="59"/>
      <c r="BR85" s="59"/>
      <c r="BS85" s="59"/>
      <c r="BT85" s="59"/>
      <c r="BU85" s="59"/>
      <c r="BV85" s="59"/>
      <c r="BW85" s="59"/>
      <c r="BX85" s="118"/>
      <c r="BY85" s="118"/>
      <c r="BZ85" s="118"/>
      <c r="CC85" s="59"/>
      <c r="CD85" s="26" t="s">
        <v>318</v>
      </c>
      <c r="CE85" s="24"/>
      <c r="CF85" s="272"/>
      <c r="CI85" s="24"/>
      <c r="CK85" s="24"/>
      <c r="CL85" s="24"/>
      <c r="CM85" s="28"/>
      <c r="CN85" s="28"/>
      <c r="CO85" s="28"/>
      <c r="CP85" s="28"/>
      <c r="CQ85" s="28"/>
      <c r="CR85" s="28"/>
      <c r="CS85" s="28"/>
      <c r="CT85" s="28"/>
      <c r="CU85" s="28"/>
      <c r="CV85" s="28"/>
      <c r="CW85" s="28"/>
      <c r="CX85" s="28"/>
      <c r="CY85" s="28"/>
      <c r="CZ85" s="28"/>
      <c r="DA85" s="28"/>
      <c r="DB85" s="28"/>
      <c r="DC85" s="28"/>
      <c r="DD85" s="27"/>
    </row>
    <row r="86" spans="1:108" s="8" customFormat="1" ht="18" customHeight="1">
      <c r="A86" s="129"/>
      <c r="B86" s="26" t="s">
        <v>246</v>
      </c>
      <c r="AF86" s="264" t="s">
        <v>240</v>
      </c>
      <c r="AG86" s="264"/>
      <c r="AH86" s="28"/>
      <c r="AI86" s="28"/>
      <c r="AJ86" s="28"/>
      <c r="AK86" s="28"/>
      <c r="AL86" s="28"/>
      <c r="AM86" s="28"/>
      <c r="AN86" s="28"/>
      <c r="AO86" s="28"/>
      <c r="AR86" s="27"/>
      <c r="AS86" s="27"/>
      <c r="AT86" s="27"/>
      <c r="AU86" s="27"/>
      <c r="AV86" s="27"/>
      <c r="AW86" s="27"/>
      <c r="AX86" s="28"/>
      <c r="AY86" s="28"/>
      <c r="AZ86" s="28"/>
      <c r="BA86" s="27"/>
      <c r="BC86" s="26" t="s">
        <v>314</v>
      </c>
      <c r="BI86" s="24"/>
      <c r="BO86" s="24"/>
      <c r="BP86" s="24"/>
      <c r="BQ86" s="24"/>
      <c r="BR86" s="24"/>
      <c r="BS86" s="24"/>
      <c r="BT86" s="24"/>
      <c r="BU86" s="24"/>
      <c r="BV86" s="24"/>
      <c r="BW86" s="24"/>
      <c r="BX86" s="24"/>
      <c r="CD86" s="26" t="s">
        <v>319</v>
      </c>
      <c r="CM86" s="27"/>
      <c r="CN86" s="27"/>
      <c r="CO86" s="28"/>
      <c r="CP86" s="28"/>
      <c r="CQ86" s="28"/>
      <c r="CR86" s="28"/>
      <c r="CS86" s="28"/>
      <c r="CT86" s="28"/>
      <c r="CU86" s="28"/>
      <c r="CV86" s="28"/>
      <c r="CW86" s="28"/>
      <c r="CX86" s="27"/>
      <c r="CY86" s="27"/>
      <c r="CZ86" s="27"/>
      <c r="DA86" s="28"/>
      <c r="DB86" s="27"/>
      <c r="DC86" s="27"/>
      <c r="DD86" s="27"/>
    </row>
    <row r="87" spans="1:108" s="8" customFormat="1" ht="18" customHeight="1">
      <c r="A87" s="129"/>
      <c r="B87" s="26" t="s">
        <v>247</v>
      </c>
      <c r="AF87" s="264" t="s">
        <v>240</v>
      </c>
      <c r="AG87" s="264"/>
      <c r="AH87" s="27"/>
      <c r="AI87" s="27"/>
      <c r="AJ87" s="27"/>
      <c r="AK87" s="27"/>
      <c r="AL87" s="27"/>
      <c r="AM87" s="27"/>
      <c r="AN87" s="27"/>
      <c r="AO87" s="27"/>
      <c r="AR87" s="27"/>
      <c r="AS87" s="27"/>
      <c r="AT87" s="27"/>
      <c r="AU87" s="27"/>
      <c r="AV87" s="27"/>
      <c r="AW87" s="27"/>
      <c r="AX87" s="27"/>
      <c r="AY87" s="27"/>
      <c r="AZ87" s="27"/>
      <c r="BA87" s="27"/>
      <c r="BC87" s="26" t="s">
        <v>315</v>
      </c>
      <c r="CD87" s="26" t="s">
        <v>320</v>
      </c>
      <c r="CM87" s="27"/>
      <c r="CN87" s="27"/>
      <c r="CO87" s="28"/>
      <c r="CP87" s="28"/>
      <c r="CQ87" s="28"/>
      <c r="CR87" s="28"/>
      <c r="CS87" s="28"/>
      <c r="CT87" s="28"/>
      <c r="CU87" s="28"/>
      <c r="CV87" s="28"/>
      <c r="CW87" s="28"/>
      <c r="CX87" s="27"/>
      <c r="CY87" s="27"/>
      <c r="CZ87" s="27"/>
      <c r="DA87" s="28"/>
      <c r="DB87" s="27"/>
      <c r="DC87" s="27"/>
      <c r="DD87" s="27"/>
    </row>
    <row r="88" spans="1:108" s="8" customFormat="1" ht="18" customHeight="1">
      <c r="A88" s="129"/>
      <c r="B88" s="26" t="s">
        <v>310</v>
      </c>
      <c r="AF88" s="264" t="s">
        <v>240</v>
      </c>
      <c r="AG88" s="264"/>
      <c r="AH88" s="27"/>
      <c r="AI88" s="27"/>
      <c r="AJ88" s="27"/>
      <c r="AK88" s="27"/>
      <c r="AL88" s="27"/>
      <c r="AM88" s="27"/>
      <c r="AN88" s="27"/>
      <c r="AO88" s="27"/>
      <c r="AR88" s="27"/>
      <c r="AS88" s="27"/>
      <c r="AT88" s="27"/>
      <c r="AU88" s="27"/>
      <c r="AV88" s="27"/>
      <c r="AW88" s="27"/>
      <c r="AX88" s="27"/>
      <c r="AY88" s="27"/>
      <c r="AZ88" s="27"/>
      <c r="BA88" s="27"/>
      <c r="BC88" s="26" t="s">
        <v>316</v>
      </c>
      <c r="CD88" s="442" t="s">
        <v>321</v>
      </c>
      <c r="CM88" s="27"/>
      <c r="CN88" s="27"/>
      <c r="CO88" s="27"/>
      <c r="CP88" s="27"/>
      <c r="CQ88" s="27"/>
      <c r="CR88" s="27"/>
      <c r="CS88" s="27"/>
      <c r="CT88" s="27"/>
      <c r="CU88" s="27"/>
      <c r="CV88" s="27"/>
      <c r="CW88" s="27"/>
      <c r="CX88" s="27"/>
      <c r="CY88" s="27"/>
      <c r="CZ88" s="27"/>
      <c r="DA88" s="27"/>
      <c r="DB88" s="27"/>
      <c r="DC88" s="27"/>
      <c r="DD88" s="27"/>
    </row>
    <row r="89" spans="1:108" s="8" customFormat="1" ht="18" customHeight="1">
      <c r="A89" s="129"/>
      <c r="B89" s="26" t="s">
        <v>248</v>
      </c>
      <c r="AF89" s="264" t="s">
        <v>240</v>
      </c>
      <c r="AG89" s="264"/>
      <c r="AH89" s="27"/>
      <c r="AI89" s="27"/>
      <c r="AJ89" s="27"/>
      <c r="AK89" s="27"/>
      <c r="AL89" s="27"/>
      <c r="AM89" s="27"/>
      <c r="AN89" s="27"/>
      <c r="AO89" s="27"/>
      <c r="AR89" s="27"/>
      <c r="AS89" s="27"/>
      <c r="AT89" s="27"/>
      <c r="AU89" s="27"/>
      <c r="AV89" s="27"/>
      <c r="AW89" s="27"/>
      <c r="AX89" s="27"/>
      <c r="AY89" s="27"/>
      <c r="AZ89" s="27"/>
      <c r="BA89" s="27"/>
      <c r="BC89" s="26" t="s">
        <v>317</v>
      </c>
      <c r="CD89" s="442" t="s">
        <v>245</v>
      </c>
      <c r="CM89" s="27"/>
      <c r="CN89" s="27"/>
      <c r="CO89" s="27"/>
      <c r="CP89" s="27"/>
      <c r="CQ89" s="27"/>
      <c r="CR89" s="27"/>
      <c r="CS89" s="27"/>
      <c r="CT89" s="27"/>
      <c r="CU89" s="27"/>
      <c r="CV89" s="27"/>
      <c r="CW89" s="27"/>
      <c r="CX89" s="27"/>
      <c r="CY89" s="27"/>
      <c r="CZ89" s="27"/>
      <c r="DA89" s="27"/>
      <c r="DB89" s="27"/>
      <c r="DC89" s="27"/>
      <c r="DD89" s="27"/>
    </row>
    <row r="90" spans="1:108" s="8" customFormat="1" ht="18" customHeight="1">
      <c r="A90" s="129"/>
      <c r="B90" s="26" t="s">
        <v>297</v>
      </c>
      <c r="AF90" s="264"/>
      <c r="AG90" s="264"/>
      <c r="AH90" s="27"/>
      <c r="AI90" s="27"/>
      <c r="AJ90" s="27"/>
      <c r="AK90" s="27"/>
      <c r="AL90" s="27"/>
      <c r="AM90" s="27"/>
      <c r="AN90" s="27"/>
      <c r="AO90" s="27"/>
      <c r="AP90" s="27"/>
      <c r="AQ90" s="27"/>
      <c r="AR90" s="27"/>
      <c r="AS90" s="27"/>
      <c r="AT90" s="27"/>
      <c r="AU90" s="27"/>
      <c r="AV90" s="27"/>
      <c r="AW90" s="27"/>
      <c r="AX90" s="27"/>
      <c r="AY90" s="27"/>
      <c r="AZ90" s="27"/>
      <c r="BA90" s="27"/>
      <c r="BC90" s="26"/>
      <c r="CD90" s="26" t="s">
        <v>241</v>
      </c>
      <c r="CM90" s="27"/>
      <c r="CN90" s="27"/>
      <c r="CO90" s="27"/>
      <c r="CP90" s="27"/>
      <c r="CQ90" s="27"/>
      <c r="CR90" s="27"/>
      <c r="CS90" s="27"/>
      <c r="CT90" s="27"/>
      <c r="CU90" s="27"/>
      <c r="CV90" s="27"/>
      <c r="CW90" s="27"/>
      <c r="CX90" s="27"/>
      <c r="CY90" s="27"/>
      <c r="CZ90" s="27"/>
      <c r="DA90" s="27"/>
      <c r="DB90" s="27"/>
      <c r="DC90" s="27"/>
      <c r="DD90" s="27"/>
    </row>
    <row r="91" spans="1:108" ht="18" customHeight="1">
      <c r="A91" s="52"/>
      <c r="B91" s="26" t="s">
        <v>311</v>
      </c>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264"/>
      <c r="AG91" s="264"/>
      <c r="AH91" s="27"/>
      <c r="AI91" s="27"/>
      <c r="AJ91" s="27"/>
      <c r="AK91" s="27"/>
      <c r="AL91" s="27"/>
      <c r="AM91" s="27"/>
      <c r="AN91" s="27"/>
      <c r="AO91" s="27"/>
      <c r="AP91" s="27"/>
      <c r="AQ91" s="27"/>
      <c r="AR91" s="27"/>
      <c r="AS91" s="27"/>
      <c r="AT91" s="27"/>
      <c r="AU91" s="27"/>
      <c r="AV91" s="27"/>
      <c r="AW91" s="27"/>
      <c r="AX91" s="27"/>
      <c r="AY91" s="27"/>
      <c r="AZ91" s="27"/>
      <c r="BA91" s="27"/>
      <c r="BB91" s="8"/>
      <c r="BC91" s="8"/>
      <c r="BD91" s="8"/>
      <c r="BE91" s="8"/>
      <c r="BF91" s="8"/>
      <c r="BI91" s="8"/>
      <c r="BJ91" s="8"/>
      <c r="BK91" s="8"/>
      <c r="BL91" s="8"/>
      <c r="BO91" s="8"/>
      <c r="BP91" s="8"/>
      <c r="BQ91" s="8"/>
      <c r="BR91" s="8"/>
      <c r="BS91" s="8"/>
      <c r="BT91" s="8"/>
      <c r="BU91" s="8"/>
      <c r="BV91" s="8"/>
      <c r="BW91" s="8"/>
      <c r="BX91" s="8"/>
      <c r="BY91" s="8"/>
      <c r="BZ91" s="8"/>
      <c r="CC91" s="8"/>
      <c r="CF91" s="8"/>
      <c r="CJ91" s="8"/>
      <c r="CK91" s="8"/>
      <c r="CL91" s="8"/>
      <c r="CM91" s="27"/>
      <c r="CN91" s="27"/>
      <c r="CO91" s="27"/>
      <c r="CP91" s="27"/>
      <c r="CQ91" s="27"/>
      <c r="CR91" s="27"/>
      <c r="CS91" s="27"/>
      <c r="CT91" s="27"/>
      <c r="CU91" s="27"/>
      <c r="CV91" s="27"/>
      <c r="CW91" s="27"/>
      <c r="CX91" s="27"/>
      <c r="CY91" s="27"/>
      <c r="CZ91" s="27"/>
      <c r="DA91" s="27"/>
      <c r="DB91" s="27"/>
      <c r="DC91" s="27"/>
      <c r="DD91" s="27"/>
    </row>
    <row r="92" spans="1:108" ht="18" customHeight="1">
      <c r="A92" s="52"/>
      <c r="F92" s="27"/>
      <c r="Q92" s="27"/>
      <c r="BA92" s="27"/>
      <c r="BB92" s="8"/>
    </row>
    <row r="93" spans="1:108" ht="18" customHeight="1">
      <c r="A93" s="52"/>
    </row>
    <row r="94" spans="1:108" ht="18" customHeight="1">
      <c r="A94" s="52"/>
    </row>
    <row r="95" spans="1:108" ht="18" customHeight="1">
      <c r="A95" s="52"/>
    </row>
    <row r="96" spans="1:108" ht="23.4" customHeight="1">
      <c r="A96" s="52"/>
    </row>
    <row r="97" spans="1:1" ht="18" customHeight="1">
      <c r="A97" s="52"/>
    </row>
    <row r="98" spans="1:1" ht="18" customHeight="1">
      <c r="A98" s="52"/>
    </row>
    <row r="99" spans="1:1" ht="18" customHeight="1">
      <c r="A99" s="52"/>
    </row>
    <row r="100" spans="1:1" ht="18" customHeight="1">
      <c r="A100" s="52"/>
    </row>
    <row r="101" spans="1:1" ht="18" customHeight="1">
      <c r="A101" s="52"/>
    </row>
    <row r="102" spans="1:1" ht="18" customHeight="1">
      <c r="A102" s="52"/>
    </row>
    <row r="103" spans="1:1" ht="18" customHeight="1">
      <c r="A103" s="52"/>
    </row>
    <row r="104" spans="1:1" ht="18" customHeight="1">
      <c r="A104" s="52"/>
    </row>
    <row r="105" spans="1:1" ht="18" customHeight="1">
      <c r="A105" s="52"/>
    </row>
    <row r="106" spans="1:1" ht="15" customHeight="1"/>
    <row r="107" spans="1:1" ht="15" customHeight="1"/>
    <row r="108" spans="1:1" ht="15" customHeight="1"/>
    <row r="109" spans="1:1" ht="15" customHeight="1"/>
    <row r="110" spans="1:1" ht="15" customHeight="1"/>
    <row r="111" spans="1:1" ht="13.2" customHeight="1"/>
    <row r="112" spans="1:1" ht="13.2" customHeight="1"/>
    <row r="113" ht="13.2" customHeight="1"/>
    <row r="114" ht="13.2" customHeight="1"/>
    <row r="115" ht="13.2" customHeight="1"/>
    <row r="116" ht="13.2" customHeight="1"/>
  </sheetData>
  <mergeCells count="257">
    <mergeCell ref="F82:K82"/>
    <mergeCell ref="L82:O82"/>
    <mergeCell ref="P82:AA82"/>
    <mergeCell ref="AF82:AJ82"/>
    <mergeCell ref="AL82:AN82"/>
    <mergeCell ref="CG46:CH46"/>
    <mergeCell ref="CK46:CL48"/>
    <mergeCell ref="BZ47:CA47"/>
    <mergeCell ref="CB47:CC47"/>
    <mergeCell ref="BZ48:CA48"/>
    <mergeCell ref="CJ82:CN82"/>
    <mergeCell ref="V47:W48"/>
    <mergeCell ref="Z47:AA48"/>
    <mergeCell ref="AH47:AJ47"/>
    <mergeCell ref="F47:G48"/>
    <mergeCell ref="H47:I48"/>
    <mergeCell ref="J47:K48"/>
    <mergeCell ref="R47:S48"/>
    <mergeCell ref="P48:Q48"/>
    <mergeCell ref="T48:U48"/>
    <mergeCell ref="CB48:CC48"/>
    <mergeCell ref="CM46:CN48"/>
    <mergeCell ref="AQ48:AR48"/>
    <mergeCell ref="BA46:BB46"/>
    <mergeCell ref="CO82:DB82"/>
    <mergeCell ref="B83:D84"/>
    <mergeCell ref="F83:AA84"/>
    <mergeCell ref="AB83:AD84"/>
    <mergeCell ref="BA82:BB82"/>
    <mergeCell ref="BG82:BI82"/>
    <mergeCell ref="BJ82:BM82"/>
    <mergeCell ref="BO82:BU82"/>
    <mergeCell ref="BX82:BY82"/>
    <mergeCell ref="BZ82:CA82"/>
    <mergeCell ref="CO83:DB84"/>
    <mergeCell ref="BX83:BY84"/>
    <mergeCell ref="BZ83:CA84"/>
    <mergeCell ref="CD83:CF84"/>
    <mergeCell ref="CG83:CH84"/>
    <mergeCell ref="BA83:BB84"/>
    <mergeCell ref="BC83:BE84"/>
    <mergeCell ref="BJ83:BM84"/>
    <mergeCell ref="BV82:BW82"/>
    <mergeCell ref="BN83:BW84"/>
    <mergeCell ref="AP82:AR82"/>
    <mergeCell ref="AT82:AV82"/>
    <mergeCell ref="AW82:AZ82"/>
    <mergeCell ref="CG82:CH82"/>
    <mergeCell ref="CY49:CZ49"/>
    <mergeCell ref="DA49:DB49"/>
    <mergeCell ref="CS48:CT48"/>
    <mergeCell ref="CU48:CV48"/>
    <mergeCell ref="CO49:CP49"/>
    <mergeCell ref="CQ49:CR49"/>
    <mergeCell ref="CS49:CT49"/>
    <mergeCell ref="CU49:CV49"/>
    <mergeCell ref="CW46:CX48"/>
    <mergeCell ref="CY46:CZ48"/>
    <mergeCell ref="CS47:CV47"/>
    <mergeCell ref="CO48:CP48"/>
    <mergeCell ref="CQ48:CR48"/>
    <mergeCell ref="CO46:CV46"/>
    <mergeCell ref="CO47:CR47"/>
    <mergeCell ref="CW49:CX49"/>
    <mergeCell ref="B46:D48"/>
    <mergeCell ref="L46:M48"/>
    <mergeCell ref="N46:O48"/>
    <mergeCell ref="P46:S46"/>
    <mergeCell ref="T46:W46"/>
    <mergeCell ref="BC46:BE48"/>
    <mergeCell ref="BJ46:BM46"/>
    <mergeCell ref="BJ47:BK48"/>
    <mergeCell ref="BL47:BM48"/>
    <mergeCell ref="AW47:AX48"/>
    <mergeCell ref="AY47:AZ48"/>
    <mergeCell ref="AO47:AP48"/>
    <mergeCell ref="AQ47:AR47"/>
    <mergeCell ref="AG48:AH48"/>
    <mergeCell ref="AI48:AJ48"/>
    <mergeCell ref="AS47:AT48"/>
    <mergeCell ref="AU47:AV48"/>
    <mergeCell ref="BF46:BI46"/>
    <mergeCell ref="BV46:BW48"/>
    <mergeCell ref="CD46:CF48"/>
    <mergeCell ref="P47:Q47"/>
    <mergeCell ref="T47:U47"/>
    <mergeCell ref="X46:AA46"/>
    <mergeCell ref="AB46:AD48"/>
    <mergeCell ref="X47:Y47"/>
    <mergeCell ref="X48:Y48"/>
    <mergeCell ref="AE47:AF48"/>
    <mergeCell ref="AK47:AL48"/>
    <mergeCell ref="AM47:AN48"/>
    <mergeCell ref="BX48:BY48"/>
    <mergeCell ref="BA47:BA48"/>
    <mergeCell ref="BB47:BB48"/>
    <mergeCell ref="BN47:BO48"/>
    <mergeCell ref="BP48:BQ48"/>
    <mergeCell ref="BR48:BS48"/>
    <mergeCell ref="BT48:BU48"/>
    <mergeCell ref="B41:D42"/>
    <mergeCell ref="F41:K42"/>
    <mergeCell ref="L41:O42"/>
    <mergeCell ref="P41:AA42"/>
    <mergeCell ref="AB41:AD42"/>
    <mergeCell ref="AP40:AR40"/>
    <mergeCell ref="AT40:AV40"/>
    <mergeCell ref="AW40:AZ40"/>
    <mergeCell ref="BA40:BB40"/>
    <mergeCell ref="AT41:AV42"/>
    <mergeCell ref="BA41:BB42"/>
    <mergeCell ref="CS9:CT9"/>
    <mergeCell ref="CU9:CV9"/>
    <mergeCell ref="CY9:CZ9"/>
    <mergeCell ref="F40:K40"/>
    <mergeCell ref="L40:O40"/>
    <mergeCell ref="P40:AA40"/>
    <mergeCell ref="AF40:AJ40"/>
    <mergeCell ref="AL40:AN40"/>
    <mergeCell ref="BO40:BU40"/>
    <mergeCell ref="BX40:BY40"/>
    <mergeCell ref="CG40:CH40"/>
    <mergeCell ref="CI40:CN40"/>
    <mergeCell ref="CO40:DB40"/>
    <mergeCell ref="BG40:BI40"/>
    <mergeCell ref="BJ40:BM40"/>
    <mergeCell ref="P9:Q9"/>
    <mergeCell ref="R9:S9"/>
    <mergeCell ref="T9:U9"/>
    <mergeCell ref="V9:W9"/>
    <mergeCell ref="X9:Y9"/>
    <mergeCell ref="BV40:BW40"/>
    <mergeCell ref="BF7:BG8"/>
    <mergeCell ref="BH7:BI8"/>
    <mergeCell ref="BN7:BO8"/>
    <mergeCell ref="BJ7:BK8"/>
    <mergeCell ref="BL7:BM8"/>
    <mergeCell ref="CO7:CR7"/>
    <mergeCell ref="AW7:AX8"/>
    <mergeCell ref="AY7:AZ8"/>
    <mergeCell ref="Z9:AA9"/>
    <mergeCell ref="CD6:CF8"/>
    <mergeCell ref="CG6:CH6"/>
    <mergeCell ref="CI6:CJ8"/>
    <mergeCell ref="CK6:CL8"/>
    <mergeCell ref="CM6:CN8"/>
    <mergeCell ref="BA6:BB6"/>
    <mergeCell ref="BC6:BE8"/>
    <mergeCell ref="BJ6:BM6"/>
    <mergeCell ref="BX6:BY8"/>
    <mergeCell ref="BA7:BA8"/>
    <mergeCell ref="BB7:BB8"/>
    <mergeCell ref="CO8:CP8"/>
    <mergeCell ref="AB6:AD8"/>
    <mergeCell ref="AW6:AZ6"/>
    <mergeCell ref="AH7:AJ7"/>
    <mergeCell ref="AE6:AJ6"/>
    <mergeCell ref="AK6:AN6"/>
    <mergeCell ref="AO6:AR6"/>
    <mergeCell ref="AS6:AV6"/>
    <mergeCell ref="AE7:AF8"/>
    <mergeCell ref="AG8:AH8"/>
    <mergeCell ref="AI8:AJ8"/>
    <mergeCell ref="AK7:AL8"/>
    <mergeCell ref="AM7:AN8"/>
    <mergeCell ref="AO7:AP8"/>
    <mergeCell ref="AQ7:AR7"/>
    <mergeCell ref="AQ8:AR8"/>
    <mergeCell ref="AS7:AT8"/>
    <mergeCell ref="B6:D8"/>
    <mergeCell ref="L6:M8"/>
    <mergeCell ref="N6:O8"/>
    <mergeCell ref="P6:S6"/>
    <mergeCell ref="T6:W6"/>
    <mergeCell ref="X6:AA6"/>
    <mergeCell ref="V7:W8"/>
    <mergeCell ref="Z7:AA8"/>
    <mergeCell ref="F6:K6"/>
    <mergeCell ref="P7:Q7"/>
    <mergeCell ref="P8:Q8"/>
    <mergeCell ref="T7:U7"/>
    <mergeCell ref="T8:U8"/>
    <mergeCell ref="X7:Y7"/>
    <mergeCell ref="X8:Y8"/>
    <mergeCell ref="F7:G8"/>
    <mergeCell ref="H7:I8"/>
    <mergeCell ref="J7:K8"/>
    <mergeCell ref="R7:S8"/>
    <mergeCell ref="BP8:BQ8"/>
    <mergeCell ref="BR8:BS8"/>
    <mergeCell ref="BT8:BU8"/>
    <mergeCell ref="BZ7:CA7"/>
    <mergeCell ref="CB7:CC7"/>
    <mergeCell ref="BZ8:CA8"/>
    <mergeCell ref="CB8:CC8"/>
    <mergeCell ref="DA6:DB6"/>
    <mergeCell ref="DA7:DB7"/>
    <mergeCell ref="DA8:DB8"/>
    <mergeCell ref="CG7:CH7"/>
    <mergeCell ref="CG8:CH8"/>
    <mergeCell ref="CQ8:CR8"/>
    <mergeCell ref="CS8:CT8"/>
    <mergeCell ref="CU8:CV8"/>
    <mergeCell ref="BN6:BU6"/>
    <mergeCell ref="BZ6:CC6"/>
    <mergeCell ref="CO6:CV6"/>
    <mergeCell ref="CS7:CV7"/>
    <mergeCell ref="BV6:BW8"/>
    <mergeCell ref="DC6:DD8"/>
    <mergeCell ref="CY6:CZ8"/>
    <mergeCell ref="CW6:CX8"/>
    <mergeCell ref="F46:K46"/>
    <mergeCell ref="AE46:AJ46"/>
    <mergeCell ref="AK46:AN46"/>
    <mergeCell ref="AO46:AR46"/>
    <mergeCell ref="AW46:AZ46"/>
    <mergeCell ref="AS46:AV46"/>
    <mergeCell ref="BZ46:CC46"/>
    <mergeCell ref="CI46:CJ48"/>
    <mergeCell ref="DA46:DB46"/>
    <mergeCell ref="DC46:DD48"/>
    <mergeCell ref="CG47:CH47"/>
    <mergeCell ref="DA47:DB47"/>
    <mergeCell ref="CG48:CH48"/>
    <mergeCell ref="DA48:DB48"/>
    <mergeCell ref="BX46:BY46"/>
    <mergeCell ref="BX47:BY47"/>
    <mergeCell ref="AU7:AV8"/>
    <mergeCell ref="BF6:BI6"/>
    <mergeCell ref="BN46:BU46"/>
    <mergeCell ref="BF47:BG48"/>
    <mergeCell ref="BH47:BI48"/>
    <mergeCell ref="CD41:CF42"/>
    <mergeCell ref="CG41:CH42"/>
    <mergeCell ref="DC41:DD42"/>
    <mergeCell ref="CB41:CC42"/>
    <mergeCell ref="AE41:AJ42"/>
    <mergeCell ref="AO41:AR42"/>
    <mergeCell ref="AW41:AZ42"/>
    <mergeCell ref="BZ41:CA42"/>
    <mergeCell ref="CI41:DB42"/>
    <mergeCell ref="AK41:AN41"/>
    <mergeCell ref="AK42:AN42"/>
    <mergeCell ref="BN41:BW42"/>
    <mergeCell ref="BC41:BE42"/>
    <mergeCell ref="BG41:BI42"/>
    <mergeCell ref="BJ41:BM42"/>
    <mergeCell ref="BX41:BY42"/>
    <mergeCell ref="DC83:DD84"/>
    <mergeCell ref="CI83:CN84"/>
    <mergeCell ref="AW83:AZ84"/>
    <mergeCell ref="AS83:AV84"/>
    <mergeCell ref="AO83:AR84"/>
    <mergeCell ref="AE83:AJ84"/>
    <mergeCell ref="AK83:AN84"/>
    <mergeCell ref="BF83:BI84"/>
    <mergeCell ref="CB83:CC84"/>
  </mergeCells>
  <phoneticPr fontId="6"/>
  <pageMargins left="0.78740157480314965" right="0" top="0.35433070866141736" bottom="0.19685039370078741" header="0.31496062992125984" footer="0"/>
  <pageSetup paperSize="9" scale="54" firstPageNumber="12" orientation="portrait" useFirstPageNumber="1" errors="blank" r:id="rId1"/>
  <headerFooter scaleWithDoc="0" alignWithMargins="0"/>
  <colBreaks count="3" manualBreakCount="3">
    <brk id="27" max="90" man="1"/>
    <brk id="52" max="90" man="1"/>
    <brk id="81" max="9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1-1全国</vt:lpstr>
      <vt:lpstr>1-1県</vt:lpstr>
      <vt:lpstr>1-1主要指標</vt:lpstr>
      <vt:lpstr>'1-1主要指標'!Print_Area</vt:lpstr>
    </vt:vector>
  </TitlesOfParts>
  <Company>宮崎県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上田 結子</cp:lastModifiedBy>
  <cp:lastPrinted>2025-03-14T05:24:51Z</cp:lastPrinted>
  <dcterms:created xsi:type="dcterms:W3CDTF">1999-09-16T02:18:01Z</dcterms:created>
  <dcterms:modified xsi:type="dcterms:W3CDTF">2025-03-14T05:25:44Z</dcterms:modified>
</cp:coreProperties>
</file>