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C13D1196-6174-437A-9FA9-B99CD373A3C4}" xr6:coauthVersionLast="47" xr6:coauthVersionMax="47" xr10:uidLastSave="{00000000-0000-0000-0000-000000000000}"/>
  <bookViews>
    <workbookView xWindow="28680" yWindow="-120" windowWidth="29040" windowHeight="15840" tabRatio="618" activeTab="1" xr2:uid="{00000000-000D-0000-FFFF-FFFF00000000}"/>
  </bookViews>
  <sheets>
    <sheet name="1-1全国" sheetId="1" r:id="rId1"/>
    <sheet name="1-1県" sheetId="5" r:id="rId2"/>
    <sheet name="1-1主要指標" sheetId="8" r:id="rId3"/>
  </sheets>
  <definedNames>
    <definedName name="_xlnm.Print_Area" localSheetId="2">'1-1主要指標'!$B$1:$DD$95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84" i="8" l="1"/>
  <c r="Z85" i="8"/>
  <c r="X84" i="8"/>
  <c r="X85" i="8"/>
  <c r="V84" i="8"/>
  <c r="V85" i="8"/>
  <c r="T84" i="8"/>
  <c r="T85" i="8"/>
  <c r="R84" i="8"/>
  <c r="R85" i="8"/>
  <c r="P84" i="8"/>
  <c r="P85" i="8"/>
  <c r="G85" i="8"/>
  <c r="H85" i="8"/>
  <c r="I85" i="8"/>
  <c r="J85" i="8"/>
  <c r="K85" i="8"/>
  <c r="M85" i="8"/>
  <c r="N85" i="8"/>
  <c r="O85" i="8"/>
  <c r="Q85" i="8"/>
  <c r="S85" i="8"/>
  <c r="U85" i="8"/>
  <c r="W85" i="8"/>
  <c r="Y85" i="8"/>
  <c r="AA85" i="8"/>
  <c r="AF85" i="8"/>
  <c r="AG85" i="8"/>
  <c r="AH85" i="8"/>
  <c r="AI85" i="8"/>
  <c r="AJ85" i="8"/>
  <c r="AK85" i="8"/>
  <c r="AL85" i="8"/>
  <c r="AM85" i="8"/>
  <c r="AN85" i="8"/>
  <c r="AO85" i="8"/>
  <c r="AP85" i="8"/>
  <c r="AQ85" i="8"/>
  <c r="AR85" i="8"/>
  <c r="AS85" i="8"/>
  <c r="AT85" i="8"/>
  <c r="AU85" i="8"/>
  <c r="AV85" i="8"/>
  <c r="AW85" i="8"/>
  <c r="AX85" i="8"/>
  <c r="AY85" i="8"/>
  <c r="AZ85" i="8"/>
  <c r="BG85" i="8"/>
  <c r="BH85" i="8"/>
  <c r="BI85" i="8"/>
  <c r="BK85" i="8"/>
  <c r="BL85" i="8"/>
  <c r="BM85" i="8"/>
  <c r="BN85" i="8"/>
  <c r="BO85" i="8"/>
  <c r="BP85" i="8"/>
  <c r="BQ85" i="8"/>
  <c r="BR85" i="8"/>
  <c r="BS85" i="8"/>
  <c r="BT85" i="8"/>
  <c r="BU85" i="8"/>
  <c r="BW85" i="8"/>
  <c r="BX85" i="8"/>
  <c r="BY85" i="8"/>
  <c r="BZ85" i="8"/>
  <c r="CA85" i="8"/>
  <c r="CB85" i="8"/>
  <c r="CC85" i="8"/>
  <c r="CH85" i="8"/>
  <c r="CI85" i="8"/>
  <c r="CJ85" i="8"/>
  <c r="CK85" i="8"/>
  <c r="CL85" i="8"/>
  <c r="CM85" i="8"/>
  <c r="CN85" i="8"/>
  <c r="CO85" i="8"/>
  <c r="CP85" i="8"/>
  <c r="CQ85" i="8"/>
  <c r="CR85" i="8"/>
  <c r="CS85" i="8"/>
  <c r="CT85" i="8"/>
  <c r="CU85" i="8"/>
  <c r="CV85" i="8"/>
  <c r="CW85" i="8"/>
  <c r="CX85" i="8"/>
  <c r="CY85" i="8"/>
  <c r="CZ85" i="8"/>
  <c r="DA85" i="8"/>
  <c r="DB85" i="8"/>
  <c r="DC85" i="8"/>
  <c r="DD85" i="8"/>
  <c r="G41" i="8"/>
  <c r="I41" i="8"/>
  <c r="K41" i="8"/>
  <c r="M41" i="8"/>
  <c r="O41" i="8"/>
  <c r="Q41" i="8"/>
  <c r="S41" i="8"/>
  <c r="T41" i="8"/>
  <c r="U41" i="8"/>
  <c r="V41" i="8"/>
  <c r="W41" i="8"/>
  <c r="X41" i="8"/>
  <c r="Y41" i="8"/>
  <c r="Z41" i="8"/>
  <c r="AA41" i="8"/>
  <c r="AF41" i="8"/>
  <c r="AG41" i="8"/>
  <c r="AH41" i="8"/>
  <c r="AI41" i="8"/>
  <c r="AJ41" i="8"/>
  <c r="AK41" i="8"/>
  <c r="AL41" i="8"/>
  <c r="AM41" i="8"/>
  <c r="AN41" i="8"/>
  <c r="AO41" i="8"/>
  <c r="AP41" i="8"/>
  <c r="AQ41" i="8"/>
  <c r="AR41" i="8"/>
  <c r="AS41" i="8"/>
  <c r="AT41" i="8"/>
  <c r="AU41" i="8"/>
  <c r="AV41" i="8"/>
  <c r="AW41" i="8"/>
  <c r="AX41" i="8"/>
  <c r="AY41" i="8"/>
  <c r="AZ41" i="8"/>
  <c r="BG41" i="8"/>
  <c r="BH41" i="8"/>
  <c r="BI41" i="8"/>
  <c r="BJ41" i="8"/>
  <c r="BK41" i="8"/>
  <c r="BL41" i="8"/>
  <c r="BM41" i="8"/>
  <c r="BN41" i="8"/>
  <c r="BO41" i="8"/>
  <c r="BP41" i="8"/>
  <c r="BQ41" i="8"/>
  <c r="BR41" i="8"/>
  <c r="BS41" i="8"/>
  <c r="BT41" i="8"/>
  <c r="BU41" i="8"/>
  <c r="BW41" i="8"/>
  <c r="BX41" i="8"/>
  <c r="BY41" i="8"/>
  <c r="BZ41" i="8"/>
  <c r="CA41" i="8"/>
  <c r="CB41" i="8"/>
  <c r="CC41" i="8"/>
  <c r="CH41" i="8"/>
  <c r="CI41" i="8"/>
  <c r="CJ41" i="8"/>
  <c r="CK41" i="8"/>
  <c r="CL41" i="8"/>
  <c r="CM41" i="8"/>
  <c r="CN41" i="8"/>
  <c r="CO41" i="8"/>
  <c r="CP41" i="8"/>
  <c r="CQ41" i="8"/>
  <c r="CR41" i="8"/>
  <c r="CS41" i="8"/>
  <c r="CT41" i="8"/>
  <c r="CU41" i="8"/>
  <c r="CV41" i="8"/>
  <c r="CW41" i="8"/>
  <c r="CX41" i="8"/>
  <c r="CY41" i="8"/>
  <c r="CZ41" i="8"/>
  <c r="DA41" i="8"/>
  <c r="DB41" i="8"/>
  <c r="DC41" i="8"/>
  <c r="DD41" i="8"/>
  <c r="AA84" i="8"/>
  <c r="Y84" i="8"/>
  <c r="W84" i="8"/>
  <c r="U84" i="8"/>
  <c r="S84" i="8"/>
  <c r="Q84" i="8"/>
  <c r="O84" i="8"/>
  <c r="M84" i="8"/>
  <c r="K84" i="8"/>
  <c r="I84" i="8"/>
  <c r="G84" i="8"/>
  <c r="CH40" i="8"/>
  <c r="CI40" i="8"/>
  <c r="CJ40" i="8"/>
  <c r="CK40" i="8"/>
  <c r="CL40" i="8"/>
  <c r="CM40" i="8"/>
  <c r="CN40" i="8"/>
  <c r="CO40" i="8"/>
  <c r="CP40" i="8"/>
  <c r="CQ40" i="8"/>
  <c r="CR40" i="8"/>
  <c r="CS40" i="8"/>
  <c r="CT40" i="8"/>
  <c r="CU40" i="8"/>
  <c r="CV40" i="8"/>
  <c r="CW40" i="8"/>
  <c r="CX40" i="8"/>
  <c r="CY40" i="8"/>
  <c r="CZ40" i="8"/>
  <c r="DA40" i="8"/>
  <c r="DB40" i="8"/>
  <c r="DC40" i="8"/>
  <c r="DD40" i="8"/>
  <c r="BG40" i="8"/>
  <c r="BH40" i="8"/>
  <c r="BI40" i="8"/>
  <c r="BJ40" i="8"/>
  <c r="BK40" i="8"/>
  <c r="BL40" i="8"/>
  <c r="BM40" i="8"/>
  <c r="BN40" i="8"/>
  <c r="BO40" i="8"/>
  <c r="BP40" i="8"/>
  <c r="BQ40" i="8"/>
  <c r="BR40" i="8"/>
  <c r="BS40" i="8"/>
  <c r="BT40" i="8"/>
  <c r="BU40" i="8"/>
  <c r="BW40" i="8"/>
  <c r="BX40" i="8"/>
  <c r="BY40" i="8"/>
  <c r="BZ40" i="8"/>
  <c r="CA40" i="8"/>
  <c r="CB40" i="8"/>
  <c r="CC40" i="8"/>
  <c r="AF40" i="8"/>
  <c r="AG40" i="8"/>
  <c r="AH40" i="8"/>
  <c r="AI40" i="8"/>
  <c r="AJ40" i="8"/>
  <c r="AK40" i="8"/>
  <c r="AL40" i="8"/>
  <c r="AM40" i="8"/>
  <c r="AN40" i="8"/>
  <c r="AO40" i="8"/>
  <c r="AP40" i="8"/>
  <c r="AQ40" i="8"/>
  <c r="AR40" i="8"/>
  <c r="AS40" i="8"/>
  <c r="AT40" i="8"/>
  <c r="AU40" i="8"/>
  <c r="AV40" i="8"/>
  <c r="AW40" i="8"/>
  <c r="AX40" i="8"/>
  <c r="AY40" i="8"/>
  <c r="AZ40" i="8"/>
  <c r="G40" i="8"/>
  <c r="I40" i="8"/>
  <c r="K40" i="8"/>
  <c r="M40" i="8"/>
  <c r="O40" i="8"/>
  <c r="Q40" i="8"/>
  <c r="S40" i="8"/>
  <c r="T40" i="8"/>
  <c r="U40" i="8"/>
  <c r="V40" i="8"/>
  <c r="W40" i="8"/>
  <c r="X40" i="8"/>
  <c r="Y40" i="8"/>
  <c r="Z40" i="8"/>
  <c r="AA40" i="8"/>
  <c r="CH84" i="8"/>
  <c r="CI84" i="8"/>
  <c r="CJ84" i="8"/>
  <c r="CK84" i="8"/>
  <c r="CL84" i="8"/>
  <c r="CM84" i="8"/>
  <c r="CN84" i="8"/>
  <c r="CO84" i="8"/>
  <c r="CP84" i="8"/>
  <c r="CQ84" i="8"/>
  <c r="CR84" i="8"/>
  <c r="CS84" i="8"/>
  <c r="CT84" i="8"/>
  <c r="CU84" i="8"/>
  <c r="CV84" i="8"/>
  <c r="CW84" i="8"/>
  <c r="CX84" i="8"/>
  <c r="CY84" i="8"/>
  <c r="CZ84" i="8"/>
  <c r="DA84" i="8"/>
  <c r="DB84" i="8"/>
  <c r="DC84" i="8"/>
  <c r="DD84" i="8"/>
  <c r="BK84" i="8"/>
  <c r="BL84" i="8"/>
  <c r="BM84" i="8"/>
  <c r="BN84" i="8"/>
  <c r="BO84" i="8"/>
  <c r="BP84" i="8"/>
  <c r="BQ84" i="8"/>
  <c r="BR84" i="8"/>
  <c r="BS84" i="8"/>
  <c r="BT84" i="8"/>
  <c r="BU84" i="8"/>
  <c r="BW84" i="8"/>
  <c r="BX84" i="8"/>
  <c r="BY84" i="8"/>
  <c r="BZ84" i="8"/>
  <c r="CA84" i="8"/>
  <c r="CB84" i="8"/>
  <c r="CC84" i="8"/>
  <c r="BI84" i="8"/>
  <c r="BG84" i="8"/>
  <c r="AZ84" i="8"/>
  <c r="AX84" i="8"/>
  <c r="AV84" i="8"/>
  <c r="AT84" i="8"/>
  <c r="AR84" i="8"/>
  <c r="AP84" i="8"/>
  <c r="AN84" i="8"/>
  <c r="AL84" i="8"/>
  <c r="AJ84" i="8"/>
  <c r="AH84" i="8"/>
  <c r="AF84" i="8"/>
  <c r="BH84" i="8"/>
  <c r="AG84" i="8"/>
  <c r="AI84" i="8"/>
  <c r="AK84" i="8"/>
  <c r="AM84" i="8"/>
  <c r="AO84" i="8"/>
  <c r="AQ84" i="8"/>
  <c r="AS84" i="8"/>
  <c r="AU84" i="8"/>
  <c r="AW84" i="8"/>
  <c r="AY84" i="8"/>
  <c r="H84" i="8"/>
  <c r="J84" i="8"/>
  <c r="N84" i="8"/>
  <c r="CP61" i="8"/>
  <c r="CG61" i="8"/>
  <c r="CH61" i="8"/>
  <c r="CI61" i="8"/>
  <c r="CJ61" i="8"/>
  <c r="CK61" i="8"/>
  <c r="CL61" i="8"/>
  <c r="CM61" i="8"/>
  <c r="CN61" i="8"/>
  <c r="CO61" i="8"/>
  <c r="CQ61" i="8"/>
  <c r="CR61" i="8"/>
  <c r="CS61" i="8"/>
  <c r="CT61" i="8"/>
  <c r="CU61" i="8"/>
  <c r="CV61" i="8"/>
  <c r="CW61" i="8"/>
  <c r="CX61" i="8"/>
  <c r="CY61" i="8"/>
  <c r="CZ61" i="8"/>
  <c r="DA61" i="8"/>
  <c r="DB61" i="8"/>
  <c r="DC61" i="8"/>
  <c r="DD61" i="8"/>
  <c r="BF61" i="8"/>
  <c r="BG61" i="8"/>
  <c r="BH61" i="8"/>
  <c r="BI61" i="8"/>
  <c r="BJ61" i="8"/>
  <c r="BK61" i="8"/>
  <c r="BL61" i="8"/>
  <c r="BM61" i="8"/>
  <c r="BN61" i="8"/>
  <c r="BO61" i="8"/>
  <c r="BP61" i="8"/>
  <c r="BQ61" i="8"/>
  <c r="BR61" i="8"/>
  <c r="BS61" i="8"/>
  <c r="BT61" i="8"/>
  <c r="BU61" i="8"/>
  <c r="BW61" i="8"/>
  <c r="BX61" i="8"/>
  <c r="BY61" i="8"/>
  <c r="BZ61" i="8"/>
  <c r="CA61" i="8"/>
  <c r="CB61" i="8"/>
  <c r="CC61" i="8"/>
  <c r="AE61" i="8"/>
  <c r="AF61" i="8"/>
  <c r="AG61" i="8"/>
  <c r="AH61" i="8"/>
  <c r="AI61" i="8"/>
  <c r="AJ61" i="8"/>
  <c r="AK61" i="8"/>
  <c r="AL61" i="8"/>
  <c r="AM61" i="8"/>
  <c r="AN61" i="8"/>
  <c r="AO61" i="8"/>
  <c r="AP61" i="8"/>
  <c r="AQ61" i="8"/>
  <c r="AR61" i="8"/>
  <c r="AS61" i="8"/>
  <c r="AT61" i="8"/>
  <c r="AU61" i="8"/>
  <c r="AV61" i="8"/>
  <c r="AW61" i="8"/>
  <c r="AX61" i="8"/>
  <c r="AY61" i="8"/>
  <c r="AZ61" i="8"/>
  <c r="G61" i="8"/>
  <c r="H61" i="8"/>
  <c r="I61" i="8"/>
  <c r="J61" i="8"/>
  <c r="K61" i="8"/>
  <c r="L61" i="8"/>
  <c r="M61" i="8"/>
  <c r="N61" i="8"/>
  <c r="O61" i="8"/>
  <c r="P61" i="8"/>
  <c r="Q61" i="8"/>
  <c r="R61" i="8"/>
  <c r="S61" i="8"/>
  <c r="T61" i="8"/>
  <c r="U61" i="8"/>
  <c r="V61" i="8"/>
  <c r="W61" i="8"/>
  <c r="X61" i="8"/>
  <c r="Y61" i="8"/>
  <c r="Z61" i="8"/>
  <c r="AA61" i="8"/>
  <c r="CF82" i="8"/>
  <c r="CF83" i="8"/>
  <c r="G83" i="8"/>
  <c r="H83" i="8"/>
  <c r="I83" i="8"/>
  <c r="J83" i="8"/>
  <c r="K83" i="8"/>
  <c r="L83" i="8"/>
  <c r="M83" i="8"/>
  <c r="N83" i="8"/>
  <c r="O83" i="8"/>
  <c r="P83" i="8"/>
  <c r="Q83" i="8"/>
  <c r="R83" i="8"/>
  <c r="S83" i="8"/>
  <c r="T83" i="8"/>
  <c r="U83" i="8"/>
  <c r="V83" i="8"/>
  <c r="W83" i="8"/>
  <c r="X83" i="8"/>
  <c r="Y83" i="8"/>
  <c r="Z83" i="8"/>
  <c r="AA83" i="8"/>
  <c r="AD83" i="8"/>
  <c r="AF83" i="8"/>
  <c r="AG83" i="8"/>
  <c r="AH83" i="8"/>
  <c r="AI83" i="8"/>
  <c r="AJ83" i="8"/>
  <c r="AK83" i="8"/>
  <c r="AL83" i="8"/>
  <c r="AM83" i="8"/>
  <c r="AN83" i="8"/>
  <c r="AO83" i="8"/>
  <c r="AP83" i="8"/>
  <c r="AQ83" i="8"/>
  <c r="AR83" i="8"/>
  <c r="AS83" i="8"/>
  <c r="AT83" i="8"/>
  <c r="AU83" i="8"/>
  <c r="AV83" i="8"/>
  <c r="AW83" i="8"/>
  <c r="AX83" i="8"/>
  <c r="AY83" i="8"/>
  <c r="AZ83" i="8"/>
  <c r="BE83" i="8"/>
  <c r="BF83" i="8"/>
  <c r="BG83" i="8"/>
  <c r="BH83" i="8"/>
  <c r="BI83" i="8"/>
  <c r="BJ83" i="8"/>
  <c r="BK83" i="8"/>
  <c r="BL83" i="8"/>
  <c r="BM83" i="8"/>
  <c r="BN83" i="8"/>
  <c r="BO83" i="8"/>
  <c r="BP83" i="8"/>
  <c r="BQ83" i="8"/>
  <c r="BR83" i="8"/>
  <c r="BS83" i="8"/>
  <c r="BT83" i="8"/>
  <c r="BU83" i="8"/>
  <c r="BW83" i="8"/>
  <c r="BX83" i="8"/>
  <c r="BY83" i="8"/>
  <c r="BZ83" i="8"/>
  <c r="CA83" i="8"/>
  <c r="CB83" i="8"/>
  <c r="CC83" i="8"/>
  <c r="CG83" i="8"/>
  <c r="CH83" i="8"/>
  <c r="CI83" i="8"/>
  <c r="CJ83" i="8"/>
  <c r="CK83" i="8"/>
  <c r="CL83" i="8"/>
  <c r="CM83" i="8"/>
  <c r="CN83" i="8"/>
  <c r="CO83" i="8"/>
  <c r="CP83" i="8"/>
  <c r="CQ83" i="8"/>
  <c r="CR83" i="8"/>
  <c r="CS83" i="8"/>
  <c r="CT83" i="8"/>
  <c r="CU83" i="8"/>
  <c r="CV83" i="8"/>
  <c r="CW83" i="8"/>
  <c r="CX83" i="8"/>
  <c r="CY83" i="8"/>
  <c r="CZ83" i="8"/>
  <c r="DA83" i="8"/>
  <c r="DB83" i="8"/>
  <c r="DC83" i="8"/>
  <c r="DD83"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N19" i="8"/>
  <c r="O19" i="8"/>
  <c r="P19" i="8"/>
  <c r="Q19" i="8"/>
  <c r="R19" i="8"/>
  <c r="S19" i="8"/>
  <c r="T19" i="8"/>
  <c r="U19" i="8"/>
  <c r="V19" i="8"/>
  <c r="W19" i="8"/>
  <c r="X19" i="8"/>
  <c r="Y19" i="8"/>
  <c r="Z19" i="8"/>
  <c r="AA19" i="8"/>
  <c r="G20" i="8"/>
  <c r="H20" i="8"/>
  <c r="I20" i="8"/>
  <c r="J20" i="8"/>
  <c r="K20" i="8"/>
  <c r="L20" i="8"/>
  <c r="N20" i="8"/>
  <c r="O20" i="8"/>
  <c r="P20" i="8"/>
  <c r="Q20" i="8"/>
  <c r="R20" i="8"/>
  <c r="S20" i="8"/>
  <c r="T20" i="8"/>
  <c r="U20" i="8"/>
  <c r="V20" i="8"/>
  <c r="W20" i="8"/>
  <c r="X20" i="8"/>
  <c r="Y20" i="8"/>
  <c r="Z20" i="8"/>
  <c r="AA20" i="8"/>
  <c r="G21" i="8"/>
  <c r="H21" i="8"/>
  <c r="I21" i="8"/>
  <c r="J21" i="8"/>
  <c r="K21" i="8"/>
  <c r="L21" i="8"/>
  <c r="N21" i="8"/>
  <c r="O21" i="8"/>
  <c r="P21" i="8"/>
  <c r="Q21" i="8"/>
  <c r="R21" i="8"/>
  <c r="S21" i="8"/>
  <c r="T21" i="8"/>
  <c r="U21" i="8"/>
  <c r="V21" i="8"/>
  <c r="W21" i="8"/>
  <c r="X21" i="8"/>
  <c r="Y21" i="8"/>
  <c r="Z21" i="8"/>
  <c r="AA21" i="8"/>
  <c r="G22" i="8"/>
  <c r="H22" i="8"/>
  <c r="I22" i="8"/>
  <c r="J22" i="8"/>
  <c r="K22" i="8"/>
  <c r="L22" i="8"/>
  <c r="N22" i="8"/>
  <c r="O22" i="8"/>
  <c r="P22" i="8"/>
  <c r="Q22" i="8"/>
  <c r="R22" i="8"/>
  <c r="S22" i="8"/>
  <c r="T22" i="8"/>
  <c r="U22" i="8"/>
  <c r="V22" i="8"/>
  <c r="W22" i="8"/>
  <c r="X22" i="8"/>
  <c r="Y22" i="8"/>
  <c r="Z22" i="8"/>
  <c r="AA22" i="8"/>
  <c r="G23" i="8"/>
  <c r="H23" i="8"/>
  <c r="I23" i="8"/>
  <c r="J23" i="8"/>
  <c r="K23" i="8"/>
  <c r="L23" i="8"/>
  <c r="N23" i="8"/>
  <c r="O23" i="8"/>
  <c r="P23" i="8"/>
  <c r="Q23" i="8"/>
  <c r="R23" i="8"/>
  <c r="S23" i="8"/>
  <c r="T23" i="8"/>
  <c r="U23" i="8"/>
  <c r="V23" i="8"/>
  <c r="W23" i="8"/>
  <c r="X23" i="8"/>
  <c r="Y23" i="8"/>
  <c r="Z23" i="8"/>
  <c r="AA23" i="8"/>
  <c r="G24" i="8"/>
  <c r="H24" i="8"/>
  <c r="I24" i="8"/>
  <c r="J24" i="8"/>
  <c r="K24" i="8"/>
  <c r="L24" i="8"/>
  <c r="N24" i="8"/>
  <c r="O24" i="8"/>
  <c r="P24" i="8"/>
  <c r="Q24" i="8"/>
  <c r="R24" i="8"/>
  <c r="S24" i="8"/>
  <c r="T24" i="8"/>
  <c r="U24" i="8"/>
  <c r="V24" i="8"/>
  <c r="W24" i="8"/>
  <c r="X24" i="8"/>
  <c r="Y24" i="8"/>
  <c r="Z24" i="8"/>
  <c r="AA24" i="8"/>
  <c r="G25" i="8"/>
  <c r="H25" i="8"/>
  <c r="I25" i="8"/>
  <c r="J25" i="8"/>
  <c r="K25" i="8"/>
  <c r="L25" i="8"/>
  <c r="N25" i="8"/>
  <c r="O25" i="8"/>
  <c r="P25" i="8"/>
  <c r="Q25" i="8"/>
  <c r="R25" i="8"/>
  <c r="S25" i="8"/>
  <c r="T25" i="8"/>
  <c r="U25" i="8"/>
  <c r="V25" i="8"/>
  <c r="W25" i="8"/>
  <c r="X25" i="8"/>
  <c r="Y25" i="8"/>
  <c r="Z25" i="8"/>
  <c r="AA25" i="8"/>
  <c r="G26" i="8"/>
  <c r="H26" i="8"/>
  <c r="I26" i="8"/>
  <c r="J26" i="8"/>
  <c r="K26" i="8"/>
  <c r="L26" i="8"/>
  <c r="N26" i="8"/>
  <c r="O26" i="8"/>
  <c r="P26" i="8"/>
  <c r="Q26" i="8"/>
  <c r="R26" i="8"/>
  <c r="S26" i="8"/>
  <c r="T26" i="8"/>
  <c r="U26" i="8"/>
  <c r="V26" i="8"/>
  <c r="W26" i="8"/>
  <c r="X26" i="8"/>
  <c r="Y26" i="8"/>
  <c r="Z26" i="8"/>
  <c r="AA26" i="8"/>
  <c r="G27" i="8"/>
  <c r="H27" i="8"/>
  <c r="I27" i="8"/>
  <c r="J27" i="8"/>
  <c r="K27" i="8"/>
  <c r="L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O17" i="8"/>
  <c r="O16" i="8"/>
  <c r="M17"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3" i="8"/>
  <c r="BW64" i="8"/>
  <c r="BW65" i="8"/>
  <c r="BW66" i="8"/>
  <c r="BW67" i="8"/>
  <c r="BW68" i="8"/>
  <c r="BW69" i="8"/>
  <c r="BW70" i="8"/>
  <c r="BW71" i="8"/>
  <c r="BW72" i="8"/>
  <c r="BW73" i="8"/>
  <c r="BW74" i="8"/>
  <c r="BW75" i="8"/>
  <c r="BW76" i="8"/>
  <c r="BW77" i="8"/>
  <c r="BW78" i="8"/>
  <c r="BW79" i="8"/>
  <c r="BW80" i="8"/>
  <c r="BW81" i="8"/>
  <c r="BW82" i="8"/>
  <c r="BW60" i="8"/>
  <c r="BW59" i="8"/>
  <c r="BW58" i="8"/>
  <c r="BW57" i="8"/>
  <c r="BW56" i="8"/>
  <c r="BW55" i="8"/>
  <c r="BW54" i="8"/>
  <c r="BW53" i="8"/>
  <c r="R82" i="8" l="1"/>
  <c r="R81" i="8"/>
  <c r="T80" i="8"/>
  <c r="G82" i="8"/>
  <c r="H82" i="8"/>
  <c r="I82" i="8"/>
  <c r="J82" i="8"/>
  <c r="K82" i="8"/>
  <c r="L82" i="8"/>
  <c r="M82" i="8"/>
  <c r="N82" i="8"/>
  <c r="O82" i="8"/>
  <c r="P82" i="8"/>
  <c r="Q82" i="8"/>
  <c r="S82" i="8"/>
  <c r="T82" i="8"/>
  <c r="U82" i="8"/>
  <c r="V82" i="8"/>
  <c r="W82" i="8"/>
  <c r="X82" i="8"/>
  <c r="Y82" i="8"/>
  <c r="Z82" i="8"/>
  <c r="AA82" i="8"/>
  <c r="AF82" i="8"/>
  <c r="AG82" i="8"/>
  <c r="AH82" i="8"/>
  <c r="AI82" i="8"/>
  <c r="AJ82" i="8"/>
  <c r="AK82" i="8"/>
  <c r="AL82" i="8"/>
  <c r="AM82" i="8"/>
  <c r="AN82" i="8"/>
  <c r="AO82" i="8"/>
  <c r="AP82" i="8"/>
  <c r="AQ82" i="8"/>
  <c r="AR82" i="8"/>
  <c r="AS82" i="8"/>
  <c r="AT82" i="8"/>
  <c r="AU82" i="8"/>
  <c r="AV82" i="8"/>
  <c r="AW82" i="8"/>
  <c r="AX82" i="8"/>
  <c r="AY82" i="8"/>
  <c r="AZ82" i="8"/>
  <c r="BF82" i="8"/>
  <c r="BG82" i="8"/>
  <c r="BH82" i="8"/>
  <c r="BI82" i="8"/>
  <c r="BJ82" i="8"/>
  <c r="BK82" i="8"/>
  <c r="BL82" i="8"/>
  <c r="BM82" i="8"/>
  <c r="BN82" i="8"/>
  <c r="BO82" i="8"/>
  <c r="BP82" i="8"/>
  <c r="BQ82" i="8"/>
  <c r="BR82" i="8"/>
  <c r="BS82" i="8"/>
  <c r="BT82" i="8"/>
  <c r="BU82" i="8"/>
  <c r="BX82" i="8"/>
  <c r="BY82" i="8"/>
  <c r="BZ82" i="8"/>
  <c r="CA82" i="8"/>
  <c r="CB82" i="8"/>
  <c r="CC82" i="8"/>
  <c r="CG82" i="8"/>
  <c r="CH82" i="8"/>
  <c r="CI82" i="8"/>
  <c r="CJ82" i="8"/>
  <c r="CK82" i="8"/>
  <c r="CL82" i="8"/>
  <c r="CM82" i="8"/>
  <c r="CN82" i="8"/>
  <c r="CO82" i="8"/>
  <c r="CP82" i="8"/>
  <c r="CQ82" i="8"/>
  <c r="CR82" i="8"/>
  <c r="CS82" i="8"/>
  <c r="CT82" i="8"/>
  <c r="CU82" i="8"/>
  <c r="CV82" i="8"/>
  <c r="CW82" i="8"/>
  <c r="CX82" i="8"/>
  <c r="CY82" i="8"/>
  <c r="CZ82" i="8"/>
  <c r="DA82" i="8"/>
  <c r="DB82" i="8"/>
  <c r="DC82" i="8"/>
  <c r="DD82"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2" i="8"/>
  <c r="AD82" i="8"/>
  <c r="DD81" i="8"/>
  <c r="DC81" i="8"/>
  <c r="DB81" i="8"/>
  <c r="DA81" i="8"/>
  <c r="CZ81" i="8"/>
  <c r="CY81" i="8"/>
  <c r="CX81" i="8"/>
  <c r="CW81" i="8"/>
  <c r="CV81" i="8"/>
  <c r="CU81" i="8"/>
  <c r="CT81" i="8"/>
  <c r="CS81" i="8"/>
  <c r="CR81" i="8"/>
  <c r="CQ81" i="8"/>
  <c r="CP81" i="8"/>
  <c r="CO81" i="8"/>
  <c r="CN81" i="8"/>
  <c r="CM81" i="8"/>
  <c r="CL81" i="8"/>
  <c r="CK81" i="8"/>
  <c r="CJ81" i="8"/>
  <c r="CI81" i="8"/>
  <c r="CH81" i="8"/>
  <c r="CG81" i="8"/>
  <c r="CF81" i="8"/>
  <c r="CC81" i="8"/>
  <c r="CB81" i="8"/>
  <c r="CA81" i="8"/>
  <c r="BZ81" i="8"/>
  <c r="BY81" i="8"/>
  <c r="BX81" i="8"/>
  <c r="BU81" i="8"/>
  <c r="BT81" i="8"/>
  <c r="BS81" i="8"/>
  <c r="BR81" i="8"/>
  <c r="BQ81" i="8"/>
  <c r="BP81" i="8"/>
  <c r="BO81" i="8"/>
  <c r="BN81" i="8"/>
  <c r="BM81" i="8"/>
  <c r="BL81" i="8"/>
  <c r="BK81" i="8"/>
  <c r="BJ81" i="8"/>
  <c r="BI81" i="8"/>
  <c r="BH81" i="8"/>
  <c r="BG81" i="8"/>
  <c r="BF81" i="8"/>
  <c r="BE81" i="8"/>
  <c r="BB81" i="8"/>
  <c r="BA81" i="8"/>
  <c r="AZ81" i="8"/>
  <c r="AY81" i="8"/>
  <c r="AX81" i="8"/>
  <c r="AW81" i="8"/>
  <c r="AV81" i="8"/>
  <c r="AU81" i="8"/>
  <c r="AT81" i="8"/>
  <c r="AS81" i="8"/>
  <c r="AR81" i="8"/>
  <c r="AQ81" i="8"/>
  <c r="AP81" i="8"/>
  <c r="AO81" i="8"/>
  <c r="AN81" i="8"/>
  <c r="AM81" i="8"/>
  <c r="AL81" i="8"/>
  <c r="AK81" i="8"/>
  <c r="AJ81" i="8"/>
  <c r="AI81" i="8"/>
  <c r="AH81" i="8"/>
  <c r="AG81" i="8"/>
  <c r="AF81" i="8"/>
  <c r="AE81" i="8"/>
  <c r="AD81" i="8"/>
  <c r="AA81" i="8"/>
  <c r="Z81" i="8"/>
  <c r="Y81" i="8"/>
  <c r="X81" i="8"/>
  <c r="W81" i="8"/>
  <c r="V81" i="8"/>
  <c r="U81" i="8"/>
  <c r="T81" i="8"/>
  <c r="S81" i="8"/>
  <c r="Q81" i="8"/>
  <c r="P81" i="8"/>
  <c r="O81" i="8"/>
  <c r="N81" i="8"/>
  <c r="M81" i="8"/>
  <c r="L81" i="8"/>
  <c r="K81" i="8"/>
  <c r="J81" i="8"/>
  <c r="I81" i="8"/>
  <c r="H81" i="8"/>
  <c r="G81" i="8"/>
  <c r="F81" i="8"/>
  <c r="E81"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3" i="8"/>
  <c r="CH63" i="8"/>
  <c r="CI63" i="8"/>
  <c r="CJ63" i="8"/>
  <c r="CK63" i="8"/>
  <c r="CL63" i="8"/>
  <c r="CM63" i="8"/>
  <c r="CN63" i="8"/>
  <c r="CO63" i="8"/>
  <c r="CP63" i="8"/>
  <c r="CQ63" i="8"/>
  <c r="CR63" i="8"/>
  <c r="CS63" i="8"/>
  <c r="CT63" i="8"/>
  <c r="CU63" i="8"/>
  <c r="CV63" i="8"/>
  <c r="CW63" i="8"/>
  <c r="CX63" i="8"/>
  <c r="CY63" i="8"/>
  <c r="CZ63" i="8"/>
  <c r="DA63" i="8"/>
  <c r="DB63" i="8"/>
  <c r="DC63" i="8"/>
  <c r="DD63" i="8"/>
  <c r="CG64" i="8"/>
  <c r="CH64" i="8"/>
  <c r="CI64" i="8"/>
  <c r="CJ64" i="8"/>
  <c r="CK64" i="8"/>
  <c r="CL64" i="8"/>
  <c r="CM64" i="8"/>
  <c r="CN64" i="8"/>
  <c r="CO64" i="8"/>
  <c r="CP64" i="8"/>
  <c r="CQ64" i="8"/>
  <c r="CR64" i="8"/>
  <c r="CS64" i="8"/>
  <c r="CT64" i="8"/>
  <c r="CU64" i="8"/>
  <c r="CV64" i="8"/>
  <c r="CW64" i="8"/>
  <c r="CX64" i="8"/>
  <c r="CY64" i="8"/>
  <c r="CZ64" i="8"/>
  <c r="DA64" i="8"/>
  <c r="DB64" i="8"/>
  <c r="DC64" i="8"/>
  <c r="DD64" i="8"/>
  <c r="CG65" i="8"/>
  <c r="CH65" i="8"/>
  <c r="CI65" i="8"/>
  <c r="CJ65" i="8"/>
  <c r="CK65" i="8"/>
  <c r="CL65" i="8"/>
  <c r="CM65" i="8"/>
  <c r="CN65" i="8"/>
  <c r="CO65" i="8"/>
  <c r="CP65" i="8"/>
  <c r="CQ65" i="8"/>
  <c r="CR65" i="8"/>
  <c r="CS65" i="8"/>
  <c r="CT65" i="8"/>
  <c r="CU65" i="8"/>
  <c r="CV65" i="8"/>
  <c r="CW65" i="8"/>
  <c r="CX65" i="8"/>
  <c r="CY65" i="8"/>
  <c r="CZ65" i="8"/>
  <c r="DA65" i="8"/>
  <c r="DB65" i="8"/>
  <c r="DC65" i="8"/>
  <c r="DD65" i="8"/>
  <c r="CG66" i="8"/>
  <c r="CH66" i="8"/>
  <c r="CI66" i="8"/>
  <c r="CJ66" i="8"/>
  <c r="CK66" i="8"/>
  <c r="CL66" i="8"/>
  <c r="CM66" i="8"/>
  <c r="CN66" i="8"/>
  <c r="CO66" i="8"/>
  <c r="CP66" i="8"/>
  <c r="CQ66" i="8"/>
  <c r="CR66" i="8"/>
  <c r="CS66" i="8"/>
  <c r="CT66" i="8"/>
  <c r="CU66" i="8"/>
  <c r="CV66" i="8"/>
  <c r="CW66" i="8"/>
  <c r="CX66" i="8"/>
  <c r="CY66" i="8"/>
  <c r="CZ66" i="8"/>
  <c r="DA66" i="8"/>
  <c r="DB66" i="8"/>
  <c r="DC66" i="8"/>
  <c r="DD66"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CG79" i="8"/>
  <c r="CH79" i="8"/>
  <c r="CI79" i="8"/>
  <c r="CJ79" i="8"/>
  <c r="CK79" i="8"/>
  <c r="CL79" i="8"/>
  <c r="CM79" i="8"/>
  <c r="CN79" i="8"/>
  <c r="CO79" i="8"/>
  <c r="CP79" i="8"/>
  <c r="CQ79" i="8"/>
  <c r="CR79" i="8"/>
  <c r="CS79" i="8"/>
  <c r="CT79" i="8"/>
  <c r="CU79" i="8"/>
  <c r="CV79" i="8"/>
  <c r="CW79" i="8"/>
  <c r="CX79" i="8"/>
  <c r="CY79" i="8"/>
  <c r="CZ79" i="8"/>
  <c r="DA79" i="8"/>
  <c r="DB79" i="8"/>
  <c r="DC79" i="8"/>
  <c r="DD79" i="8"/>
  <c r="CG80" i="8"/>
  <c r="CH80" i="8"/>
  <c r="CI80" i="8"/>
  <c r="CJ80" i="8"/>
  <c r="CK80" i="8"/>
  <c r="CL80" i="8"/>
  <c r="CM80" i="8"/>
  <c r="CN80" i="8"/>
  <c r="CO80" i="8"/>
  <c r="CP80" i="8"/>
  <c r="CQ80" i="8"/>
  <c r="CR80" i="8"/>
  <c r="CS80" i="8"/>
  <c r="CT80" i="8"/>
  <c r="CU80" i="8"/>
  <c r="CV80" i="8"/>
  <c r="CW80" i="8"/>
  <c r="CX80" i="8"/>
  <c r="CY80" i="8"/>
  <c r="CZ80" i="8"/>
  <c r="DA80" i="8"/>
  <c r="DB80" i="8"/>
  <c r="DC80" i="8"/>
  <c r="DD80" i="8"/>
  <c r="BF63" i="8"/>
  <c r="BG63" i="8"/>
  <c r="BH63" i="8"/>
  <c r="BI63" i="8"/>
  <c r="BJ63" i="8"/>
  <c r="BK63" i="8"/>
  <c r="BL63" i="8"/>
  <c r="BM63" i="8"/>
  <c r="BN63" i="8"/>
  <c r="BO63" i="8"/>
  <c r="BP63" i="8"/>
  <c r="BQ63" i="8"/>
  <c r="BR63" i="8"/>
  <c r="BS63" i="8"/>
  <c r="BT63" i="8"/>
  <c r="BU63" i="8"/>
  <c r="BX63" i="8"/>
  <c r="BY63" i="8"/>
  <c r="BZ63" i="8"/>
  <c r="CA63" i="8"/>
  <c r="CB63" i="8"/>
  <c r="CC63" i="8"/>
  <c r="BF64" i="8"/>
  <c r="BG64" i="8"/>
  <c r="BH64" i="8"/>
  <c r="BI64" i="8"/>
  <c r="BJ64" i="8"/>
  <c r="BK64" i="8"/>
  <c r="BL64" i="8"/>
  <c r="BM64" i="8"/>
  <c r="BN64" i="8"/>
  <c r="BO64" i="8"/>
  <c r="BP64" i="8"/>
  <c r="BQ64" i="8"/>
  <c r="BR64" i="8"/>
  <c r="BS64" i="8"/>
  <c r="BT64" i="8"/>
  <c r="BU64" i="8"/>
  <c r="BX64" i="8"/>
  <c r="BY64" i="8"/>
  <c r="BZ64" i="8"/>
  <c r="CA64" i="8"/>
  <c r="CB64" i="8"/>
  <c r="CC64" i="8"/>
  <c r="BF65" i="8"/>
  <c r="BG65" i="8"/>
  <c r="BH65" i="8"/>
  <c r="BI65" i="8"/>
  <c r="BJ65" i="8"/>
  <c r="BK65" i="8"/>
  <c r="BL65" i="8"/>
  <c r="BM65" i="8"/>
  <c r="BN65" i="8"/>
  <c r="BO65" i="8"/>
  <c r="BP65" i="8"/>
  <c r="BQ65" i="8"/>
  <c r="BR65" i="8"/>
  <c r="BS65" i="8"/>
  <c r="BT65" i="8"/>
  <c r="BU65" i="8"/>
  <c r="BX65" i="8"/>
  <c r="BY65" i="8"/>
  <c r="BZ65" i="8"/>
  <c r="CA65" i="8"/>
  <c r="CB65" i="8"/>
  <c r="CC65" i="8"/>
  <c r="BF66" i="8"/>
  <c r="BG66" i="8"/>
  <c r="BH66" i="8"/>
  <c r="BI66" i="8"/>
  <c r="BJ66" i="8"/>
  <c r="BK66" i="8"/>
  <c r="BL66" i="8"/>
  <c r="BM66" i="8"/>
  <c r="BN66" i="8"/>
  <c r="BO66" i="8"/>
  <c r="BP66" i="8"/>
  <c r="BQ66" i="8"/>
  <c r="BR66" i="8"/>
  <c r="BS66" i="8"/>
  <c r="BT66" i="8"/>
  <c r="BU66" i="8"/>
  <c r="BX66" i="8"/>
  <c r="BY66" i="8"/>
  <c r="BZ66" i="8"/>
  <c r="CA66" i="8"/>
  <c r="CB66" i="8"/>
  <c r="CC66"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K72" i="8"/>
  <c r="BL72" i="8"/>
  <c r="BM72" i="8"/>
  <c r="BN72" i="8"/>
  <c r="BO72" i="8"/>
  <c r="BP72" i="8"/>
  <c r="BQ72" i="8"/>
  <c r="BR72" i="8"/>
  <c r="BS72" i="8"/>
  <c r="BT72" i="8"/>
  <c r="BU72" i="8"/>
  <c r="BX72" i="8"/>
  <c r="BY72" i="8"/>
  <c r="BZ72" i="8"/>
  <c r="CA72" i="8"/>
  <c r="CB72" i="8"/>
  <c r="CC72" i="8"/>
  <c r="BF73" i="8"/>
  <c r="BG73" i="8"/>
  <c r="BH73" i="8"/>
  <c r="BI73" i="8"/>
  <c r="BJ73" i="8"/>
  <c r="BK73" i="8"/>
  <c r="BL73" i="8"/>
  <c r="BM73" i="8"/>
  <c r="BN73" i="8"/>
  <c r="BO73" i="8"/>
  <c r="BP73" i="8"/>
  <c r="BQ73" i="8"/>
  <c r="BR73" i="8"/>
  <c r="BS73" i="8"/>
  <c r="BT73" i="8"/>
  <c r="BU73" i="8"/>
  <c r="BX73" i="8"/>
  <c r="BY73" i="8"/>
  <c r="BZ73" i="8"/>
  <c r="CA73" i="8"/>
  <c r="CB73" i="8"/>
  <c r="CC73" i="8"/>
  <c r="BF74" i="8"/>
  <c r="BG74" i="8"/>
  <c r="BH74" i="8"/>
  <c r="BI74" i="8"/>
  <c r="BJ74" i="8"/>
  <c r="BL74" i="8"/>
  <c r="BM74" i="8"/>
  <c r="BN74" i="8"/>
  <c r="BO74" i="8"/>
  <c r="BP74" i="8"/>
  <c r="BQ74" i="8"/>
  <c r="BR74" i="8"/>
  <c r="BS74" i="8"/>
  <c r="BT74" i="8"/>
  <c r="BU74" i="8"/>
  <c r="BX74" i="8"/>
  <c r="BY74" i="8"/>
  <c r="BZ74" i="8"/>
  <c r="CA74" i="8"/>
  <c r="CB74" i="8"/>
  <c r="CC74" i="8"/>
  <c r="BF75" i="8"/>
  <c r="BG75" i="8"/>
  <c r="BH75" i="8"/>
  <c r="BI75" i="8"/>
  <c r="BJ75" i="8"/>
  <c r="BL75" i="8"/>
  <c r="BM75" i="8"/>
  <c r="BN75" i="8"/>
  <c r="BO75" i="8"/>
  <c r="BP75" i="8"/>
  <c r="BQ75" i="8"/>
  <c r="BR75" i="8"/>
  <c r="BS75" i="8"/>
  <c r="BT75" i="8"/>
  <c r="BU75" i="8"/>
  <c r="BX75" i="8"/>
  <c r="BY75" i="8"/>
  <c r="BZ75" i="8"/>
  <c r="CA75" i="8"/>
  <c r="CB75" i="8"/>
  <c r="CC75" i="8"/>
  <c r="BF76" i="8"/>
  <c r="BG76" i="8"/>
  <c r="BH76" i="8"/>
  <c r="BI76" i="8"/>
  <c r="BJ76" i="8"/>
  <c r="BK76" i="8"/>
  <c r="BL76" i="8"/>
  <c r="BM76" i="8"/>
  <c r="BN76" i="8"/>
  <c r="BO76" i="8"/>
  <c r="BP76" i="8"/>
  <c r="BQ76" i="8"/>
  <c r="BR76" i="8"/>
  <c r="BS76" i="8"/>
  <c r="BT76" i="8"/>
  <c r="BU76" i="8"/>
  <c r="BX76" i="8"/>
  <c r="BY76" i="8"/>
  <c r="BZ76" i="8"/>
  <c r="CA76" i="8"/>
  <c r="CB76" i="8"/>
  <c r="CC76" i="8"/>
  <c r="BF77" i="8"/>
  <c r="BG77" i="8"/>
  <c r="BH77" i="8"/>
  <c r="BI77" i="8"/>
  <c r="BJ77" i="8"/>
  <c r="BK77" i="8"/>
  <c r="BL77" i="8"/>
  <c r="BM77" i="8"/>
  <c r="BN77" i="8"/>
  <c r="BO77" i="8"/>
  <c r="BP77" i="8"/>
  <c r="BQ77" i="8"/>
  <c r="BR77" i="8"/>
  <c r="BS77" i="8"/>
  <c r="BT77" i="8"/>
  <c r="BU77" i="8"/>
  <c r="BX77" i="8"/>
  <c r="BY77" i="8"/>
  <c r="BZ77" i="8"/>
  <c r="CA77" i="8"/>
  <c r="CB77" i="8"/>
  <c r="CC77" i="8"/>
  <c r="BF78" i="8"/>
  <c r="BG78" i="8"/>
  <c r="BH78" i="8"/>
  <c r="BI78" i="8"/>
  <c r="BJ78" i="8"/>
  <c r="BK78" i="8"/>
  <c r="BL78" i="8"/>
  <c r="BM78" i="8"/>
  <c r="BN78" i="8"/>
  <c r="BO78" i="8"/>
  <c r="BP78" i="8"/>
  <c r="BQ78" i="8"/>
  <c r="BR78" i="8"/>
  <c r="BS78" i="8"/>
  <c r="BT78" i="8"/>
  <c r="BU78" i="8"/>
  <c r="BX78" i="8"/>
  <c r="BY78" i="8"/>
  <c r="BZ78" i="8"/>
  <c r="CA78" i="8"/>
  <c r="CB78" i="8"/>
  <c r="CC78" i="8"/>
  <c r="BF79" i="8"/>
  <c r="BG79" i="8"/>
  <c r="BH79" i="8"/>
  <c r="BI79" i="8"/>
  <c r="BJ79" i="8"/>
  <c r="BK79" i="8"/>
  <c r="BL79" i="8"/>
  <c r="BM79" i="8"/>
  <c r="BN79" i="8"/>
  <c r="BO79" i="8"/>
  <c r="BP79" i="8"/>
  <c r="BQ79" i="8"/>
  <c r="BR79" i="8"/>
  <c r="BS79" i="8"/>
  <c r="BT79" i="8"/>
  <c r="BU79" i="8"/>
  <c r="BX79" i="8"/>
  <c r="BY79" i="8"/>
  <c r="BZ79" i="8"/>
  <c r="CA79" i="8"/>
  <c r="CB79" i="8"/>
  <c r="CC79" i="8"/>
  <c r="BF80" i="8"/>
  <c r="BG80" i="8"/>
  <c r="BH80" i="8"/>
  <c r="BI80" i="8"/>
  <c r="BJ80" i="8"/>
  <c r="BK80" i="8"/>
  <c r="BL80" i="8"/>
  <c r="BM80" i="8"/>
  <c r="BN80" i="8"/>
  <c r="BO80" i="8"/>
  <c r="BP80" i="8"/>
  <c r="BQ80" i="8"/>
  <c r="BR80" i="8"/>
  <c r="BS80" i="8"/>
  <c r="BT80" i="8"/>
  <c r="BU80" i="8"/>
  <c r="BX80" i="8"/>
  <c r="BY80" i="8"/>
  <c r="BZ80" i="8"/>
  <c r="CA80" i="8"/>
  <c r="CB80" i="8"/>
  <c r="CC80" i="8"/>
  <c r="AE63" i="8"/>
  <c r="AF63" i="8"/>
  <c r="AG63" i="8"/>
  <c r="AH63" i="8"/>
  <c r="AI63" i="8"/>
  <c r="AJ63" i="8"/>
  <c r="AK63" i="8"/>
  <c r="AL63" i="8"/>
  <c r="AM63" i="8"/>
  <c r="AN63" i="8"/>
  <c r="AO63" i="8"/>
  <c r="AP63" i="8"/>
  <c r="AQ63" i="8"/>
  <c r="AR63" i="8"/>
  <c r="AS63" i="8"/>
  <c r="AT63" i="8"/>
  <c r="AU63" i="8"/>
  <c r="AV63" i="8"/>
  <c r="AW63" i="8"/>
  <c r="AX63" i="8"/>
  <c r="AY63" i="8"/>
  <c r="AZ63" i="8"/>
  <c r="AE64" i="8"/>
  <c r="AF64" i="8"/>
  <c r="AG64" i="8"/>
  <c r="AH64" i="8"/>
  <c r="AI64" i="8"/>
  <c r="AJ64" i="8"/>
  <c r="AK64" i="8"/>
  <c r="AL64" i="8"/>
  <c r="AM64" i="8"/>
  <c r="AN64" i="8"/>
  <c r="AO64" i="8"/>
  <c r="AP64" i="8"/>
  <c r="AQ64" i="8"/>
  <c r="AR64" i="8"/>
  <c r="AS64" i="8"/>
  <c r="AT64" i="8"/>
  <c r="AU64" i="8"/>
  <c r="AV64" i="8"/>
  <c r="AW64" i="8"/>
  <c r="AX64" i="8"/>
  <c r="AY64" i="8"/>
  <c r="AZ64" i="8"/>
  <c r="AE65" i="8"/>
  <c r="AF65" i="8"/>
  <c r="AG65" i="8"/>
  <c r="AH65" i="8"/>
  <c r="AI65" i="8"/>
  <c r="AJ65" i="8"/>
  <c r="AK65" i="8"/>
  <c r="AL65" i="8"/>
  <c r="AM65" i="8"/>
  <c r="AN65" i="8"/>
  <c r="AO65" i="8"/>
  <c r="AP65" i="8"/>
  <c r="AQ65" i="8"/>
  <c r="AR65" i="8"/>
  <c r="AS65" i="8"/>
  <c r="AT65" i="8"/>
  <c r="AU65" i="8"/>
  <c r="AV65" i="8"/>
  <c r="AW65" i="8"/>
  <c r="AX65" i="8"/>
  <c r="AY65" i="8"/>
  <c r="AZ65" i="8"/>
  <c r="AE66" i="8"/>
  <c r="AF66" i="8"/>
  <c r="AG66" i="8"/>
  <c r="AH66" i="8"/>
  <c r="AI66" i="8"/>
  <c r="AJ66" i="8"/>
  <c r="AK66" i="8"/>
  <c r="AL66" i="8"/>
  <c r="AM66" i="8"/>
  <c r="AN66" i="8"/>
  <c r="AO66" i="8"/>
  <c r="AP66" i="8"/>
  <c r="AQ66" i="8"/>
  <c r="AR66" i="8"/>
  <c r="AS66" i="8"/>
  <c r="AT66" i="8"/>
  <c r="AU66" i="8"/>
  <c r="AV66" i="8"/>
  <c r="AW66" i="8"/>
  <c r="AX66" i="8"/>
  <c r="AY66" i="8"/>
  <c r="AZ66"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R72" i="8"/>
  <c r="AS72" i="8"/>
  <c r="AT72" i="8"/>
  <c r="AU72" i="8"/>
  <c r="AV72" i="8"/>
  <c r="AW72" i="8"/>
  <c r="AX72" i="8"/>
  <c r="AY72" i="8"/>
  <c r="AZ72" i="8"/>
  <c r="AE73" i="8"/>
  <c r="AF73" i="8"/>
  <c r="AG73" i="8"/>
  <c r="AH73" i="8"/>
  <c r="AI73" i="8"/>
  <c r="AJ73" i="8"/>
  <c r="AK73" i="8"/>
  <c r="AL73" i="8"/>
  <c r="AM73" i="8"/>
  <c r="AN73" i="8"/>
  <c r="AO73" i="8"/>
  <c r="AP73" i="8"/>
  <c r="AQ73" i="8"/>
  <c r="AR73" i="8"/>
  <c r="AS73" i="8"/>
  <c r="AT73" i="8"/>
  <c r="AU73" i="8"/>
  <c r="AV73" i="8"/>
  <c r="AW73" i="8"/>
  <c r="AX73" i="8"/>
  <c r="AY73" i="8"/>
  <c r="AZ73" i="8"/>
  <c r="AE74" i="8"/>
  <c r="AF74" i="8"/>
  <c r="AG74" i="8"/>
  <c r="AH74" i="8"/>
  <c r="AI74" i="8"/>
  <c r="AJ74" i="8"/>
  <c r="AK74" i="8"/>
  <c r="AL74" i="8"/>
  <c r="AM74" i="8"/>
  <c r="AN74" i="8"/>
  <c r="AO74" i="8"/>
  <c r="AP74" i="8"/>
  <c r="AQ74" i="8"/>
  <c r="AS74" i="8"/>
  <c r="AT74" i="8"/>
  <c r="AU74" i="8"/>
  <c r="AV74" i="8"/>
  <c r="AW74" i="8"/>
  <c r="AX74" i="8"/>
  <c r="AY74" i="8"/>
  <c r="AZ74" i="8"/>
  <c r="AE75" i="8"/>
  <c r="AF75" i="8"/>
  <c r="AG75" i="8"/>
  <c r="AH75" i="8"/>
  <c r="AI75" i="8"/>
  <c r="AJ75" i="8"/>
  <c r="AK75" i="8"/>
  <c r="AL75" i="8"/>
  <c r="AM75" i="8"/>
  <c r="AN75" i="8"/>
  <c r="AO75" i="8"/>
  <c r="AP75" i="8"/>
  <c r="AQ75" i="8"/>
  <c r="AS75" i="8"/>
  <c r="AT75" i="8"/>
  <c r="AU75" i="8"/>
  <c r="AV75" i="8"/>
  <c r="AW75" i="8"/>
  <c r="AX75" i="8"/>
  <c r="AY75" i="8"/>
  <c r="AZ75" i="8"/>
  <c r="AE76" i="8"/>
  <c r="AF76" i="8"/>
  <c r="AG76" i="8"/>
  <c r="AH76" i="8"/>
  <c r="AI76" i="8"/>
  <c r="AJ76" i="8"/>
  <c r="AK76" i="8"/>
  <c r="AL76" i="8"/>
  <c r="AM76" i="8"/>
  <c r="AN76" i="8"/>
  <c r="AO76" i="8"/>
  <c r="AP76" i="8"/>
  <c r="AQ76" i="8"/>
  <c r="AS76" i="8"/>
  <c r="AT76" i="8"/>
  <c r="AU76" i="8"/>
  <c r="AV76" i="8"/>
  <c r="AW76" i="8"/>
  <c r="AX76" i="8"/>
  <c r="AY76" i="8"/>
  <c r="AZ76" i="8"/>
  <c r="AE77" i="8"/>
  <c r="AF77" i="8"/>
  <c r="AG77" i="8"/>
  <c r="AH77" i="8"/>
  <c r="AI77" i="8"/>
  <c r="AJ77" i="8"/>
  <c r="AK77" i="8"/>
  <c r="AL77" i="8"/>
  <c r="AM77" i="8"/>
  <c r="AN77" i="8"/>
  <c r="AO77" i="8"/>
  <c r="AP77" i="8"/>
  <c r="AQ77" i="8"/>
  <c r="AS77" i="8"/>
  <c r="AT77" i="8"/>
  <c r="AU77" i="8"/>
  <c r="AV77" i="8"/>
  <c r="AW77" i="8"/>
  <c r="AX77" i="8"/>
  <c r="AY77" i="8"/>
  <c r="AZ77" i="8"/>
  <c r="AE78" i="8"/>
  <c r="AF78" i="8"/>
  <c r="AG78" i="8"/>
  <c r="AH78" i="8"/>
  <c r="AI78" i="8"/>
  <c r="AJ78" i="8"/>
  <c r="AK78" i="8"/>
  <c r="AL78" i="8"/>
  <c r="AM78" i="8"/>
  <c r="AN78" i="8"/>
  <c r="AO78" i="8"/>
  <c r="AP78" i="8"/>
  <c r="AQ78" i="8"/>
  <c r="AS78" i="8"/>
  <c r="AT78" i="8"/>
  <c r="AU78" i="8"/>
  <c r="AV78" i="8"/>
  <c r="AW78" i="8"/>
  <c r="AX78" i="8"/>
  <c r="AY78" i="8"/>
  <c r="AZ78" i="8"/>
  <c r="AE79" i="8"/>
  <c r="AF79" i="8"/>
  <c r="AG79" i="8"/>
  <c r="AH79" i="8"/>
  <c r="AI79" i="8"/>
  <c r="AJ79" i="8"/>
  <c r="AK79" i="8"/>
  <c r="AL79" i="8"/>
  <c r="AM79" i="8"/>
  <c r="AN79" i="8"/>
  <c r="AO79" i="8"/>
  <c r="AP79" i="8"/>
  <c r="AQ79" i="8"/>
  <c r="AR79" i="8"/>
  <c r="AS79" i="8"/>
  <c r="AT79" i="8"/>
  <c r="AU79" i="8"/>
  <c r="AV79" i="8"/>
  <c r="AW79" i="8"/>
  <c r="AX79" i="8"/>
  <c r="AY79" i="8"/>
  <c r="AZ79" i="8"/>
  <c r="AE80" i="8"/>
  <c r="AF80" i="8"/>
  <c r="AG80" i="8"/>
  <c r="AH80" i="8"/>
  <c r="AI80" i="8"/>
  <c r="AJ80" i="8"/>
  <c r="AK80" i="8"/>
  <c r="AL80" i="8"/>
  <c r="AM80" i="8"/>
  <c r="AN80" i="8"/>
  <c r="AO80" i="8"/>
  <c r="AP80" i="8"/>
  <c r="AQ80" i="8"/>
  <c r="AR80" i="8"/>
  <c r="AS80" i="8"/>
  <c r="AT80" i="8"/>
  <c r="AU80" i="8"/>
  <c r="AV80" i="8"/>
  <c r="AW80" i="8"/>
  <c r="AX80" i="8"/>
  <c r="AY80" i="8"/>
  <c r="AZ80" i="8"/>
  <c r="F63" i="8"/>
  <c r="G63" i="8"/>
  <c r="H63" i="8"/>
  <c r="I63" i="8"/>
  <c r="J63" i="8"/>
  <c r="K63" i="8"/>
  <c r="L63" i="8"/>
  <c r="M63" i="8"/>
  <c r="N63" i="8"/>
  <c r="O63" i="8"/>
  <c r="P63" i="8"/>
  <c r="Q63" i="8"/>
  <c r="R63" i="8"/>
  <c r="S63" i="8"/>
  <c r="T63" i="8"/>
  <c r="U63" i="8"/>
  <c r="V63" i="8"/>
  <c r="W63" i="8"/>
  <c r="X63" i="8"/>
  <c r="Y63" i="8"/>
  <c r="Z63" i="8"/>
  <c r="AA63" i="8"/>
  <c r="F64" i="8"/>
  <c r="G64" i="8"/>
  <c r="H64" i="8"/>
  <c r="I64" i="8"/>
  <c r="J64" i="8"/>
  <c r="K64" i="8"/>
  <c r="L64" i="8"/>
  <c r="M64" i="8"/>
  <c r="N64" i="8"/>
  <c r="O64" i="8"/>
  <c r="P64" i="8"/>
  <c r="Q64" i="8"/>
  <c r="R64" i="8"/>
  <c r="S64" i="8"/>
  <c r="T64" i="8"/>
  <c r="U64" i="8"/>
  <c r="V64" i="8"/>
  <c r="W64" i="8"/>
  <c r="X64" i="8"/>
  <c r="Y64" i="8"/>
  <c r="Z64" i="8"/>
  <c r="AA64" i="8"/>
  <c r="F65" i="8"/>
  <c r="G65" i="8"/>
  <c r="H65" i="8"/>
  <c r="I65" i="8"/>
  <c r="J65" i="8"/>
  <c r="K65" i="8"/>
  <c r="L65" i="8"/>
  <c r="M65" i="8"/>
  <c r="N65" i="8"/>
  <c r="O65" i="8"/>
  <c r="P65" i="8"/>
  <c r="Q65" i="8"/>
  <c r="R65" i="8"/>
  <c r="S65" i="8"/>
  <c r="T65" i="8"/>
  <c r="U65" i="8"/>
  <c r="V65" i="8"/>
  <c r="W65" i="8"/>
  <c r="X65" i="8"/>
  <c r="Y65" i="8"/>
  <c r="Z65" i="8"/>
  <c r="AA65" i="8"/>
  <c r="F66" i="8"/>
  <c r="G66" i="8"/>
  <c r="H66" i="8"/>
  <c r="I66" i="8"/>
  <c r="J66" i="8"/>
  <c r="K66" i="8"/>
  <c r="L66" i="8"/>
  <c r="M66" i="8"/>
  <c r="N66" i="8"/>
  <c r="O66" i="8"/>
  <c r="P66" i="8"/>
  <c r="Q66" i="8"/>
  <c r="R66" i="8"/>
  <c r="S66" i="8"/>
  <c r="T66" i="8"/>
  <c r="U66" i="8"/>
  <c r="V66" i="8"/>
  <c r="W66" i="8"/>
  <c r="X66" i="8"/>
  <c r="Y66" i="8"/>
  <c r="Z66" i="8"/>
  <c r="AA66"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T78" i="8"/>
  <c r="U78" i="8"/>
  <c r="V78" i="8"/>
  <c r="W78" i="8"/>
  <c r="X78" i="8"/>
  <c r="Y78" i="8"/>
  <c r="Z78" i="8"/>
  <c r="AA78" i="8"/>
  <c r="F79" i="8"/>
  <c r="G79" i="8"/>
  <c r="H79" i="8"/>
  <c r="I79" i="8"/>
  <c r="J79" i="8"/>
  <c r="K79" i="8"/>
  <c r="L79" i="8"/>
  <c r="M79" i="8"/>
  <c r="N79" i="8"/>
  <c r="O79" i="8"/>
  <c r="P79" i="8"/>
  <c r="Q79" i="8"/>
  <c r="R79" i="8"/>
  <c r="S79" i="8"/>
  <c r="T79" i="8"/>
  <c r="U79" i="8"/>
  <c r="V79" i="8"/>
  <c r="W79" i="8"/>
  <c r="X79" i="8"/>
  <c r="Y79" i="8"/>
  <c r="Z79" i="8"/>
  <c r="AA79" i="8"/>
  <c r="F80" i="8"/>
  <c r="G80" i="8"/>
  <c r="H80" i="8"/>
  <c r="I80" i="8"/>
  <c r="J80" i="8"/>
  <c r="K80" i="8"/>
  <c r="L80" i="8"/>
  <c r="M80" i="8"/>
  <c r="N80" i="8"/>
  <c r="O80" i="8"/>
  <c r="P80" i="8"/>
  <c r="Q80" i="8"/>
  <c r="R80" i="8"/>
  <c r="S80" i="8"/>
  <c r="U80" i="8"/>
  <c r="V80" i="8"/>
  <c r="W80" i="8"/>
  <c r="X80" i="8"/>
  <c r="Y80" i="8"/>
  <c r="Z80" i="8"/>
  <c r="AA80"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80" i="8"/>
  <c r="CF79" i="8"/>
  <c r="BE80" i="8"/>
  <c r="BE79" i="8"/>
  <c r="AD80" i="8"/>
  <c r="AD79" i="8"/>
  <c r="BB36" i="8"/>
  <c r="BA36" i="8"/>
  <c r="E36" i="8"/>
  <c r="BB80" i="8"/>
  <c r="BA80" i="8"/>
  <c r="E80" i="8"/>
  <c r="BB79" i="8"/>
  <c r="BA79" i="8"/>
  <c r="E79" i="8"/>
  <c r="BB35" i="8"/>
  <c r="BA35" i="8"/>
  <c r="E35" i="8"/>
  <c r="BC193" i="1" l="1"/>
  <c r="BI34" i="8" s="1"/>
  <c r="AO191" i="1"/>
  <c r="AR32" i="8" s="1"/>
  <c r="AM191" i="1"/>
  <c r="AP32" i="8" s="1"/>
  <c r="AO190" i="1"/>
  <c r="AR31" i="8" s="1"/>
  <c r="AM190" i="1"/>
  <c r="AP31" i="8" s="1"/>
  <c r="AO193" i="5"/>
  <c r="AR78" i="8" s="1"/>
  <c r="AO192" i="5"/>
  <c r="AR77" i="8" s="1"/>
  <c r="AO191" i="5"/>
  <c r="AR76" i="8" s="1"/>
  <c r="BE190" i="5"/>
  <c r="BK75" i="8" s="1"/>
  <c r="AO190" i="5"/>
  <c r="AR75" i="8" s="1"/>
  <c r="BE189" i="5"/>
  <c r="BK74" i="8" s="1"/>
  <c r="AO189" i="5"/>
  <c r="AR74" i="8" s="1"/>
  <c r="BE193" i="1"/>
  <c r="BK34" i="8" s="1"/>
  <c r="AO193" i="1"/>
  <c r="AR34" i="8" s="1"/>
  <c r="AM193" i="1"/>
  <c r="AP34" i="8" s="1"/>
  <c r="AK193" i="1"/>
  <c r="AN34" i="8" s="1"/>
  <c r="BS192" i="1"/>
  <c r="BY33" i="8" s="1"/>
  <c r="BG192" i="1"/>
  <c r="BM33" i="8" s="1"/>
  <c r="BC192" i="1"/>
  <c r="BI33" i="8" s="1"/>
  <c r="AO192" i="1"/>
  <c r="AR33" i="8" s="1"/>
  <c r="AM192" i="1"/>
  <c r="AP33" i="8" s="1"/>
  <c r="AK192" i="1"/>
  <c r="AN33" i="8" s="1"/>
  <c r="BS191" i="1"/>
  <c r="BY32" i="8" s="1"/>
  <c r="BG191" i="1"/>
  <c r="BM32" i="8" s="1"/>
  <c r="BE191" i="1"/>
  <c r="BK32" i="8" s="1"/>
  <c r="BC191" i="1"/>
  <c r="BI32" i="8" s="1"/>
  <c r="AK191" i="1"/>
  <c r="AN32" i="8" s="1"/>
  <c r="CE190" i="1"/>
  <c r="CN31" i="8" s="1"/>
  <c r="CC190" i="1"/>
  <c r="CL31" i="8" s="1"/>
  <c r="BS190" i="1"/>
  <c r="BY31" i="8" s="1"/>
  <c r="BO190" i="1"/>
  <c r="BU31" i="8" s="1"/>
  <c r="BM190" i="1"/>
  <c r="BS31" i="8" s="1"/>
  <c r="BK190" i="1"/>
  <c r="BQ31" i="8" s="1"/>
  <c r="BI190" i="1"/>
  <c r="BO31" i="8" s="1"/>
  <c r="BG190" i="1"/>
  <c r="BM31" i="8" s="1"/>
  <c r="BE190" i="1"/>
  <c r="BK31" i="8" s="1"/>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M30" i="8" s="1"/>
  <c r="BG188" i="1"/>
  <c r="BM29" i="8" s="1"/>
  <c r="BE188" i="1"/>
  <c r="BK29" i="8" s="1"/>
  <c r="BG187" i="1"/>
  <c r="BM28" i="8" s="1"/>
  <c r="BE187" i="1"/>
  <c r="BK28" i="8" s="1"/>
  <c r="BG186" i="1"/>
  <c r="BM27" i="8" s="1"/>
  <c r="M186" i="1"/>
  <c r="M27" i="8" s="1"/>
  <c r="BG185" i="1"/>
  <c r="BM26" i="8" s="1"/>
  <c r="M185" i="1"/>
  <c r="M26" i="8" s="1"/>
  <c r="BG184" i="1"/>
  <c r="BM25" i="8" s="1"/>
  <c r="BE184" i="1"/>
  <c r="BK25" i="8" s="1"/>
  <c r="M184" i="1"/>
  <c r="M25" i="8" s="1"/>
  <c r="BG183" i="1"/>
  <c r="BM24" i="8" s="1"/>
  <c r="BE183" i="1"/>
  <c r="BK24" i="8" s="1"/>
  <c r="M183" i="1"/>
  <c r="M24" i="8" s="1"/>
  <c r="BG182" i="1"/>
  <c r="BM23" i="8" s="1"/>
  <c r="BE182" i="1"/>
  <c r="BK23" i="8" s="1"/>
  <c r="M182" i="1"/>
  <c r="M23" i="8" s="1"/>
  <c r="BG181" i="1"/>
  <c r="BM22" i="8" s="1"/>
  <c r="BE181" i="1"/>
  <c r="BK22" i="8" s="1"/>
  <c r="M181" i="1"/>
  <c r="M22" i="8" s="1"/>
  <c r="BG180" i="1"/>
  <c r="BM21" i="8" s="1"/>
  <c r="BE180" i="1"/>
  <c r="BK21" i="8" s="1"/>
  <c r="M180" i="1"/>
  <c r="M21" i="8" s="1"/>
  <c r="BG179" i="1"/>
  <c r="BM20" i="8" s="1"/>
  <c r="BE179" i="1"/>
  <c r="BK20" i="8" s="1"/>
  <c r="M179" i="1"/>
  <c r="M20" i="8" s="1"/>
  <c r="M178" i="1"/>
  <c r="M19" i="8" s="1"/>
  <c r="M177" i="1"/>
  <c r="M176" i="1"/>
  <c r="M175" i="1"/>
  <c r="M174" i="1"/>
  <c r="M173" i="1"/>
  <c r="M172" i="1"/>
  <c r="M171" i="1"/>
  <c r="M170" i="1"/>
  <c r="M169" i="1"/>
  <c r="M168" i="1"/>
  <c r="M167" i="1"/>
  <c r="M166" i="1"/>
  <c r="M165" i="1"/>
  <c r="M27" i="1"/>
  <c r="M16" i="8" s="1"/>
  <c r="M26" i="1"/>
  <c r="M15" i="8" s="1"/>
  <c r="M25" i="1"/>
  <c r="M14" i="8" s="1"/>
  <c r="M24" i="1"/>
  <c r="M13" i="8" s="1"/>
  <c r="M23" i="1"/>
  <c r="M12" i="8" s="1"/>
  <c r="M22" i="1"/>
  <c r="M11" i="8" s="1"/>
  <c r="M21" i="1"/>
  <c r="M20" i="1"/>
  <c r="M19" i="1"/>
  <c r="BR59" i="8" l="1"/>
  <c r="E78" i="8" l="1"/>
  <c r="BA78" i="8"/>
  <c r="BB78" i="8"/>
  <c r="E34" i="8"/>
  <c r="BA34" i="8"/>
  <c r="BB34" i="8"/>
  <c r="BB76" i="8" l="1"/>
  <c r="BA76" i="8"/>
  <c r="BB75" i="8"/>
  <c r="BA75" i="8"/>
  <c r="BB74" i="8"/>
  <c r="BA74" i="8"/>
  <c r="CG17" i="8"/>
  <c r="CB17" i="8"/>
  <c r="BZ17" i="8"/>
  <c r="BX17" i="8"/>
  <c r="BT17" i="8"/>
  <c r="BR17" i="8"/>
  <c r="BP17" i="8"/>
  <c r="BN17" i="8"/>
  <c r="BL17" i="8"/>
  <c r="BJ17" i="8"/>
  <c r="BH17" i="8"/>
  <c r="BF17" i="8"/>
  <c r="AE17" i="8"/>
  <c r="F17" i="8"/>
  <c r="DD59" i="8"/>
  <c r="DC59" i="8"/>
  <c r="DB59" i="8"/>
  <c r="DA59" i="8"/>
  <c r="CZ59" i="8"/>
  <c r="CY59" i="8"/>
  <c r="CX59" i="8"/>
  <c r="CW59" i="8"/>
  <c r="CV59" i="8"/>
  <c r="CU59" i="8"/>
  <c r="CT59" i="8"/>
  <c r="CS59" i="8"/>
  <c r="CR59" i="8"/>
  <c r="CQ59" i="8"/>
  <c r="CP59" i="8"/>
  <c r="CO59" i="8"/>
  <c r="CN59" i="8"/>
  <c r="CM59" i="8"/>
  <c r="CL59" i="8"/>
  <c r="CK59" i="8"/>
  <c r="CJ59" i="8"/>
  <c r="CI59" i="8"/>
  <c r="CH59" i="8"/>
  <c r="CG59" i="8"/>
  <c r="CC59" i="8"/>
  <c r="CB59" i="8"/>
  <c r="CA59" i="8"/>
  <c r="BZ59" i="8"/>
  <c r="BY59" i="8"/>
  <c r="BX59" i="8"/>
  <c r="BU59" i="8"/>
  <c r="BT59" i="8"/>
  <c r="BS59" i="8"/>
  <c r="BQ59" i="8"/>
  <c r="BP59" i="8"/>
  <c r="BO59" i="8"/>
  <c r="BN59" i="8"/>
  <c r="BM59" i="8"/>
  <c r="BL59" i="8"/>
  <c r="BK59" i="8"/>
  <c r="BJ59" i="8"/>
  <c r="BI59" i="8"/>
  <c r="BH59" i="8"/>
  <c r="BG59" i="8"/>
  <c r="BF59" i="8"/>
  <c r="AZ59" i="8"/>
  <c r="AY59" i="8"/>
  <c r="AX59" i="8"/>
  <c r="AW59" i="8"/>
  <c r="AV59" i="8"/>
  <c r="AU59" i="8"/>
  <c r="AT59" i="8"/>
  <c r="AS59" i="8"/>
  <c r="AR59" i="8"/>
  <c r="AQ59" i="8"/>
  <c r="AP59" i="8"/>
  <c r="AO59" i="8"/>
  <c r="AN59" i="8"/>
  <c r="AM59" i="8"/>
  <c r="AL59" i="8"/>
  <c r="AK59" i="8"/>
  <c r="AJ59" i="8"/>
  <c r="AI59" i="8"/>
  <c r="AH59" i="8"/>
  <c r="AG59" i="8"/>
  <c r="AF59" i="8"/>
  <c r="AE59" i="8"/>
  <c r="AA59" i="8"/>
  <c r="Z59" i="8"/>
  <c r="Y59" i="8"/>
  <c r="X59" i="8"/>
  <c r="W59" i="8"/>
  <c r="V59" i="8"/>
  <c r="U59" i="8"/>
  <c r="T59" i="8"/>
  <c r="S59" i="8"/>
  <c r="R59" i="8"/>
  <c r="Q59" i="8"/>
  <c r="P59" i="8"/>
  <c r="O59" i="8"/>
  <c r="N59" i="8"/>
  <c r="M59" i="8"/>
  <c r="L59" i="8"/>
  <c r="K59" i="8"/>
  <c r="J59" i="8"/>
  <c r="I59" i="8"/>
  <c r="H59" i="8"/>
  <c r="G59" i="8"/>
  <c r="F59"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R58" i="8"/>
  <c r="BQ58" i="8"/>
  <c r="BP58" i="8"/>
  <c r="BO58" i="8"/>
  <c r="BN58" i="8"/>
  <c r="BM58" i="8"/>
  <c r="BL58" i="8"/>
  <c r="BK58" i="8"/>
  <c r="BJ58" i="8"/>
  <c r="BI58" i="8"/>
  <c r="BH58" i="8"/>
  <c r="BG58" i="8"/>
  <c r="BF58" i="8"/>
  <c r="AZ58" i="8"/>
  <c r="AY58" i="8"/>
  <c r="AX58" i="8"/>
  <c r="AW58" i="8"/>
  <c r="AV58" i="8"/>
  <c r="AU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R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DD56" i="8"/>
  <c r="DC56" i="8"/>
  <c r="DB56" i="8"/>
  <c r="DA56" i="8"/>
  <c r="CZ56" i="8"/>
  <c r="CY56" i="8"/>
  <c r="CX56" i="8"/>
  <c r="CW56" i="8"/>
  <c r="CV56" i="8"/>
  <c r="CU56" i="8"/>
  <c r="CT56" i="8"/>
  <c r="CS56" i="8"/>
  <c r="CR56" i="8"/>
  <c r="CQ56" i="8"/>
  <c r="CP56" i="8"/>
  <c r="CO56" i="8"/>
  <c r="CN56" i="8"/>
  <c r="CM56" i="8"/>
  <c r="CL56" i="8"/>
  <c r="CK56" i="8"/>
  <c r="CJ56" i="8"/>
  <c r="CI56" i="8"/>
  <c r="CH56" i="8"/>
  <c r="CG56" i="8"/>
  <c r="CC56" i="8"/>
  <c r="CB56" i="8"/>
  <c r="CA56" i="8"/>
  <c r="BZ56" i="8"/>
  <c r="BY56" i="8"/>
  <c r="BX56" i="8"/>
  <c r="BU56" i="8"/>
  <c r="BT56" i="8"/>
  <c r="BS56" i="8"/>
  <c r="BR56" i="8"/>
  <c r="BQ56" i="8"/>
  <c r="BP56" i="8"/>
  <c r="BO56" i="8"/>
  <c r="BN56" i="8"/>
  <c r="BM56" i="8"/>
  <c r="BL56" i="8"/>
  <c r="BK56" i="8"/>
  <c r="BJ56" i="8"/>
  <c r="BI56" i="8"/>
  <c r="BH56" i="8"/>
  <c r="BG56" i="8"/>
  <c r="BF56" i="8"/>
  <c r="AZ56" i="8"/>
  <c r="AY56" i="8"/>
  <c r="AX56" i="8"/>
  <c r="AW56" i="8"/>
  <c r="AV56" i="8"/>
  <c r="AU56" i="8"/>
  <c r="AT56" i="8"/>
  <c r="AS56" i="8"/>
  <c r="AR56" i="8"/>
  <c r="AQ56" i="8"/>
  <c r="AP56" i="8"/>
  <c r="AO56" i="8"/>
  <c r="AN56" i="8"/>
  <c r="AM56" i="8"/>
  <c r="AL56" i="8"/>
  <c r="AK56" i="8"/>
  <c r="AJ56" i="8"/>
  <c r="AI56" i="8"/>
  <c r="AH56" i="8"/>
  <c r="AG56" i="8"/>
  <c r="AF56" i="8"/>
  <c r="AE56" i="8"/>
  <c r="AA56" i="8"/>
  <c r="Z56" i="8"/>
  <c r="Y56" i="8"/>
  <c r="X56" i="8"/>
  <c r="W56" i="8"/>
  <c r="V56" i="8"/>
  <c r="U56" i="8"/>
  <c r="T56" i="8"/>
  <c r="S56" i="8"/>
  <c r="R56" i="8"/>
  <c r="Q56" i="8"/>
  <c r="P56" i="8"/>
  <c r="O56" i="8"/>
  <c r="N56" i="8"/>
  <c r="M56" i="8"/>
  <c r="L56" i="8"/>
  <c r="K56" i="8"/>
  <c r="J56" i="8"/>
  <c r="I56" i="8"/>
  <c r="H56" i="8"/>
  <c r="G56" i="8"/>
  <c r="F56" i="8"/>
  <c r="DD55" i="8"/>
  <c r="DC55" i="8"/>
  <c r="DB55" i="8"/>
  <c r="DA55" i="8"/>
  <c r="CZ55" i="8"/>
  <c r="CY55" i="8"/>
  <c r="CX55" i="8"/>
  <c r="CW55" i="8"/>
  <c r="CV55" i="8"/>
  <c r="CU55" i="8"/>
  <c r="CT55" i="8"/>
  <c r="CS55" i="8"/>
  <c r="CR55" i="8"/>
  <c r="CQ55" i="8"/>
  <c r="CP55" i="8"/>
  <c r="CO55" i="8"/>
  <c r="CN55" i="8"/>
  <c r="CM55" i="8"/>
  <c r="CL55" i="8"/>
  <c r="CK55" i="8"/>
  <c r="CJ55" i="8"/>
  <c r="CI55" i="8"/>
  <c r="CH55" i="8"/>
  <c r="CG55" i="8"/>
  <c r="CC55" i="8"/>
  <c r="CB55" i="8"/>
  <c r="CA55" i="8"/>
  <c r="BZ55" i="8"/>
  <c r="BY55" i="8"/>
  <c r="BX55" i="8"/>
  <c r="BU55" i="8"/>
  <c r="BT55" i="8"/>
  <c r="BS55" i="8"/>
  <c r="BR55" i="8"/>
  <c r="BQ55" i="8"/>
  <c r="BP55" i="8"/>
  <c r="BO55" i="8"/>
  <c r="BN55" i="8"/>
  <c r="BM55" i="8"/>
  <c r="BL55" i="8"/>
  <c r="BK55" i="8"/>
  <c r="BJ55" i="8"/>
  <c r="BI55" i="8"/>
  <c r="BH55" i="8"/>
  <c r="BG55" i="8"/>
  <c r="BF55" i="8"/>
  <c r="AZ55" i="8"/>
  <c r="AY55" i="8"/>
  <c r="AX55" i="8"/>
  <c r="AW55" i="8"/>
  <c r="AV55" i="8"/>
  <c r="AU55" i="8"/>
  <c r="AT55" i="8"/>
  <c r="AS55" i="8"/>
  <c r="AR55" i="8"/>
  <c r="AQ55" i="8"/>
  <c r="AP55" i="8"/>
  <c r="AO55" i="8"/>
  <c r="AN55" i="8"/>
  <c r="AM55" i="8"/>
  <c r="AL55" i="8"/>
  <c r="AK55" i="8"/>
  <c r="AJ55" i="8"/>
  <c r="AI55" i="8"/>
  <c r="AH55" i="8"/>
  <c r="AG55" i="8"/>
  <c r="AF55" i="8"/>
  <c r="AE55" i="8"/>
  <c r="AA55" i="8"/>
  <c r="Z55" i="8"/>
  <c r="Y55" i="8"/>
  <c r="X55" i="8"/>
  <c r="W55" i="8"/>
  <c r="V55" i="8"/>
  <c r="U55" i="8"/>
  <c r="T55" i="8"/>
  <c r="S55" i="8"/>
  <c r="R55" i="8"/>
  <c r="Q55" i="8"/>
  <c r="P55" i="8"/>
  <c r="O55" i="8"/>
  <c r="N55" i="8"/>
  <c r="M55" i="8"/>
  <c r="L55" i="8"/>
  <c r="K55" i="8"/>
  <c r="J55" i="8"/>
  <c r="I55" i="8"/>
  <c r="H55" i="8"/>
  <c r="G55" i="8"/>
  <c r="F55" i="8"/>
  <c r="DD54" i="8"/>
  <c r="DC54" i="8"/>
  <c r="DB54" i="8"/>
  <c r="DA54" i="8"/>
  <c r="CZ54" i="8"/>
  <c r="CY54" i="8"/>
  <c r="CX54" i="8"/>
  <c r="CW54" i="8"/>
  <c r="CV54" i="8"/>
  <c r="CU54" i="8"/>
  <c r="CT54" i="8"/>
  <c r="CS54" i="8"/>
  <c r="CR54" i="8"/>
  <c r="CQ54" i="8"/>
  <c r="CP54" i="8"/>
  <c r="CO54" i="8"/>
  <c r="CN54" i="8"/>
  <c r="CM54" i="8"/>
  <c r="CL54" i="8"/>
  <c r="CK54" i="8"/>
  <c r="CJ54" i="8"/>
  <c r="CI54" i="8"/>
  <c r="CH54" i="8"/>
  <c r="CG54" i="8"/>
  <c r="CC54" i="8"/>
  <c r="CB54" i="8"/>
  <c r="CA54" i="8"/>
  <c r="BZ54" i="8"/>
  <c r="BY54" i="8"/>
  <c r="BX54" i="8"/>
  <c r="BU54" i="8"/>
  <c r="BT54" i="8"/>
  <c r="BS54" i="8"/>
  <c r="BR54" i="8"/>
  <c r="BQ54" i="8"/>
  <c r="BP54" i="8"/>
  <c r="BO54" i="8"/>
  <c r="BN54" i="8"/>
  <c r="BM54" i="8"/>
  <c r="BL54" i="8"/>
  <c r="BK54" i="8"/>
  <c r="BJ54" i="8"/>
  <c r="BI54" i="8"/>
  <c r="BH54" i="8"/>
  <c r="BG54" i="8"/>
  <c r="BF54" i="8"/>
  <c r="AZ54" i="8"/>
  <c r="AY54" i="8"/>
  <c r="AX54" i="8"/>
  <c r="AW54" i="8"/>
  <c r="AV54" i="8"/>
  <c r="AU54" i="8"/>
  <c r="AT54" i="8"/>
  <c r="AS54" i="8"/>
  <c r="AR54" i="8"/>
  <c r="AQ54" i="8"/>
  <c r="AP54" i="8"/>
  <c r="AO54" i="8"/>
  <c r="AN54" i="8"/>
  <c r="AM54" i="8"/>
  <c r="AL54" i="8"/>
  <c r="AK54" i="8"/>
  <c r="AJ54" i="8"/>
  <c r="AI54" i="8"/>
  <c r="AH54" i="8"/>
  <c r="AG54" i="8"/>
  <c r="AF54" i="8"/>
  <c r="AE54" i="8"/>
  <c r="AA54" i="8"/>
  <c r="Z54" i="8"/>
  <c r="Y54" i="8"/>
  <c r="X54" i="8"/>
  <c r="W54" i="8"/>
  <c r="V54" i="8"/>
  <c r="U54" i="8"/>
  <c r="T54" i="8"/>
  <c r="S54" i="8"/>
  <c r="R54" i="8"/>
  <c r="Q54" i="8"/>
  <c r="P54" i="8"/>
  <c r="O54" i="8"/>
  <c r="N54" i="8"/>
  <c r="M54" i="8"/>
  <c r="L54" i="8"/>
  <c r="K54" i="8"/>
  <c r="J54" i="8"/>
  <c r="I54" i="8"/>
  <c r="H54" i="8"/>
  <c r="G54" i="8"/>
  <c r="F54" i="8"/>
  <c r="DD53" i="8"/>
  <c r="DC53" i="8"/>
  <c r="DB53" i="8"/>
  <c r="DA53" i="8"/>
  <c r="CZ53" i="8"/>
  <c r="CY53" i="8"/>
  <c r="CX53" i="8"/>
  <c r="CW53" i="8"/>
  <c r="CV53" i="8"/>
  <c r="CU53" i="8"/>
  <c r="CT53" i="8"/>
  <c r="CS53" i="8"/>
  <c r="CR53" i="8"/>
  <c r="CQ53" i="8"/>
  <c r="CP53" i="8"/>
  <c r="CO53" i="8"/>
  <c r="CN53" i="8"/>
  <c r="CM53" i="8"/>
  <c r="CL53" i="8"/>
  <c r="CK53" i="8"/>
  <c r="CJ53" i="8"/>
  <c r="CI53" i="8"/>
  <c r="CH53" i="8"/>
  <c r="CG53" i="8"/>
  <c r="CC53" i="8"/>
  <c r="CB53" i="8"/>
  <c r="CA53" i="8"/>
  <c r="BZ53" i="8"/>
  <c r="BY53" i="8"/>
  <c r="BX53" i="8"/>
  <c r="BU53" i="8"/>
  <c r="BT53" i="8"/>
  <c r="BS53" i="8"/>
  <c r="BR53" i="8"/>
  <c r="BQ53" i="8"/>
  <c r="BP53" i="8"/>
  <c r="BO53" i="8"/>
  <c r="BN53" i="8"/>
  <c r="BM53" i="8"/>
  <c r="BL53" i="8"/>
  <c r="BK53" i="8"/>
  <c r="BJ53" i="8"/>
  <c r="BI53" i="8"/>
  <c r="BH53" i="8"/>
  <c r="BG53" i="8"/>
  <c r="BF53" i="8"/>
  <c r="AZ53" i="8"/>
  <c r="AY53" i="8"/>
  <c r="AX53" i="8"/>
  <c r="AW53" i="8"/>
  <c r="AV53" i="8"/>
  <c r="AU53" i="8"/>
  <c r="AT53" i="8"/>
  <c r="AS53" i="8"/>
  <c r="AR53" i="8"/>
  <c r="AQ53" i="8"/>
  <c r="AP53" i="8"/>
  <c r="AO53" i="8"/>
  <c r="AN53" i="8"/>
  <c r="AM53" i="8"/>
  <c r="AL53" i="8"/>
  <c r="AK53" i="8"/>
  <c r="AJ53" i="8"/>
  <c r="AI53" i="8"/>
  <c r="AH53" i="8"/>
  <c r="AG53" i="8"/>
  <c r="AF53" i="8"/>
  <c r="AE53" i="8"/>
  <c r="AA53" i="8"/>
  <c r="Z53" i="8"/>
  <c r="Y53" i="8"/>
  <c r="X53" i="8"/>
  <c r="W53" i="8"/>
  <c r="V53" i="8"/>
  <c r="U53" i="8"/>
  <c r="T53" i="8"/>
  <c r="S53" i="8"/>
  <c r="R53" i="8"/>
  <c r="Q53" i="8"/>
  <c r="P53" i="8"/>
  <c r="O53" i="8"/>
  <c r="N53" i="8"/>
  <c r="M53" i="8"/>
  <c r="L53" i="8"/>
  <c r="K53" i="8"/>
  <c r="J53" i="8"/>
  <c r="I53" i="8"/>
  <c r="H53" i="8"/>
  <c r="G53" i="8"/>
  <c r="F53"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60" i="8"/>
  <c r="DC60" i="8"/>
  <c r="DB60" i="8"/>
  <c r="DA60" i="8"/>
  <c r="CZ60" i="8"/>
  <c r="CY60" i="8"/>
  <c r="CX60" i="8"/>
  <c r="CW60" i="8"/>
  <c r="CV60" i="8"/>
  <c r="CU60" i="8"/>
  <c r="CT60" i="8"/>
  <c r="CS60" i="8"/>
  <c r="CR60" i="8"/>
  <c r="CQ60" i="8"/>
  <c r="CP60" i="8"/>
  <c r="CO60" i="8"/>
  <c r="CN60" i="8"/>
  <c r="CM60" i="8"/>
  <c r="CL60" i="8"/>
  <c r="CK60" i="8"/>
  <c r="CJ60" i="8"/>
  <c r="CI60" i="8"/>
  <c r="CH60" i="8"/>
  <c r="CG60" i="8"/>
  <c r="CC60" i="8"/>
  <c r="CB60" i="8"/>
  <c r="CA60" i="8"/>
  <c r="BZ60" i="8"/>
  <c r="BY60" i="8"/>
  <c r="BX60" i="8"/>
  <c r="BU60" i="8"/>
  <c r="BT60" i="8"/>
  <c r="BS60" i="8"/>
  <c r="BR60" i="8"/>
  <c r="BQ60" i="8"/>
  <c r="BP60" i="8"/>
  <c r="BO60" i="8"/>
  <c r="BN60" i="8"/>
  <c r="BM60" i="8"/>
  <c r="BL60" i="8"/>
  <c r="BK60" i="8"/>
  <c r="BJ60" i="8"/>
  <c r="BI60" i="8"/>
  <c r="BH60" i="8"/>
  <c r="BG60" i="8"/>
  <c r="BF60" i="8"/>
  <c r="AX60" i="8"/>
  <c r="AW60" i="8"/>
  <c r="AV60" i="8"/>
  <c r="AT60" i="8"/>
  <c r="AS60" i="8"/>
  <c r="AR60" i="8"/>
  <c r="AQ60" i="8"/>
  <c r="AP60" i="8"/>
  <c r="AO60" i="8"/>
  <c r="AN60" i="8"/>
  <c r="AM60" i="8"/>
  <c r="AL60" i="8"/>
  <c r="AK60" i="8"/>
  <c r="AJ60" i="8"/>
  <c r="AI60" i="8"/>
  <c r="AH60" i="8"/>
  <c r="AG60" i="8"/>
  <c r="AF60" i="8"/>
  <c r="AE60" i="8"/>
  <c r="AA60" i="8"/>
  <c r="Z60" i="8"/>
  <c r="Y60" i="8"/>
  <c r="X60" i="8"/>
  <c r="W60" i="8"/>
  <c r="V60" i="8"/>
  <c r="U60" i="8"/>
  <c r="T60" i="8"/>
  <c r="S60" i="8"/>
  <c r="R60" i="8"/>
  <c r="Q60" i="8"/>
  <c r="P60" i="8"/>
  <c r="O60" i="8"/>
  <c r="N60" i="8"/>
  <c r="M60" i="8"/>
  <c r="L60" i="8"/>
  <c r="K60" i="8"/>
  <c r="J60" i="8"/>
  <c r="I60" i="8"/>
  <c r="H60" i="8"/>
  <c r="G60" i="8"/>
  <c r="F60" i="8"/>
  <c r="AU60" i="8"/>
  <c r="AY60" i="8"/>
  <c r="AZ60" i="8"/>
  <c r="BA11" i="8"/>
  <c r="BB11" i="8"/>
  <c r="BB77" i="8"/>
  <c r="BA77" i="8"/>
  <c r="E77" i="8"/>
  <c r="DG76" i="8"/>
  <c r="DF76" i="8"/>
  <c r="E76" i="8"/>
  <c r="DG75" i="8"/>
  <c r="DF75" i="8"/>
  <c r="E75" i="8"/>
  <c r="DG74" i="8"/>
  <c r="DF74" i="8"/>
  <c r="E74" i="8"/>
  <c r="E73" i="8"/>
  <c r="E72" i="8"/>
  <c r="E71" i="8"/>
  <c r="E70" i="8"/>
  <c r="E69" i="8"/>
  <c r="E68" i="8"/>
  <c r="E67" i="8"/>
  <c r="E66" i="8"/>
  <c r="E65" i="8"/>
  <c r="E64" i="8"/>
  <c r="E63"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<sst xmlns="http://schemas.openxmlformats.org/spreadsheetml/2006/main" count="1600" uniqueCount="327">
  <si>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</si>
  <si>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</si>
  <si>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</si>
  <si>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</si>
  <si>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</si>
  <si>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</si>
  <si>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</si>
  <si>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</si>
  <si>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</si>
  <si>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</si>
  <si>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</si>
  <si>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</si>
  <si>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</si>
  <si>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</si>
  <si>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</si>
  <si>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</si>
  <si>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</si>
  <si>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</si>
  <si>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</si>
  <si>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</si>
  <si>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</si>
  <si>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</si>
  <si>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</si>
  <si>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</si>
  <si>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</si>
  <si>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</si>
  <si>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</si>
  <si>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</si>
  <si>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</si>
  <si>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</si>
  <si>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</si>
  <si>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</si>
  <si>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</si>
  <si>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</si>
  <si>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</si>
  <si>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</si>
  <si>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</si>
  <si>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</si>
  <si>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</si>
  <si>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</si>
  <si>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</si>
  <si>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</si>
  <si>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</si>
  <si>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</si>
  <si>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</si>
  <si>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</si>
  <si>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</si>
  <si>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</si>
  <si>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</si>
  <si>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</si>
  <si>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</si>
  <si>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</si>
  <si>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</si>
  <si>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</si>
  <si>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</si>
  <si>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</si>
  <si>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</si>
  <si>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</si>
  <si>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</si>
  <si>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</si>
  <si>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</si>
  <si>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</si>
  <si>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</si>
  <si>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</si>
  <si>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</si>
  <si>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</si>
  <si>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</si>
  <si>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</si>
  <si>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</si>
  <si>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</si>
  <si>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</si>
  <si>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</si>
  <si>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</si>
  <si>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</si>
  <si>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</si>
  <si>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</si>
  <si>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</si>
  <si>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</si>
  <si>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</si>
  <si>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</si>
  <si>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</si>
  <si>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</si>
  <si>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</si>
  <si>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</si>
  <si>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</si>
  <si>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</si>
  <si>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</si>
  <si>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</si>
  <si>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</si>
  <si>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</si>
  <si>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</si>
  <si>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</si>
  <si>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</si>
  <si>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</si>
  <si>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</si>
  <si>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</si>
  <si>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</si>
  <si>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</si>
  <si>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</si>
  <si>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</si>
  <si>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</si>
  <si>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</si>
  <si>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</si>
  <si>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</si>
  <si>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</si>
  <si>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</si>
  <si>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</si>
  <si>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</si>
  <si>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</si>
  <si>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</si>
  <si>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</si>
  <si>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</si>
  <si>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</si>
  <si>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</si>
  <si>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</si>
  <si>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</si>
  <si>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</si>
  <si>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</si>
  <si>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</si>
  <si>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</si>
  <si>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</si>
  <si>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</si>
  <si>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</si>
  <si>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</si>
  <si>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</si>
  <si>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</si>
  <si>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</si>
  <si>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</si>
  <si>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</si>
  <si>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</si>
  <si>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</si>
  <si>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</si>
  <si>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</si>
  <si>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</si>
  <si>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</si>
  <si>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</si>
  <si>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</si>
  <si>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</si>
  <si>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</si>
  <si>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</si>
  <si>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</si>
  <si>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</si>
  <si>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</si>
  <si>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</si>
  <si>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</si>
  <si>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</si>
  <si>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</si>
  <si>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</si>
  <si>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</si>
  <si>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</si>
  <si>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</si>
  <si>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</si>
  <si>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</si>
  <si>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</si>
  <si>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</si>
  <si>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</si>
  <si>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</si>
  <si>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</si>
  <si>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</si>
  <si>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</si>
  <si>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</si>
  <si>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</si>
  <si>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</si>
  <si>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</si>
  <si>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</si>
  <si>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</si>
  <si>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</si>
  <si>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</si>
  <si>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</si>
  <si>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</si>
  <si>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</si>
  <si>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</si>
  <si>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</si>
  <si>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</si>
  <si>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</si>
  <si>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</si>
  <si>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</si>
  <si>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</si>
  <si>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</si>
  <si>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</si>
  <si>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</si>
  <si>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</si>
  <si>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</si>
  <si>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</si>
  <si>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</si>
  <si>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</si>
  <si>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</si>
  <si>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</si>
  <si>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</si>
  <si>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</si>
  <si>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</si>
  <si>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</si>
  <si>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</si>
  <si>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</si>
  <si>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</si>
  <si>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</si>
  <si>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</si>
  <si>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</si>
  <si>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</si>
  <si>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</si>
  <si>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</si>
  <si>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</si>
  <si>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</si>
  <si>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</si>
  <si>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</si>
  <si>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</si>
  <si>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</si>
  <si>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</si>
  <si>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</si>
  <si>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</si>
  <si>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</si>
  <si>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</si>
  <si>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</si>
  <si>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</si>
  <si>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</si>
  <si>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</si>
  <si>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</si>
  <si>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</si>
  <si>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</si>
  <si>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１　景気動向指数について、令和５年５月分公表時に、平成15年１月からの指数を遡及改定している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</si>
  <si>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</si>
  <si>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</si>
  <si>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</si>
  <si>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</si>
  <si>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</si>
  <si>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</si>
  <si>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</si>
  <si>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</si>
  <si>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</si>
  <si>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</si>
  <si>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</si>
  <si>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</si>
  <si>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</si>
  <si>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</si>
  <si>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</si>
  <si>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</si>
  <si>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</si>
  <si>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</si>
  <si>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</si>
  <si>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注　１　本県の「表」は「統計みやざき」の掲載表を示している。</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</si>
  <si>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</si>
  <si>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</si>
  <si>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</si>
  <si>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</si>
  <si>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</si>
  <si>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</si>
  <si>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</si>
  <si>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</si>
  <si>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</si>
  <si>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４－１</t>
    <phoneticPr fontId="6"/>
  </si>
  <si>
    <t>10－２</t>
    <phoneticPr fontId="3"/>
  </si>
  <si>
    <t>10－１</t>
    <phoneticPr fontId="3"/>
  </si>
  <si>
    <t>10－６</t>
    <phoneticPr fontId="3"/>
  </si>
  <si>
    <t>－</t>
    <phoneticPr fontId="6"/>
  </si>
  <si>
    <t>11－２</t>
    <phoneticPr fontId="3"/>
  </si>
  <si>
    <t>11－１</t>
    <phoneticPr fontId="3"/>
  </si>
  <si>
    <t>10－７</t>
    <phoneticPr fontId="3"/>
  </si>
  <si>
    <t>10－３</t>
    <phoneticPr fontId="3"/>
  </si>
  <si>
    <t>２－１</t>
    <phoneticPr fontId="3"/>
  </si>
  <si>
    <t>４－３</t>
    <phoneticPr fontId="3"/>
  </si>
  <si>
    <t>５－１</t>
    <phoneticPr fontId="3"/>
  </si>
  <si>
    <t>５－２</t>
    <phoneticPr fontId="6"/>
  </si>
  <si>
    <t>５－３</t>
    <phoneticPr fontId="3"/>
  </si>
  <si>
    <t>７－３</t>
    <phoneticPr fontId="3"/>
  </si>
  <si>
    <t>８－３</t>
    <phoneticPr fontId="6"/>
  </si>
  <si>
    <t>８－６</t>
    <phoneticPr fontId="3"/>
  </si>
  <si>
    <t>９－１</t>
    <phoneticPr fontId="3"/>
  </si>
  <si>
    <t>９－２</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</si>
  <si>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</si>
  <si>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</si>
  <si>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</si>
  <si>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</si>
  <si>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</si>
  <si>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</si>
  <si>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</si>
  <si>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</si>
  <si>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</si>
  <si>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</si>
  <si>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</si>
  <si>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</si>
  <si>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</si>
  <si>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</si>
  <si>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</si>
  <si>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</si>
  <si>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</si>
  <si>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</si>
  <si>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</si>
  <si>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</si>
  <si>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</si>
  <si>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</si>
  <si>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</si>
  <si>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</si>
  <si>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</si>
  <si>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</si>
  <si>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５　鉱工業指数は、令和６年８月に令和５年度の年度補正を行った。</t>
    <rPh sb="2" eb="5">
      <t>コウコウギョウ</t>
    </rPh>
    <rPh sb="5" eb="7">
      <t>シスウ</t>
    </rPh>
    <rPh sb="9" eb="11">
      <t>レイワ</t>
    </rPh>
    <rPh sb="12" eb="13">
      <t>ネン</t>
    </rPh>
    <rPh sb="14" eb="15">
      <t>ツキ</t>
    </rPh>
    <rPh sb="16" eb="18">
      <t>レイワ</t>
    </rPh>
    <rPh sb="19" eb="21">
      <t>ネンド</t>
    </rPh>
    <rPh sb="22" eb="24">
      <t>ネンド</t>
    </rPh>
    <rPh sb="24" eb="26">
      <t>ホセイ</t>
    </rPh>
    <rPh sb="27" eb="28">
      <t>オコナ</t>
    </rPh>
    <phoneticPr fontId="6"/>
  </si>
  <si>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</si>
  <si>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</si>
  <si>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　　５　鉱工業指数は、令和６年８月に令和５年度の年度補正を行った。また、景気動向指数も同年９月に記載月次の補正を行った。</t>
    <rPh sb="4" eb="7">
      <t>コウコウギョウ</t>
    </rPh>
    <rPh sb="7" eb="9">
      <t>シスウ</t>
    </rPh>
    <rPh sb="11" eb="13">
      <t>レイワ</t>
    </rPh>
    <rPh sb="14" eb="15">
      <t>ネン</t>
    </rPh>
    <rPh sb="16" eb="17">
      <t>ツキ</t>
    </rPh>
    <rPh sb="18" eb="20">
      <t>レイワ</t>
    </rPh>
    <rPh sb="21" eb="23">
      <t>ネンド</t>
    </rPh>
    <rPh sb="24" eb="26">
      <t>ネンド</t>
    </rPh>
    <rPh sb="26" eb="28">
      <t>ホセイ</t>
    </rPh>
    <rPh sb="29" eb="30">
      <t>オコナ</t>
    </rPh>
    <rPh sb="36" eb="38">
      <t>ケイキ</t>
    </rPh>
    <rPh sb="38" eb="40">
      <t>ドウコウ</t>
    </rPh>
    <rPh sb="40" eb="42">
      <t>シスウ</t>
    </rPh>
    <rPh sb="43" eb="45">
      <t>ドウネン</t>
    </rPh>
    <rPh sb="46" eb="47">
      <t>ツキ</t>
    </rPh>
    <rPh sb="48" eb="50">
      <t>キサイ</t>
    </rPh>
    <rPh sb="50" eb="52">
      <t>ゲツジ</t>
    </rPh>
    <rPh sb="53" eb="55">
      <t>ホセイ</t>
    </rPh>
    <rPh sb="56" eb="57">
      <t>オコナ</t>
    </rPh>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</si>
  <si>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</si>
  <si>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</si>
  <si>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</si>
  <si>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</si>
  <si>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</si>
  <si>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</si>
  <si>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</si>
  <si>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r</t>
    <phoneticPr fontId="6"/>
  </si>
  <si>
    <t>－</t>
    <phoneticPr fontId="6"/>
  </si>
  <si>
    <t>コンビニエンスストア
販売額</t>
    <rPh sb="13" eb="14">
      <t>ガク</t>
    </rPh>
    <phoneticPr fontId="6"/>
  </si>
  <si>
    <t>ｒ</t>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</si>
  <si>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</si>
  <si>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</si>
  <si>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</si>
  <si>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</si>
  <si>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</si>
  <si>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</si>
  <si>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</si>
  <si>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</si>
  <si>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</si>
  <si>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</si>
  <si>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</si>
  <si>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</si>
  <si>
    <t>-</t>
    <phoneticPr fontId="6"/>
  </si>
  <si>
    <t>ｒ</t>
    <phoneticPr fontId="3"/>
  </si>
  <si>
    <t>r</t>
    <phoneticPr fontId="3"/>
  </si>
  <si>
    <t>r</t>
    <phoneticPr fontId="6"/>
  </si>
  <si>
    <t>r</t>
    <phoneticPr fontId="3"/>
  </si>
  <si>
    <t>r</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</si>
</sst>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55">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3" xfId="0" applyNumberFormat="1" applyFont="1" applyBorder="1" applyAlignment="1">
      <alignment horizontal="right"/>
    </xf>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205" fontId="4" fillId="0" borderId="19" xfId="0" applyNumberFormat="1" applyFont="1" applyBorder="1" applyAlignment="1">
      <alignment horizontal="center" vertical="center"/>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180" fontId="4" fillId="0" borderId="0" xfId="0" applyNumberFormat="1" applyFont="1"/>
    <xf numFmtId="178" fontId="4" fillId="0" borderId="41" xfId="0" applyNumberFormat="1" applyFont="1" applyBorder="1"/>
    <xf numFmtId="179" fontId="4" fillId="0" borderId="35" xfId="0" applyNumberFormat="1" applyFont="1" applyBorder="1"/>
    <xf numFmtId="178" fontId="4" fillId="0" borderId="35" xfId="0" applyNumberFormat="1" applyFont="1" applyBorder="1" applyAlignment="1">
      <alignment horizontal="right"/>
    </xf>
    <xf numFmtId="178" fontId="4" fillId="0" borderId="40" xfId="0" applyNumberFormat="1" applyFont="1" applyBorder="1" applyAlignment="1">
      <alignment horizontal="center"/>
    </xf>
    <xf numFmtId="179" fontId="4" fillId="0" borderId="40" xfId="0" applyNumberFormat="1" applyFont="1" applyBorder="1" applyAlignment="1">
      <alignment horizontal="center"/>
    </xf>
    <xf numFmtId="180" fontId="4" fillId="0" borderId="41" xfId="0" applyNumberFormat="1" applyFont="1" applyBorder="1"/>
    <xf numFmtId="198" fontId="59" fillId="0" borderId="0" xfId="0" applyNumberFormat="1" applyFont="1"/>
    <xf numFmtId="186" fontId="61" fillId="0" borderId="16" xfId="0" applyNumberFormat="1" applyFont="1" applyBorder="1"/>
    <xf numFmtId="188" fontId="4" fillId="0" borderId="0" xfId="0" applyNumberFormat="1" applyFont="1" applyAlignment="1">
      <alignment horizontal="right" vertical="center"/>
    </xf>
    <xf numFmtId="205" fontId="4" fillId="0" borderId="22" xfId="0" applyNumberFormat="1" applyFont="1" applyBorder="1" applyAlignment="1">
      <alignment horizontal="center" vertical="center"/>
    </xf>
    <xf numFmtId="205" fontId="4" fillId="0" borderId="16" xfId="0" applyNumberFormat="1" applyFont="1" applyBorder="1" applyAlignment="1">
      <alignment horizontal="center" vertical="center"/>
    </xf>
    <xf numFmtId="0" fontId="4" fillId="0" borderId="17" xfId="0"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4"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8" fillId="0" borderId="23"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8" fillId="0" borderId="23" xfId="0" applyFont="1" applyBorder="1" applyAlignment="1">
      <alignment vertical="center" wrapText="1"/>
    </xf>
    <xf numFmtId="0" fontId="0" fillId="0" borderId="23" xfId="0" applyBorder="1" applyAlignment="1">
      <alignment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15" xfId="0" applyFont="1"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4" fillId="0" borderId="29" xfId="0" applyFont="1" applyBorder="1" applyAlignment="1">
      <alignment horizontal="distributed" vertical="center" wrapText="1" justifyLastLine="1"/>
    </xf>
    <xf numFmtId="0" fontId="0" fillId="0" borderId="35"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distributed" vertical="center" wrapText="1" justifyLastLine="1"/>
    </xf>
    <xf numFmtId="0" fontId="4" fillId="0" borderId="25"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25"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0" fillId="0" borderId="25" xfId="0" applyBorder="1" applyAlignment="1">
      <alignment horizontal="center" vertical="center" wrapText="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4" fillId="0" borderId="53" xfId="0" quotePrefix="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49" fontId="4" fillId="0" borderId="32" xfId="0" quotePrefix="1"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0" fontId="4" fillId="0" borderId="30"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12" xfId="0" applyFont="1" applyBorder="1" applyAlignment="1">
      <alignment horizontal="distributed"/>
    </xf>
    <xf numFmtId="0" fontId="4" fillId="0" borderId="15" xfId="0" applyFont="1" applyBorder="1" applyAlignment="1">
      <alignment horizont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0" fontId="4" fillId="0" borderId="2" xfId="0" quotePrefix="1" applyFont="1" applyBorder="1" applyAlignment="1">
      <alignment horizontal="center" vertical="center" wrapText="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4" fillId="0" borderId="32" xfId="0" quotePrefix="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49" fontId="4" fillId="0" borderId="32" xfId="0" applyNumberFormat="1" applyFont="1" applyBorder="1" applyAlignment="1">
      <alignment horizontal="center" vertical="center" wrapText="1"/>
    </xf>
    <xf numFmtId="0" fontId="4" fillId="0" borderId="12" xfId="0" applyFont="1" applyBorder="1" applyAlignment="1">
      <alignment horizontal="right" vertical="top"/>
    </xf>
    <xf numFmtId="0" fontId="0" fillId="0" borderId="15" xfId="0" applyBorder="1" applyAlignment="1">
      <alignment horizontal="right" vertical="top"/>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4" fillId="0" borderId="1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4" fillId="0" borderId="15"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0" applyFont="1" applyBorder="1" applyAlignment="1">
      <alignment horizontal="right" vertical="top"/>
    </xf>
    <xf numFmtId="0" fontId="4" fillId="0" borderId="16" xfId="0" applyFont="1" applyBorder="1" applyAlignment="1">
      <alignment horizontal="right" vertical="top"/>
    </xf>
    <xf numFmtId="49" fontId="5" fillId="0" borderId="32" xfId="0" applyNumberFormat="1" applyFont="1" applyBorder="1" applyAlignment="1">
      <alignment horizontal="center" vertical="center" wrapText="1"/>
    </xf>
    <xf numFmtId="0" fontId="4" fillId="0" borderId="12" xfId="0" applyFont="1" applyBorder="1" applyAlignment="1">
      <alignment horizontal="distributed" vertical="center" wrapText="1"/>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9"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10583</xdr:colOff>
      <xdr:row>170</xdr:row>
      <xdr:rowOff>31750</xdr:rowOff>
    </xdr:from>
    <xdr:to>
      <xdr:col>78</xdr:col>
      <xdr:colOff>231273</xdr:colOff>
      <xdr:row>172</xdr:row>
      <xdr:rowOff>87168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34459333" y="33136417"/>
          <a:ext cx="220690"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62</xdr:row>
      <xdr:rowOff>0</xdr:rowOff>
    </xdr:from>
    <xdr:to>
      <xdr:col>49</xdr:col>
      <xdr:colOff>313765</xdr:colOff>
      <xdr:row>62</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52</xdr:row>
      <xdr:rowOff>41563</xdr:rowOff>
    </xdr:from>
    <xdr:to>
      <xdr:col>52</xdr:col>
      <xdr:colOff>314499</xdr:colOff>
      <xdr:row>52</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53</xdr:row>
      <xdr:rowOff>0</xdr:rowOff>
    </xdr:from>
    <xdr:to>
      <xdr:col>52</xdr:col>
      <xdr:colOff>300644</xdr:colOff>
      <xdr:row>53</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54</xdr:row>
      <xdr:rowOff>0</xdr:rowOff>
    </xdr:from>
    <xdr:to>
      <xdr:col>52</xdr:col>
      <xdr:colOff>314497</xdr:colOff>
      <xdr:row>54</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55</xdr:row>
      <xdr:rowOff>27711</xdr:rowOff>
    </xdr:from>
    <xdr:to>
      <xdr:col>52</xdr:col>
      <xdr:colOff>328352</xdr:colOff>
      <xdr:row>56</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56</xdr:row>
      <xdr:rowOff>221672</xdr:rowOff>
    </xdr:from>
    <xdr:to>
      <xdr:col>52</xdr:col>
      <xdr:colOff>314497</xdr:colOff>
      <xdr:row>57</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55</xdr:row>
      <xdr:rowOff>221673</xdr:rowOff>
    </xdr:from>
    <xdr:to>
      <xdr:col>52</xdr:col>
      <xdr:colOff>300642</xdr:colOff>
      <xdr:row>57</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52</xdr:row>
      <xdr:rowOff>27709</xdr:rowOff>
    </xdr:from>
    <xdr:to>
      <xdr:col>53</xdr:col>
      <xdr:colOff>286788</xdr:colOff>
      <xdr:row>53</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56</xdr:row>
      <xdr:rowOff>13854</xdr:rowOff>
    </xdr:from>
    <xdr:to>
      <xdr:col>53</xdr:col>
      <xdr:colOff>272934</xdr:colOff>
      <xdr:row>57</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CY209"/>
  <sheetViews>
    <sheetView showGridLines="0" zoomScale="90" zoomScaleNormal="90" zoomScaleSheetLayoutView="90" workbookViewId="0">
      <pane xSplit="5" ySplit="9" topLeftCell="F175" activePane="bottomRight" state="frozen"/>
      <selection pane="topRight" activeCell="F1" sqref="F1"/>
      <selection pane="bottomLeft" activeCell="A10" sqref="A10"/>
      <selection pane="bottomRight" activeCell="O192" sqref="O192"/>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7.90625" style="2" bestFit="1" customWidth="1"/>
    <col min="8" max="8" width="2.36328125" style="2" customWidth="1"/>
    <col min="9" max="9" width="8.08984375" style="2" customWidth="1"/>
    <col min="10" max="10" width="2.36328125" style="2" customWidth="1"/>
    <col min="11" max="11" width="8.08984375" style="2" customWidth="1"/>
    <col min="12" max="12" width="2.36328125" style="2" customWidth="1"/>
    <col min="13" max="13" width="9.90625" style="2" customWidth="1"/>
    <col min="14" max="14" width="2.36328125" style="2" customWidth="1"/>
    <col min="15" max="15" width="9.453125" style="2" bestFit="1" customWidth="1"/>
    <col min="16" max="16" width="2.36328125" style="2" customWidth="1"/>
    <col min="17" max="17" width="8" style="2" customWidth="1"/>
    <col min="18" max="18" width="2.36328125" style="2" customWidth="1"/>
    <col min="19" max="19" width="7.81640625" style="2" customWidth="1"/>
    <col min="20" max="20" width="2.36328125" style="2" customWidth="1"/>
    <col min="21" max="21" width="7.81640625" style="2" customWidth="1"/>
    <col min="22" max="22" width="2.36328125" style="2" customWidth="1"/>
    <col min="23" max="23" width="8.08984375" style="2" customWidth="1"/>
    <col min="24" max="24" width="2.36328125" style="2" customWidth="1"/>
    <col min="25" max="25" width="7.90625" style="2" customWidth="1"/>
    <col min="26" max="26" width="2.36328125" style="2" customWidth="1"/>
    <col min="27" max="27" width="8.08984375" style="2" customWidth="1"/>
    <col min="28" max="28" width="2.36328125" style="2" customWidth="1"/>
    <col min="29" max="29" width="13" style="2" bestFit="1" customWidth="1"/>
    <col min="30" max="30" width="2.36328125" style="2" customWidth="1"/>
    <col min="31" max="31" width="13" style="2" bestFit="1" customWidth="1"/>
    <col min="32" max="32" width="2.36328125" style="2" customWidth="1"/>
    <col min="33" max="33" width="12.453125" style="2" customWidth="1"/>
    <col min="34" max="34" width="2.36328125" style="2" customWidth="1"/>
    <col min="35" max="35" width="11.1796875" style="2" customWidth="1"/>
    <col min="36" max="36" width="2.36328125" style="2" customWidth="1"/>
    <col min="37" max="37" width="12.08984375" style="2" bestFit="1" customWidth="1"/>
    <col min="38" max="38" width="2.36328125" style="2" customWidth="1"/>
    <col min="39" max="39" width="10.36328125" style="2" customWidth="1"/>
    <col min="40" max="40" width="2.36328125" style="2" customWidth="1"/>
    <col min="41" max="41" width="9.81640625" style="2" customWidth="1"/>
    <col min="42" max="42" width="2.36328125" style="2" customWidth="1"/>
    <col min="43" max="43" width="7.90625" style="2" customWidth="1"/>
    <col min="44" max="44" width="2.36328125" style="2" customWidth="1"/>
    <col min="45" max="45" width="9.81640625" style="2" customWidth="1"/>
    <col min="46" max="46" width="2.36328125" style="2" customWidth="1"/>
    <col min="47" max="47" width="12.81640625" style="2" customWidth="1"/>
    <col min="48" max="48" width="2.36328125" style="2" customWidth="1"/>
    <col min="49" max="49" width="12.453125" style="2" customWidth="1"/>
    <col min="50" max="50" width="12.90625" style="2" customWidth="1"/>
    <col min="51" max="51" width="7.6328125" style="2" customWidth="1"/>
    <col min="52" max="52" width="2.36328125" style="2" customWidth="1"/>
    <col min="53" max="53" width="9.453125" style="2" customWidth="1"/>
    <col min="54" max="54" width="2.36328125" style="2" customWidth="1"/>
    <col min="55" max="55" width="11.453125" style="2" customWidth="1"/>
    <col min="56" max="56" width="2.36328125" style="2" customWidth="1"/>
    <col min="57" max="57" width="13" style="2" bestFit="1" customWidth="1"/>
    <col min="58" max="58" width="2.36328125" style="2" customWidth="1"/>
    <col min="59" max="59" width="13" style="2" bestFit="1" customWidth="1"/>
    <col min="60" max="60" width="2.36328125" style="2" customWidth="1"/>
    <col min="61" max="61" width="14.1796875" style="2" bestFit="1" customWidth="1"/>
    <col min="62" max="62" width="2.36328125" style="2" customWidth="1"/>
    <col min="63" max="63" width="9.90625" style="2" customWidth="1"/>
    <col min="64" max="64" width="2.36328125" style="2" customWidth="1"/>
    <col min="65" max="65" width="11.08984375" style="2" customWidth="1"/>
    <col min="66" max="66" width="2.36328125" style="2" customWidth="1"/>
    <col min="67" max="67" width="10" style="2" customWidth="1"/>
    <col min="68" max="68" width="2.1796875" style="2" customWidth="1"/>
    <col min="69" max="69" width="14.36328125" style="2" customWidth="1"/>
    <col min="70" max="70" width="2.36328125" style="2" customWidth="1"/>
    <col min="71" max="71" width="10.6328125" style="2" customWidth="1"/>
    <col min="72" max="72" width="2.36328125" style="2" customWidth="1"/>
    <col min="73" max="73" width="8.453125" style="2" customWidth="1"/>
    <col min="74" max="74" width="2.36328125" style="2" customWidth="1"/>
    <col min="75" max="75" width="8.90625" style="2" customWidth="1"/>
    <col min="76" max="76" width="2.36328125" style="2" customWidth="1"/>
    <col min="77" max="77" width="10.453125" style="2" customWidth="1"/>
    <col min="78" max="78" width="2.36328125" style="2" customWidth="1"/>
    <col min="79" max="79" width="9" style="2" customWidth="1"/>
    <col min="80" max="80" width="2.36328125" style="2" customWidth="1"/>
    <col min="81" max="81" width="8.36328125" style="2" customWidth="1"/>
    <col min="82" max="82" width="2.36328125" style="2" customWidth="1"/>
    <col min="83" max="83" width="9.36328125" style="2" customWidth="1"/>
    <col min="84" max="84" width="2.36328125" style="16" customWidth="1"/>
    <col min="85" max="85" width="8" style="2" customWidth="1"/>
    <col min="86" max="86" width="2.36328125" style="16" customWidth="1"/>
    <col min="87" max="87" width="7.90625" style="2" customWidth="1"/>
    <col min="88" max="88" width="2.36328125" style="2" customWidth="1"/>
    <col min="89" max="89" width="7.81640625" style="2" customWidth="1"/>
    <col min="90" max="90" width="2.36328125" style="2" customWidth="1"/>
    <col min="91" max="91" width="7.81640625" style="2" customWidth="1"/>
    <col min="92" max="92" width="2.36328125" style="16" customWidth="1"/>
    <col min="93" max="93" width="7.90625" style="2" customWidth="1"/>
    <col min="94" max="94" width="2.36328125" style="2" customWidth="1"/>
    <col min="95" max="95" width="8.453125" style="2" customWidth="1"/>
    <col min="96" max="96" width="2.36328125" style="16" customWidth="1"/>
    <col min="97" max="97" width="8.453125" style="2" customWidth="1"/>
    <col min="98" max="98" width="2.36328125" style="2" customWidth="1"/>
    <col min="99" max="99" width="7.6328125" style="2" bestFit="1" customWidth="1"/>
    <col min="100" max="100" width="3.36328125" style="2" customWidth="1"/>
    <col min="101" max="101" width="6.453125" style="2" bestFit="1" customWidth="1"/>
    <col min="102" max="102" width="6.453125" style="2" customWidth="1"/>
    <col min="103" max="103" width="1.6328125" style="2" customWidth="1"/>
    <col min="104" max="16384" width="9" style="2"/>
  </cols>
  <sheetData>
    <row r="3" spans="1:103" ht="13.5" customHeight="1">
      <c r="S3" s="451"/>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91" t="s">
        <v>202</v>
      </c>
      <c r="M6" s="605"/>
      <c r="N6" s="608" t="s">
        <v>121</v>
      </c>
      <c r="O6" s="609"/>
      <c r="P6" s="572" t="s">
        <v>224</v>
      </c>
      <c r="Q6" s="573"/>
      <c r="R6" s="573"/>
      <c r="S6" s="574"/>
      <c r="T6" s="572" t="s">
        <v>87</v>
      </c>
      <c r="U6" s="573"/>
      <c r="V6" s="573"/>
      <c r="W6" s="574"/>
      <c r="X6" s="572" t="s">
        <v>88</v>
      </c>
      <c r="Y6" s="573"/>
      <c r="Z6" s="573"/>
      <c r="AA6" s="573"/>
      <c r="AB6" s="317"/>
      <c r="AC6" s="627" t="s">
        <v>92</v>
      </c>
      <c r="AD6" s="627"/>
      <c r="AE6" s="627"/>
      <c r="AF6" s="627"/>
      <c r="AG6" s="628"/>
      <c r="AH6" s="304"/>
      <c r="AI6" s="629" t="s">
        <v>126</v>
      </c>
      <c r="AJ6" s="629"/>
      <c r="AK6" s="631"/>
      <c r="AL6" s="305"/>
      <c r="AM6" s="592" t="s">
        <v>225</v>
      </c>
      <c r="AN6" s="633"/>
      <c r="AO6" s="574"/>
      <c r="AP6" s="317"/>
      <c r="AQ6" s="629" t="s">
        <v>131</v>
      </c>
      <c r="AR6" s="630"/>
      <c r="AS6" s="631"/>
      <c r="AT6" s="305"/>
      <c r="AU6" s="592" t="s">
        <v>226</v>
      </c>
      <c r="AV6" s="592"/>
      <c r="AW6" s="574"/>
      <c r="AX6" s="592" t="s">
        <v>2</v>
      </c>
      <c r="AY6" s="574"/>
      <c r="AZ6" s="317"/>
      <c r="BA6" s="627" t="s">
        <v>135</v>
      </c>
      <c r="BB6" s="627"/>
      <c r="BC6" s="628"/>
      <c r="BD6" s="572" t="s">
        <v>227</v>
      </c>
      <c r="BE6" s="573"/>
      <c r="BF6" s="573"/>
      <c r="BG6" s="573"/>
      <c r="BH6" s="593" t="s">
        <v>177</v>
      </c>
      <c r="BI6" s="594"/>
      <c r="BJ6" s="594"/>
      <c r="BK6" s="594"/>
      <c r="BL6" s="594"/>
      <c r="BM6" s="594"/>
      <c r="BN6" s="594"/>
      <c r="BO6" s="595"/>
      <c r="BP6" s="558" t="s">
        <v>307</v>
      </c>
      <c r="BQ6" s="559"/>
      <c r="BR6" s="523" t="s">
        <v>190</v>
      </c>
      <c r="BS6" s="528"/>
      <c r="BT6" s="294"/>
      <c r="BU6" s="592" t="s">
        <v>228</v>
      </c>
      <c r="BV6" s="592"/>
      <c r="BW6" s="574"/>
      <c r="BX6" s="572" t="s">
        <v>229</v>
      </c>
      <c r="BY6" s="574"/>
      <c r="BZ6" s="240"/>
      <c r="CA6" s="549" t="s">
        <v>99</v>
      </c>
      <c r="CB6" s="591" t="s">
        <v>89</v>
      </c>
      <c r="CC6" s="586"/>
      <c r="CD6" s="585" t="s">
        <v>90</v>
      </c>
      <c r="CE6" s="586"/>
      <c r="CF6" s="582" t="s">
        <v>106</v>
      </c>
      <c r="CG6" s="583"/>
      <c r="CH6" s="583"/>
      <c r="CI6" s="583"/>
      <c r="CJ6" s="583"/>
      <c r="CK6" s="583"/>
      <c r="CL6" s="583"/>
      <c r="CM6" s="584"/>
      <c r="CN6" s="548" t="s">
        <v>32</v>
      </c>
      <c r="CO6" s="549"/>
      <c r="CP6" s="548" t="s">
        <v>145</v>
      </c>
      <c r="CQ6" s="549"/>
      <c r="CR6" s="548" t="s">
        <v>144</v>
      </c>
      <c r="CS6" s="549"/>
      <c r="CT6" s="298"/>
      <c r="CU6" s="549" t="s">
        <v>58</v>
      </c>
      <c r="CV6" s="123"/>
      <c r="CW6" s="122"/>
      <c r="CX6" s="123"/>
      <c r="CY6" s="127"/>
    </row>
    <row r="7" spans="1:103" s="8" customFormat="1" ht="28.25" customHeight="1">
      <c r="A7" s="2"/>
      <c r="B7" s="128"/>
      <c r="C7" s="129" t="s">
        <v>22</v>
      </c>
      <c r="D7" s="129" t="s">
        <v>23</v>
      </c>
      <c r="E7" s="130"/>
      <c r="F7" s="575" t="s">
        <v>84</v>
      </c>
      <c r="G7" s="576"/>
      <c r="H7" s="614" t="s">
        <v>85</v>
      </c>
      <c r="I7" s="615"/>
      <c r="J7" s="575" t="s">
        <v>86</v>
      </c>
      <c r="K7" s="576"/>
      <c r="L7" s="606"/>
      <c r="M7" s="607"/>
      <c r="N7" s="610"/>
      <c r="O7" s="611"/>
      <c r="P7" s="575" t="s">
        <v>73</v>
      </c>
      <c r="Q7" s="576"/>
      <c r="R7" s="575" t="s">
        <v>9</v>
      </c>
      <c r="S7" s="576"/>
      <c r="T7" s="575" t="s">
        <v>30</v>
      </c>
      <c r="U7" s="576"/>
      <c r="V7" s="575" t="s">
        <v>9</v>
      </c>
      <c r="W7" s="576"/>
      <c r="X7" s="575" t="s">
        <v>30</v>
      </c>
      <c r="Y7" s="576"/>
      <c r="Z7" s="575" t="s">
        <v>9</v>
      </c>
      <c r="AA7" s="634"/>
      <c r="AB7" s="318"/>
      <c r="AC7" s="637" t="s">
        <v>123</v>
      </c>
      <c r="AD7" s="277"/>
      <c r="AE7" s="635"/>
      <c r="AF7" s="635"/>
      <c r="AG7" s="636"/>
      <c r="AH7" s="306"/>
      <c r="AI7" s="632" t="s">
        <v>127</v>
      </c>
      <c r="AJ7" s="306"/>
      <c r="AK7" s="632" t="s">
        <v>128</v>
      </c>
      <c r="AL7" s="306"/>
      <c r="AM7" s="570" t="s">
        <v>51</v>
      </c>
      <c r="AN7" s="275"/>
      <c r="AO7" s="570" t="s">
        <v>75</v>
      </c>
      <c r="AP7" s="275"/>
      <c r="AQ7" s="632" t="s">
        <v>132</v>
      </c>
      <c r="AR7" s="306"/>
      <c r="AS7" s="632" t="s">
        <v>133</v>
      </c>
      <c r="AT7" s="299"/>
      <c r="AU7" s="570" t="s">
        <v>70</v>
      </c>
      <c r="AV7" s="275"/>
      <c r="AW7" s="570" t="s">
        <v>71</v>
      </c>
      <c r="AX7" s="570" t="s">
        <v>8</v>
      </c>
      <c r="AY7" s="638" t="s">
        <v>72</v>
      </c>
      <c r="AZ7" s="312"/>
      <c r="BA7" s="551" t="s">
        <v>127</v>
      </c>
      <c r="BB7" s="306"/>
      <c r="BC7" s="551" t="s">
        <v>136</v>
      </c>
      <c r="BD7" s="575" t="s">
        <v>10</v>
      </c>
      <c r="BE7" s="576"/>
      <c r="BF7" s="575" t="s">
        <v>11</v>
      </c>
      <c r="BG7" s="576"/>
      <c r="BH7" s="596" t="s">
        <v>179</v>
      </c>
      <c r="BI7" s="597"/>
      <c r="BJ7" s="119"/>
      <c r="BL7" s="119"/>
      <c r="BM7" s="119"/>
      <c r="BN7" s="131"/>
      <c r="BO7" s="132"/>
      <c r="BP7" s="560"/>
      <c r="BQ7" s="561"/>
      <c r="BR7" s="621"/>
      <c r="BS7" s="622"/>
      <c r="BT7" s="310"/>
      <c r="BU7" s="578" t="s">
        <v>201</v>
      </c>
      <c r="BV7" s="275"/>
      <c r="BW7" s="570" t="s">
        <v>74</v>
      </c>
      <c r="BX7" s="575" t="s">
        <v>189</v>
      </c>
      <c r="BY7" s="576"/>
      <c r="BZ7" s="232"/>
      <c r="CA7" s="551"/>
      <c r="CB7" s="587"/>
      <c r="CC7" s="588"/>
      <c r="CD7" s="587"/>
      <c r="CE7" s="588"/>
      <c r="CF7" s="618" t="s">
        <v>142</v>
      </c>
      <c r="CG7" s="619"/>
      <c r="CH7" s="619"/>
      <c r="CI7" s="620"/>
      <c r="CJ7" s="623" t="s">
        <v>139</v>
      </c>
      <c r="CK7" s="624"/>
      <c r="CL7" s="624"/>
      <c r="CM7" s="625"/>
      <c r="CN7" s="550"/>
      <c r="CO7" s="551"/>
      <c r="CP7" s="550"/>
      <c r="CQ7" s="551"/>
      <c r="CR7" s="550"/>
      <c r="CS7" s="551"/>
      <c r="CT7" s="299"/>
      <c r="CU7" s="551"/>
      <c r="CV7" s="130"/>
      <c r="CW7" s="129" t="s">
        <v>22</v>
      </c>
      <c r="CX7" s="129" t="s">
        <v>23</v>
      </c>
      <c r="CY7" s="133"/>
    </row>
    <row r="8" spans="1:103" s="8" customFormat="1" ht="15" customHeight="1" thickBot="1">
      <c r="A8" s="2"/>
      <c r="B8" s="134"/>
      <c r="C8" s="135"/>
      <c r="D8" s="135"/>
      <c r="E8" s="135"/>
      <c r="F8" s="577"/>
      <c r="G8" s="571"/>
      <c r="H8" s="616"/>
      <c r="I8" s="617"/>
      <c r="J8" s="577"/>
      <c r="K8" s="571"/>
      <c r="L8" s="577"/>
      <c r="M8" s="571"/>
      <c r="N8" s="612"/>
      <c r="O8" s="613"/>
      <c r="P8" s="577"/>
      <c r="Q8" s="571"/>
      <c r="R8" s="577"/>
      <c r="S8" s="571"/>
      <c r="T8" s="577"/>
      <c r="U8" s="571"/>
      <c r="V8" s="577"/>
      <c r="W8" s="571"/>
      <c r="X8" s="577"/>
      <c r="Y8" s="571"/>
      <c r="Z8" s="577"/>
      <c r="AA8" s="579"/>
      <c r="AB8" s="231"/>
      <c r="AC8" s="553"/>
      <c r="AD8" s="323"/>
      <c r="AE8" s="301" t="s">
        <v>124</v>
      </c>
      <c r="AF8" s="323"/>
      <c r="AG8" s="301" t="s">
        <v>125</v>
      </c>
      <c r="AH8" s="300"/>
      <c r="AI8" s="553"/>
      <c r="AJ8" s="300"/>
      <c r="AK8" s="553"/>
      <c r="AL8" s="300"/>
      <c r="AM8" s="571"/>
      <c r="AN8" s="231"/>
      <c r="AO8" s="571"/>
      <c r="AP8" s="231"/>
      <c r="AQ8" s="553"/>
      <c r="AR8" s="300"/>
      <c r="AS8" s="553"/>
      <c r="AT8" s="299"/>
      <c r="AU8" s="571"/>
      <c r="AV8" s="231"/>
      <c r="AW8" s="571"/>
      <c r="AX8" s="571"/>
      <c r="AY8" s="639"/>
      <c r="AZ8" s="231"/>
      <c r="BA8" s="553"/>
      <c r="BB8" s="300"/>
      <c r="BC8" s="553"/>
      <c r="BD8" s="577"/>
      <c r="BE8" s="571"/>
      <c r="BF8" s="577"/>
      <c r="BG8" s="571"/>
      <c r="BH8" s="598"/>
      <c r="BI8" s="599"/>
      <c r="BJ8" s="546" t="s">
        <v>178</v>
      </c>
      <c r="BK8" s="547"/>
      <c r="BL8" s="546" t="s">
        <v>187</v>
      </c>
      <c r="BM8" s="547"/>
      <c r="BN8" s="546" t="s">
        <v>138</v>
      </c>
      <c r="BO8" s="547"/>
      <c r="BP8" s="562"/>
      <c r="BQ8" s="563"/>
      <c r="BR8" s="525"/>
      <c r="BS8" s="529"/>
      <c r="BT8" s="295"/>
      <c r="BU8" s="579"/>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300"/>
      <c r="CU8" s="553"/>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521" t="s">
        <v>301</v>
      </c>
      <c r="Q9" s="522"/>
      <c r="R9" s="521" t="s">
        <v>301</v>
      </c>
      <c r="S9" s="522"/>
      <c r="T9" s="521" t="s">
        <v>301</v>
      </c>
      <c r="U9" s="522"/>
      <c r="V9" s="521" t="s">
        <v>301</v>
      </c>
      <c r="W9" s="522"/>
      <c r="X9" s="521" t="s">
        <v>301</v>
      </c>
      <c r="Y9" s="522"/>
      <c r="Z9" s="521" t="s">
        <v>301</v>
      </c>
      <c r="AA9" s="534"/>
      <c r="AB9" s="319"/>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4"/>
      <c r="AU9" s="11" t="s">
        <v>76</v>
      </c>
      <c r="AV9" s="13"/>
      <c r="AW9" s="11" t="s">
        <v>76</v>
      </c>
      <c r="AX9" s="11" t="s">
        <v>76</v>
      </c>
      <c r="AY9" s="15" t="s">
        <v>76</v>
      </c>
      <c r="AZ9" s="13"/>
      <c r="BA9" s="11" t="s">
        <v>14</v>
      </c>
      <c r="BB9" s="13"/>
      <c r="BC9" s="12" t="s">
        <v>150</v>
      </c>
      <c r="BD9" s="10"/>
      <c r="BE9" s="11" t="s">
        <v>64</v>
      </c>
      <c r="BF9" s="10"/>
      <c r="BG9" s="11" t="s">
        <v>64</v>
      </c>
      <c r="BH9" s="12"/>
      <c r="BI9" s="138" t="s">
        <v>76</v>
      </c>
      <c r="BJ9" s="535" t="s">
        <v>76</v>
      </c>
      <c r="BK9" s="536"/>
      <c r="BL9" s="224"/>
      <c r="BM9" s="11" t="s">
        <v>76</v>
      </c>
      <c r="BN9" s="12"/>
      <c r="BO9" s="11" t="s">
        <v>76</v>
      </c>
      <c r="BP9" s="12"/>
      <c r="BQ9" s="11" t="s">
        <v>76</v>
      </c>
      <c r="BR9" s="10"/>
      <c r="BS9" s="11" t="s">
        <v>116</v>
      </c>
      <c r="BT9" s="12"/>
      <c r="BU9" s="12" t="s">
        <v>298</v>
      </c>
      <c r="BV9" s="13"/>
      <c r="BW9" s="336" t="s">
        <v>298</v>
      </c>
      <c r="BX9" s="139"/>
      <c r="BY9" s="138" t="s">
        <v>13</v>
      </c>
      <c r="BZ9" s="13"/>
      <c r="CA9" s="11" t="s">
        <v>12</v>
      </c>
      <c r="CB9" s="139"/>
      <c r="CC9" s="138" t="s">
        <v>100</v>
      </c>
      <c r="CD9" s="139"/>
      <c r="CE9" s="138" t="s">
        <v>101</v>
      </c>
      <c r="CF9" s="17"/>
      <c r="CG9" s="11" t="s">
        <v>298</v>
      </c>
      <c r="CH9" s="17"/>
      <c r="CI9" s="11" t="s">
        <v>298</v>
      </c>
      <c r="CJ9" s="521" t="s">
        <v>298</v>
      </c>
      <c r="CK9" s="556"/>
      <c r="CL9" s="521" t="s">
        <v>298</v>
      </c>
      <c r="CM9" s="556"/>
      <c r="CN9" s="17"/>
      <c r="CO9" s="11" t="s">
        <v>298</v>
      </c>
      <c r="CP9" s="521" t="s">
        <v>298</v>
      </c>
      <c r="CQ9" s="556"/>
      <c r="CR9" s="17"/>
      <c r="CS9" s="11" t="s">
        <v>298</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4">
        <v>0</v>
      </c>
      <c r="H11" s="37"/>
      <c r="I11" s="284">
        <v>0</v>
      </c>
      <c r="J11" s="37"/>
      <c r="K11" s="284">
        <v>0</v>
      </c>
      <c r="L11" s="153"/>
      <c r="M11" s="154">
        <v>12803</v>
      </c>
      <c r="N11" s="155"/>
      <c r="O11" s="155">
        <v>51713</v>
      </c>
      <c r="P11" s="36"/>
      <c r="Q11" s="284">
        <v>0</v>
      </c>
      <c r="R11" s="37"/>
      <c r="S11" s="42">
        <v>129</v>
      </c>
      <c r="T11" s="36"/>
      <c r="U11" s="284">
        <v>0</v>
      </c>
      <c r="V11" s="37"/>
      <c r="W11" s="42">
        <v>131.69999999999999</v>
      </c>
      <c r="X11" s="36"/>
      <c r="Y11" s="284">
        <v>0</v>
      </c>
      <c r="Z11" s="37"/>
      <c r="AA11" s="159">
        <v>106.5</v>
      </c>
      <c r="AB11" s="46"/>
      <c r="AC11" s="154">
        <v>1060741</v>
      </c>
      <c r="AD11" s="41"/>
      <c r="AE11" s="154">
        <v>314865</v>
      </c>
      <c r="AF11" s="41"/>
      <c r="AG11" s="154">
        <v>441733</v>
      </c>
      <c r="AH11" s="41"/>
      <c r="AI11" s="284">
        <v>0</v>
      </c>
      <c r="AJ11" s="322"/>
      <c r="AK11" s="154">
        <v>119269</v>
      </c>
      <c r="AL11" s="3"/>
      <c r="AM11" s="154">
        <v>160991</v>
      </c>
      <c r="AN11" s="3"/>
      <c r="AO11" s="154">
        <v>248943</v>
      </c>
      <c r="AP11" s="41"/>
      <c r="AQ11" s="284">
        <v>0</v>
      </c>
      <c r="AR11" s="322"/>
      <c r="AS11" s="284">
        <v>0</v>
      </c>
      <c r="AT11" s="322"/>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4">
        <v>0</v>
      </c>
      <c r="H12" s="37"/>
      <c r="I12" s="284">
        <v>0</v>
      </c>
      <c r="J12" s="37"/>
      <c r="K12" s="284">
        <v>0</v>
      </c>
      <c r="L12" s="153"/>
      <c r="M12" s="154">
        <v>12808</v>
      </c>
      <c r="N12" s="155"/>
      <c r="O12" s="155">
        <v>52325</v>
      </c>
      <c r="P12" s="36"/>
      <c r="Q12" s="284">
        <v>0</v>
      </c>
      <c r="R12" s="37"/>
      <c r="S12" s="42">
        <v>124.6</v>
      </c>
      <c r="T12" s="36"/>
      <c r="U12" s="284">
        <v>0</v>
      </c>
      <c r="V12" s="37"/>
      <c r="W12" s="42">
        <v>126.4</v>
      </c>
      <c r="X12" s="36"/>
      <c r="Y12" s="284">
        <v>0</v>
      </c>
      <c r="Z12" s="37"/>
      <c r="AA12" s="159">
        <v>113.7</v>
      </c>
      <c r="AB12" s="46"/>
      <c r="AC12" s="154">
        <v>1093485</v>
      </c>
      <c r="AD12" s="41"/>
      <c r="AE12" s="154">
        <v>318511</v>
      </c>
      <c r="AF12" s="41"/>
      <c r="AG12" s="154">
        <v>464851</v>
      </c>
      <c r="AH12" s="41"/>
      <c r="AI12" s="284">
        <v>0</v>
      </c>
      <c r="AJ12" s="322"/>
      <c r="AK12" s="154">
        <v>115901</v>
      </c>
      <c r="AL12" s="3"/>
      <c r="AM12" s="154">
        <v>157411</v>
      </c>
      <c r="AN12" s="3"/>
      <c r="AO12" s="154">
        <v>268082</v>
      </c>
      <c r="AP12" s="41"/>
      <c r="AQ12" s="284">
        <v>0</v>
      </c>
      <c r="AR12" s="322"/>
      <c r="AS12" s="284">
        <v>0</v>
      </c>
      <c r="AT12" s="322"/>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4">
        <v>0</v>
      </c>
      <c r="H13" s="37"/>
      <c r="I13" s="284">
        <v>0</v>
      </c>
      <c r="J13" s="37"/>
      <c r="K13" s="284">
        <v>0</v>
      </c>
      <c r="L13" s="153"/>
      <c r="M13" s="154">
        <v>12803</v>
      </c>
      <c r="N13" s="155"/>
      <c r="O13" s="155">
        <v>52878</v>
      </c>
      <c r="P13" s="36"/>
      <c r="Q13" s="284">
        <v>0</v>
      </c>
      <c r="R13" s="37"/>
      <c r="S13" s="42">
        <v>97.4</v>
      </c>
      <c r="T13" s="36"/>
      <c r="U13" s="284">
        <v>0</v>
      </c>
      <c r="V13" s="37"/>
      <c r="W13" s="42">
        <v>99</v>
      </c>
      <c r="X13" s="36"/>
      <c r="Y13" s="284">
        <v>0</v>
      </c>
      <c r="Z13" s="37"/>
      <c r="AA13" s="159">
        <v>93.7</v>
      </c>
      <c r="AB13" s="46"/>
      <c r="AC13" s="154">
        <v>788410</v>
      </c>
      <c r="AD13" s="41"/>
      <c r="AE13" s="154">
        <v>284631</v>
      </c>
      <c r="AF13" s="41"/>
      <c r="AG13" s="154">
        <v>321470</v>
      </c>
      <c r="AH13" s="41"/>
      <c r="AI13" s="284">
        <v>0</v>
      </c>
      <c r="AJ13" s="322"/>
      <c r="AK13" s="154">
        <v>127121</v>
      </c>
      <c r="AL13" s="3"/>
      <c r="AM13" s="154">
        <v>115486</v>
      </c>
      <c r="AN13" s="3"/>
      <c r="AO13" s="154">
        <v>204066.30559999999</v>
      </c>
      <c r="AP13" s="41"/>
      <c r="AQ13" s="284">
        <v>0</v>
      </c>
      <c r="AR13" s="322"/>
      <c r="AS13" s="284">
        <v>0</v>
      </c>
      <c r="AT13" s="322"/>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4">
        <v>0</v>
      </c>
      <c r="H14" s="37"/>
      <c r="I14" s="284">
        <v>0</v>
      </c>
      <c r="J14" s="37"/>
      <c r="K14" s="284">
        <v>0</v>
      </c>
      <c r="L14" s="153"/>
      <c r="M14" s="154">
        <v>12806</v>
      </c>
      <c r="N14" s="155"/>
      <c r="O14" s="155">
        <v>53363</v>
      </c>
      <c r="P14" s="36"/>
      <c r="Q14" s="284">
        <v>0</v>
      </c>
      <c r="R14" s="37"/>
      <c r="S14" s="42">
        <v>112.5</v>
      </c>
      <c r="T14" s="36"/>
      <c r="U14" s="284">
        <v>0</v>
      </c>
      <c r="V14" s="37"/>
      <c r="W14" s="42">
        <v>114.3</v>
      </c>
      <c r="X14" s="36"/>
      <c r="Y14" s="284">
        <v>0</v>
      </c>
      <c r="Z14" s="37"/>
      <c r="AA14" s="159">
        <v>95.9</v>
      </c>
      <c r="AB14" s="46"/>
      <c r="AC14" s="154">
        <v>813126</v>
      </c>
      <c r="AD14" s="41"/>
      <c r="AE14" s="154">
        <v>305221</v>
      </c>
      <c r="AF14" s="41"/>
      <c r="AG14" s="154">
        <v>298014</v>
      </c>
      <c r="AH14" s="41"/>
      <c r="AI14" s="284">
        <v>0</v>
      </c>
      <c r="AJ14" s="322"/>
      <c r="AK14" s="154">
        <v>113626</v>
      </c>
      <c r="AL14" s="3"/>
      <c r="AM14" s="154">
        <v>121455</v>
      </c>
      <c r="AN14" s="3"/>
      <c r="AO14" s="154">
        <v>206013</v>
      </c>
      <c r="AP14" s="41"/>
      <c r="AQ14" s="284">
        <v>0</v>
      </c>
      <c r="AR14" s="322"/>
      <c r="AS14" s="284">
        <v>0</v>
      </c>
      <c r="AT14" s="322"/>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4">
        <v>0</v>
      </c>
      <c r="H15" s="37"/>
      <c r="I15" s="284">
        <v>0</v>
      </c>
      <c r="J15" s="37"/>
      <c r="K15" s="284">
        <v>0</v>
      </c>
      <c r="L15" s="163"/>
      <c r="M15" s="35">
        <v>12783</v>
      </c>
      <c r="N15" s="53"/>
      <c r="O15" s="53">
        <v>53783</v>
      </c>
      <c r="P15" s="36"/>
      <c r="Q15" s="284">
        <v>0</v>
      </c>
      <c r="R15" s="37"/>
      <c r="S15" s="38">
        <v>109.3</v>
      </c>
      <c r="T15" s="36"/>
      <c r="U15" s="284">
        <v>0</v>
      </c>
      <c r="V15" s="37"/>
      <c r="W15" s="38">
        <v>110</v>
      </c>
      <c r="X15" s="36"/>
      <c r="Y15" s="284">
        <v>0</v>
      </c>
      <c r="Z15" s="37"/>
      <c r="AA15" s="55">
        <v>97.9</v>
      </c>
      <c r="AB15" s="36"/>
      <c r="AC15" s="35">
        <v>834117</v>
      </c>
      <c r="AD15" s="37"/>
      <c r="AE15" s="35">
        <v>305626</v>
      </c>
      <c r="AF15" s="37"/>
      <c r="AG15" s="35">
        <v>285832</v>
      </c>
      <c r="AH15" s="37"/>
      <c r="AI15" s="284">
        <v>0</v>
      </c>
      <c r="AJ15" s="322"/>
      <c r="AK15" s="35">
        <v>109755</v>
      </c>
      <c r="AL15" s="34"/>
      <c r="AM15" s="35">
        <v>126509</v>
      </c>
      <c r="AN15" s="34"/>
      <c r="AO15" s="35">
        <v>213030</v>
      </c>
      <c r="AP15" s="37"/>
      <c r="AQ15" s="284">
        <v>0</v>
      </c>
      <c r="AR15" s="322"/>
      <c r="AS15" s="284">
        <v>0</v>
      </c>
      <c r="AT15" s="322"/>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1">
        <v>4.5999999999999996</v>
      </c>
      <c r="CV15" s="52" t="s">
        <v>107</v>
      </c>
      <c r="CW15" s="50">
        <v>23</v>
      </c>
      <c r="CX15" s="7"/>
      <c r="CY15" s="161"/>
    </row>
    <row r="16" spans="1:103" s="8" customFormat="1" ht="15" customHeight="1">
      <c r="A16" s="48">
        <v>2012</v>
      </c>
      <c r="B16" s="48" t="s">
        <v>107</v>
      </c>
      <c r="C16" s="50">
        <v>24</v>
      </c>
      <c r="D16" s="7"/>
      <c r="E16" s="4"/>
      <c r="F16" s="36"/>
      <c r="G16" s="284">
        <v>0</v>
      </c>
      <c r="H16" s="37"/>
      <c r="I16" s="284">
        <v>0</v>
      </c>
      <c r="J16" s="37"/>
      <c r="K16" s="284">
        <v>0</v>
      </c>
      <c r="L16" s="163"/>
      <c r="M16" s="35">
        <v>12759</v>
      </c>
      <c r="N16" s="53"/>
      <c r="O16" s="53">
        <v>54171</v>
      </c>
      <c r="P16" s="36"/>
      <c r="Q16" s="284">
        <v>0</v>
      </c>
      <c r="R16" s="37"/>
      <c r="S16" s="38">
        <v>110.1</v>
      </c>
      <c r="T16" s="36"/>
      <c r="U16" s="284">
        <v>0</v>
      </c>
      <c r="V16" s="37"/>
      <c r="W16" s="38">
        <v>111.3</v>
      </c>
      <c r="X16" s="36"/>
      <c r="Y16" s="284">
        <v>0</v>
      </c>
      <c r="Z16" s="37"/>
      <c r="AA16" s="55">
        <v>103</v>
      </c>
      <c r="AB16" s="36"/>
      <c r="AC16" s="165">
        <v>882797</v>
      </c>
      <c r="AD16" s="280"/>
      <c r="AE16" s="165">
        <v>311589</v>
      </c>
      <c r="AF16" s="280"/>
      <c r="AG16" s="165">
        <v>318521</v>
      </c>
      <c r="AH16" s="280"/>
      <c r="AI16" s="35">
        <v>273692</v>
      </c>
      <c r="AJ16" s="37"/>
      <c r="AK16" s="35">
        <v>125423</v>
      </c>
      <c r="AL16" s="34"/>
      <c r="AM16" s="35">
        <v>132609</v>
      </c>
      <c r="AN16" s="34"/>
      <c r="AO16" s="35">
        <v>220260</v>
      </c>
      <c r="AP16" s="37"/>
      <c r="AQ16" s="284">
        <v>0</v>
      </c>
      <c r="AR16" s="322"/>
      <c r="AS16" s="284">
        <v>0</v>
      </c>
      <c r="AT16" s="322"/>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4">
        <v>0</v>
      </c>
      <c r="H17" s="37"/>
      <c r="I17" s="284">
        <v>0</v>
      </c>
      <c r="J17" s="37"/>
      <c r="K17" s="284">
        <v>0</v>
      </c>
      <c r="L17" s="163"/>
      <c r="M17" s="35">
        <v>12741</v>
      </c>
      <c r="N17" s="53"/>
      <c r="O17" s="53">
        <v>55578</v>
      </c>
      <c r="P17" s="36"/>
      <c r="Q17" s="284">
        <v>0</v>
      </c>
      <c r="R17" s="37"/>
      <c r="S17" s="38">
        <v>109.6</v>
      </c>
      <c r="T17" s="36"/>
      <c r="U17" s="284">
        <v>0</v>
      </c>
      <c r="V17" s="37"/>
      <c r="W17" s="38">
        <v>113.2</v>
      </c>
      <c r="X17" s="36"/>
      <c r="Y17" s="284">
        <v>0</v>
      </c>
      <c r="Z17" s="37"/>
      <c r="AA17" s="55">
        <v>95.1</v>
      </c>
      <c r="AB17" s="36"/>
      <c r="AC17" s="165">
        <v>980025</v>
      </c>
      <c r="AD17" s="280"/>
      <c r="AE17" s="165">
        <v>354772</v>
      </c>
      <c r="AF17" s="280"/>
      <c r="AG17" s="165">
        <v>356263</v>
      </c>
      <c r="AH17" s="280"/>
      <c r="AI17" s="35">
        <v>284220</v>
      </c>
      <c r="AJ17" s="37"/>
      <c r="AK17" s="35">
        <v>141492</v>
      </c>
      <c r="AL17" s="34"/>
      <c r="AM17" s="35">
        <v>147673</v>
      </c>
      <c r="AN17" s="34"/>
      <c r="AO17" s="35">
        <v>254357</v>
      </c>
      <c r="AP17" s="37"/>
      <c r="AQ17" s="284">
        <v>0</v>
      </c>
      <c r="AR17" s="322"/>
      <c r="AS17" s="284">
        <v>0</v>
      </c>
      <c r="AT17" s="322"/>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4">
        <v>0</v>
      </c>
      <c r="H18" s="37"/>
      <c r="I18" s="284">
        <v>0</v>
      </c>
      <c r="J18" s="37"/>
      <c r="K18" s="284">
        <v>0</v>
      </c>
      <c r="L18" s="163"/>
      <c r="M18" s="35">
        <v>12724</v>
      </c>
      <c r="N18" s="53"/>
      <c r="O18" s="53">
        <v>55952</v>
      </c>
      <c r="P18" s="36"/>
      <c r="Q18" s="284">
        <v>0</v>
      </c>
      <c r="R18" s="37"/>
      <c r="S18" s="38">
        <v>111.9</v>
      </c>
      <c r="T18" s="36"/>
      <c r="U18" s="284">
        <v>0</v>
      </c>
      <c r="V18" s="37"/>
      <c r="W18" s="38">
        <v>114</v>
      </c>
      <c r="X18" s="36"/>
      <c r="Y18" s="284">
        <v>0</v>
      </c>
      <c r="Z18" s="37"/>
      <c r="AA18" s="55">
        <v>100.7</v>
      </c>
      <c r="AB18" s="36"/>
      <c r="AC18" s="165">
        <v>892261</v>
      </c>
      <c r="AD18" s="280"/>
      <c r="AE18" s="165">
        <v>285270</v>
      </c>
      <c r="AF18" s="280"/>
      <c r="AG18" s="165">
        <v>362191</v>
      </c>
      <c r="AH18" s="280"/>
      <c r="AI18" s="35">
        <v>269210</v>
      </c>
      <c r="AJ18" s="37"/>
      <c r="AK18" s="35">
        <v>147941</v>
      </c>
      <c r="AL18" s="34"/>
      <c r="AM18" s="35">
        <v>134021</v>
      </c>
      <c r="AN18" s="34"/>
      <c r="AO18" s="35">
        <v>246060</v>
      </c>
      <c r="AP18" s="37"/>
      <c r="AQ18" s="284">
        <v>0</v>
      </c>
      <c r="AR18" s="322"/>
      <c r="AS18" s="284">
        <v>0</v>
      </c>
      <c r="AT18" s="322"/>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4">
        <v>0</v>
      </c>
      <c r="H19" s="37"/>
      <c r="I19" s="284">
        <v>0</v>
      </c>
      <c r="J19" s="37"/>
      <c r="K19" s="284">
        <v>0</v>
      </c>
      <c r="L19" s="163"/>
      <c r="M19" s="35">
        <f>ROUND(127094745,-4)/10000</f>
        <v>12709</v>
      </c>
      <c r="N19" s="53"/>
      <c r="O19" s="53">
        <v>56412</v>
      </c>
      <c r="P19" s="36"/>
      <c r="Q19" s="284">
        <v>0</v>
      </c>
      <c r="R19" s="37"/>
      <c r="S19" s="38">
        <v>110.5</v>
      </c>
      <c r="T19" s="36"/>
      <c r="U19" s="284">
        <v>0</v>
      </c>
      <c r="V19" s="37"/>
      <c r="W19" s="38">
        <v>112.5</v>
      </c>
      <c r="X19" s="36"/>
      <c r="Y19" s="284">
        <v>0</v>
      </c>
      <c r="Z19" s="37"/>
      <c r="AA19" s="55">
        <v>98.4</v>
      </c>
      <c r="AB19" s="36"/>
      <c r="AC19" s="165">
        <v>909299</v>
      </c>
      <c r="AD19" s="280"/>
      <c r="AE19" s="165">
        <v>283366</v>
      </c>
      <c r="AF19" s="280"/>
      <c r="AG19" s="165">
        <v>378718</v>
      </c>
      <c r="AH19" s="280"/>
      <c r="AI19" s="35">
        <v>246849</v>
      </c>
      <c r="AJ19" s="37"/>
      <c r="AK19" s="35">
        <v>139365</v>
      </c>
      <c r="AL19" s="34"/>
      <c r="AM19" s="35">
        <v>129444</v>
      </c>
      <c r="AN19" s="34"/>
      <c r="AO19" s="35">
        <v>249132</v>
      </c>
      <c r="AP19" s="37"/>
      <c r="AQ19" s="284">
        <v>0</v>
      </c>
      <c r="AR19" s="322"/>
      <c r="AS19" s="284">
        <v>0</v>
      </c>
      <c r="AT19" s="322"/>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4">
        <v>0</v>
      </c>
      <c r="H20" s="37"/>
      <c r="I20" s="284">
        <v>0</v>
      </c>
      <c r="J20" s="37"/>
      <c r="K20" s="284">
        <v>0</v>
      </c>
      <c r="L20" s="163"/>
      <c r="M20" s="35">
        <f>ROUND(127041812,-4)/10000</f>
        <v>12704</v>
      </c>
      <c r="N20" s="53"/>
      <c r="O20" s="53">
        <v>56951</v>
      </c>
      <c r="P20" s="36"/>
      <c r="Q20" s="284">
        <v>0</v>
      </c>
      <c r="R20" s="37"/>
      <c r="S20" s="38">
        <v>110.5</v>
      </c>
      <c r="T20" s="36"/>
      <c r="U20" s="284">
        <v>0</v>
      </c>
      <c r="V20" s="37"/>
      <c r="W20" s="38">
        <v>112.1</v>
      </c>
      <c r="X20" s="36"/>
      <c r="Y20" s="284">
        <v>0</v>
      </c>
      <c r="Z20" s="37"/>
      <c r="AA20" s="55">
        <v>95.3</v>
      </c>
      <c r="AB20" s="36"/>
      <c r="AC20" s="165">
        <v>967237</v>
      </c>
      <c r="AD20" s="280"/>
      <c r="AE20" s="165">
        <v>292287</v>
      </c>
      <c r="AF20" s="280"/>
      <c r="AG20" s="165">
        <v>418543</v>
      </c>
      <c r="AH20" s="280"/>
      <c r="AI20" s="35">
        <v>245770</v>
      </c>
      <c r="AJ20" s="37"/>
      <c r="AK20" s="35">
        <v>142743</v>
      </c>
      <c r="AL20" s="34"/>
      <c r="AM20" s="35">
        <v>132962</v>
      </c>
      <c r="AN20" s="34"/>
      <c r="AO20" s="35">
        <v>263150</v>
      </c>
      <c r="AP20" s="37"/>
      <c r="AQ20" s="284">
        <v>0</v>
      </c>
      <c r="AR20" s="322"/>
      <c r="AS20" s="284">
        <v>0</v>
      </c>
      <c r="AT20" s="322"/>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4">
        <v>0</v>
      </c>
      <c r="H21" s="37"/>
      <c r="I21" s="284">
        <v>0</v>
      </c>
      <c r="J21" s="37"/>
      <c r="K21" s="284">
        <v>0</v>
      </c>
      <c r="L21" s="163"/>
      <c r="M21" s="35">
        <f>ROUND(126918546,-4)/10000</f>
        <v>12692</v>
      </c>
      <c r="N21" s="53"/>
      <c r="O21" s="53">
        <v>57477</v>
      </c>
      <c r="P21" s="36"/>
      <c r="Q21" s="284">
        <v>0</v>
      </c>
      <c r="R21" s="37"/>
      <c r="S21" s="38">
        <v>114</v>
      </c>
      <c r="T21" s="36"/>
      <c r="U21" s="284">
        <v>0</v>
      </c>
      <c r="V21" s="37"/>
      <c r="W21" s="38">
        <v>114.9</v>
      </c>
      <c r="X21" s="36"/>
      <c r="Y21" s="284">
        <v>0</v>
      </c>
      <c r="Z21" s="37"/>
      <c r="AA21" s="55">
        <v>99.2</v>
      </c>
      <c r="AB21" s="36"/>
      <c r="AC21" s="165">
        <v>964641</v>
      </c>
      <c r="AD21" s="280"/>
      <c r="AE21" s="165">
        <v>284283</v>
      </c>
      <c r="AF21" s="280"/>
      <c r="AG21" s="165">
        <v>419397</v>
      </c>
      <c r="AH21" s="280"/>
      <c r="AI21" s="35">
        <v>251147</v>
      </c>
      <c r="AJ21" s="37"/>
      <c r="AK21" s="35">
        <v>143692</v>
      </c>
      <c r="AL21" s="34"/>
      <c r="AM21" s="35">
        <v>134679</v>
      </c>
      <c r="AN21" s="34"/>
      <c r="AO21" s="35">
        <v>276981</v>
      </c>
      <c r="AP21" s="37"/>
      <c r="AQ21" s="284">
        <v>0</v>
      </c>
      <c r="AR21" s="322"/>
      <c r="AS21" s="284">
        <v>0</v>
      </c>
      <c r="AT21" s="322"/>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4">
        <v>0</v>
      </c>
      <c r="H22" s="37"/>
      <c r="I22" s="284">
        <v>0</v>
      </c>
      <c r="J22" s="37"/>
      <c r="K22" s="284">
        <v>0</v>
      </c>
      <c r="L22" s="163"/>
      <c r="M22" s="35">
        <f>ROUND(126748506,-4)/10000</f>
        <v>12675</v>
      </c>
      <c r="N22" s="53"/>
      <c r="O22" s="105">
        <v>58008</v>
      </c>
      <c r="P22" s="36"/>
      <c r="Q22" s="284">
        <v>0</v>
      </c>
      <c r="R22" s="37"/>
      <c r="S22" s="38">
        <v>114.6</v>
      </c>
      <c r="T22" s="36"/>
      <c r="U22" s="284">
        <v>0</v>
      </c>
      <c r="V22" s="37"/>
      <c r="W22" s="38">
        <v>114.9</v>
      </c>
      <c r="X22" s="36"/>
      <c r="Y22" s="284">
        <v>0</v>
      </c>
      <c r="Z22" s="37"/>
      <c r="AA22" s="55">
        <v>102.6</v>
      </c>
      <c r="AB22" s="36"/>
      <c r="AC22" s="165">
        <v>942370</v>
      </c>
      <c r="AD22" s="280"/>
      <c r="AE22" s="165">
        <v>283235</v>
      </c>
      <c r="AF22" s="280"/>
      <c r="AG22" s="165">
        <v>396404</v>
      </c>
      <c r="AH22" s="280"/>
      <c r="AI22" s="35">
        <v>243696</v>
      </c>
      <c r="AJ22" s="37"/>
      <c r="AK22" s="35">
        <v>139210</v>
      </c>
      <c r="AL22" s="34"/>
      <c r="AM22" s="35">
        <v>131149</v>
      </c>
      <c r="AN22" s="34"/>
      <c r="AO22" s="35">
        <v>267177</v>
      </c>
      <c r="AP22" s="37"/>
      <c r="AQ22" s="284">
        <v>0</v>
      </c>
      <c r="AR22" s="322"/>
      <c r="AS22" s="284">
        <v>0</v>
      </c>
      <c r="AT22" s="322"/>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4">
        <v>0</v>
      </c>
      <c r="H23" s="37"/>
      <c r="I23" s="284">
        <v>0</v>
      </c>
      <c r="J23" s="37"/>
      <c r="K23" s="284">
        <v>0</v>
      </c>
      <c r="L23" s="163"/>
      <c r="M23" s="35">
        <f>ROUND(126555078,-4)/10000</f>
        <v>12656</v>
      </c>
      <c r="N23" s="53"/>
      <c r="O23" s="53">
        <v>58527</v>
      </c>
      <c r="P23" s="36"/>
      <c r="Q23" s="284">
        <v>0</v>
      </c>
      <c r="R23" s="37"/>
      <c r="S23" s="38">
        <v>111.6</v>
      </c>
      <c r="T23" s="36"/>
      <c r="U23" s="284">
        <v>0</v>
      </c>
      <c r="V23" s="37"/>
      <c r="W23" s="38">
        <v>112</v>
      </c>
      <c r="X23" s="36"/>
      <c r="Y23" s="284">
        <v>0</v>
      </c>
      <c r="Z23" s="37"/>
      <c r="AA23" s="55">
        <v>103.3</v>
      </c>
      <c r="AB23" s="36"/>
      <c r="AC23" s="165">
        <v>905123</v>
      </c>
      <c r="AD23" s="280"/>
      <c r="AE23" s="165">
        <v>288738</v>
      </c>
      <c r="AF23" s="280"/>
      <c r="AG23" s="165">
        <v>342289</v>
      </c>
      <c r="AH23" s="280"/>
      <c r="AI23" s="35">
        <v>251437</v>
      </c>
      <c r="AJ23" s="37"/>
      <c r="AK23" s="35">
        <v>148384</v>
      </c>
      <c r="AL23" s="34"/>
      <c r="AM23" s="35">
        <v>127555</v>
      </c>
      <c r="AN23" s="34"/>
      <c r="AO23" s="35">
        <v>272809</v>
      </c>
      <c r="AP23" s="37"/>
      <c r="AQ23" s="284">
        <v>0</v>
      </c>
      <c r="AR23" s="322"/>
      <c r="AS23" s="284">
        <v>0</v>
      </c>
      <c r="AT23" s="322"/>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4">
        <v>0</v>
      </c>
      <c r="H24" s="37"/>
      <c r="I24" s="284">
        <v>0</v>
      </c>
      <c r="J24" s="37"/>
      <c r="K24" s="284">
        <v>0</v>
      </c>
      <c r="L24" s="163"/>
      <c r="M24" s="35">
        <f>ROUND(126146099,-4)/10000</f>
        <v>12615</v>
      </c>
      <c r="N24" s="53"/>
      <c r="O24" s="53">
        <v>59072</v>
      </c>
      <c r="P24" s="36"/>
      <c r="Q24" s="284">
        <v>0</v>
      </c>
      <c r="R24" s="37"/>
      <c r="S24" s="38">
        <v>100</v>
      </c>
      <c r="T24" s="36"/>
      <c r="U24" s="284">
        <v>0</v>
      </c>
      <c r="V24" s="37"/>
      <c r="W24" s="38">
        <v>100</v>
      </c>
      <c r="X24" s="36"/>
      <c r="Y24" s="284">
        <v>0</v>
      </c>
      <c r="Z24" s="37"/>
      <c r="AA24" s="55">
        <v>100</v>
      </c>
      <c r="AB24" s="36"/>
      <c r="AC24" s="165">
        <v>814765</v>
      </c>
      <c r="AD24" s="280"/>
      <c r="AE24" s="165">
        <v>261088</v>
      </c>
      <c r="AF24" s="280"/>
      <c r="AG24" s="165">
        <v>306753</v>
      </c>
      <c r="AH24" s="280"/>
      <c r="AI24" s="35">
        <v>247224</v>
      </c>
      <c r="AJ24" s="37"/>
      <c r="AK24" s="35">
        <v>153967</v>
      </c>
      <c r="AL24" s="34"/>
      <c r="AM24" s="35">
        <v>113744</v>
      </c>
      <c r="AN24" s="34"/>
      <c r="AO24" s="35">
        <v>243066</v>
      </c>
      <c r="AP24" s="37"/>
      <c r="AQ24" s="284">
        <v>0</v>
      </c>
      <c r="AR24" s="322"/>
      <c r="AS24" s="284">
        <v>0</v>
      </c>
      <c r="AT24" s="322"/>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4">
        <v>0</v>
      </c>
      <c r="H25" s="37"/>
      <c r="I25" s="284">
        <v>0</v>
      </c>
      <c r="J25" s="37"/>
      <c r="K25" s="284">
        <v>0</v>
      </c>
      <c r="L25" s="163"/>
      <c r="M25" s="35">
        <f>ROUND(125502290,-4)/10000</f>
        <v>12550</v>
      </c>
      <c r="N25" s="53"/>
      <c r="O25" s="53">
        <v>59497</v>
      </c>
      <c r="P25" s="36"/>
      <c r="Q25" s="284">
        <v>0</v>
      </c>
      <c r="R25" s="37"/>
      <c r="S25" s="38">
        <v>105.4</v>
      </c>
      <c r="T25" s="36"/>
      <c r="U25" s="284">
        <v>0</v>
      </c>
      <c r="V25" s="37"/>
      <c r="W25" s="38">
        <v>104.4</v>
      </c>
      <c r="X25" s="36"/>
      <c r="Y25" s="284">
        <v>0</v>
      </c>
      <c r="Z25" s="37"/>
      <c r="AA25" s="55">
        <v>96.1</v>
      </c>
      <c r="AB25" s="36"/>
      <c r="AC25" s="165">
        <v>856484</v>
      </c>
      <c r="AD25" s="280"/>
      <c r="AE25" s="165">
        <v>285575</v>
      </c>
      <c r="AF25" s="280"/>
      <c r="AG25" s="165">
        <v>321376</v>
      </c>
      <c r="AH25" s="280"/>
      <c r="AI25" s="35">
        <v>234865</v>
      </c>
      <c r="AJ25" s="37"/>
      <c r="AK25" s="35">
        <v>142867</v>
      </c>
      <c r="AL25" s="34"/>
      <c r="AM25" s="35">
        <v>122239</v>
      </c>
      <c r="AN25" s="34"/>
      <c r="AO25" s="35">
        <v>262607</v>
      </c>
      <c r="AP25" s="37"/>
      <c r="AQ25" s="284">
        <v>0</v>
      </c>
      <c r="AR25" s="322"/>
      <c r="AS25" s="284">
        <v>0</v>
      </c>
      <c r="AT25" s="322"/>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3">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4">
        <v>0</v>
      </c>
      <c r="H26" s="37"/>
      <c r="I26" s="284">
        <v>0</v>
      </c>
      <c r="J26" s="37"/>
      <c r="K26" s="284">
        <v>0</v>
      </c>
      <c r="L26" s="163"/>
      <c r="M26" s="35">
        <f>ROUND(124946789,-4)/10000</f>
        <v>12495</v>
      </c>
      <c r="N26" s="53"/>
      <c r="O26" s="53">
        <v>59761</v>
      </c>
      <c r="P26" s="36"/>
      <c r="Q26" s="284">
        <v>0</v>
      </c>
      <c r="R26" s="37"/>
      <c r="S26" s="38">
        <v>105.3</v>
      </c>
      <c r="T26" s="36"/>
      <c r="U26" s="284">
        <v>0</v>
      </c>
      <c r="V26" s="37"/>
      <c r="W26" s="38">
        <v>103.9</v>
      </c>
      <c r="X26" s="36"/>
      <c r="Y26" s="284">
        <v>0</v>
      </c>
      <c r="Z26" s="37"/>
      <c r="AA26" s="55">
        <v>101.2</v>
      </c>
      <c r="AB26" s="36"/>
      <c r="AC26" s="165">
        <v>859529</v>
      </c>
      <c r="AD26" s="280"/>
      <c r="AE26" s="165">
        <v>253287</v>
      </c>
      <c r="AF26" s="280"/>
      <c r="AG26" s="165">
        <v>345080</v>
      </c>
      <c r="AH26" s="280"/>
      <c r="AI26" s="35">
        <v>223206</v>
      </c>
      <c r="AJ26" s="37"/>
      <c r="AK26" s="35">
        <v>136174</v>
      </c>
      <c r="AL26" s="34"/>
      <c r="AM26" s="35">
        <v>119466</v>
      </c>
      <c r="AN26" s="34"/>
      <c r="AO26" s="35">
        <v>267468</v>
      </c>
      <c r="AP26" s="37"/>
      <c r="AQ26" s="284">
        <v>0</v>
      </c>
      <c r="AR26" s="322"/>
      <c r="AS26" s="284">
        <v>0</v>
      </c>
      <c r="AT26" s="322"/>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3">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4">
        <v>0</v>
      </c>
      <c r="H27" s="37"/>
      <c r="I27" s="284">
        <v>0</v>
      </c>
      <c r="J27" s="37"/>
      <c r="K27" s="284">
        <v>0</v>
      </c>
      <c r="L27" s="163"/>
      <c r="M27" s="35">
        <f>ROUND(124351877,-4)/10000</f>
        <v>12435</v>
      </c>
      <c r="N27" s="53"/>
      <c r="O27" s="53">
        <v>60779.141000000003</v>
      </c>
      <c r="P27" s="36"/>
      <c r="Q27" s="284">
        <v>0</v>
      </c>
      <c r="R27" s="37"/>
      <c r="S27" s="38">
        <v>103.9</v>
      </c>
      <c r="T27" s="36"/>
      <c r="U27" s="284">
        <v>0</v>
      </c>
      <c r="V27" s="37"/>
      <c r="W27" s="38">
        <v>103.2</v>
      </c>
      <c r="X27" s="36"/>
      <c r="Y27" s="284">
        <v>0</v>
      </c>
      <c r="Z27" s="37"/>
      <c r="AA27" s="55">
        <v>104.1</v>
      </c>
      <c r="AB27" s="36"/>
      <c r="AC27" s="165">
        <v>819623</v>
      </c>
      <c r="AD27" s="280"/>
      <c r="AE27" s="165">
        <v>224352</v>
      </c>
      <c r="AF27" s="280"/>
      <c r="AG27" s="165">
        <v>343894</v>
      </c>
      <c r="AH27" s="452"/>
      <c r="AI27" s="35">
        <v>221804</v>
      </c>
      <c r="AJ27" s="37"/>
      <c r="AK27" s="450">
        <v>147405.16</v>
      </c>
      <c r="AL27" s="34"/>
      <c r="AM27" s="35">
        <v>111213.656</v>
      </c>
      <c r="AN27" s="34"/>
      <c r="AO27" s="35">
        <v>285652.011</v>
      </c>
      <c r="AP27" s="37"/>
      <c r="AQ27" s="284">
        <v>0</v>
      </c>
      <c r="AR27" s="322"/>
      <c r="AS27" s="284">
        <v>0</v>
      </c>
      <c r="AT27" s="322"/>
      <c r="AU27" s="154">
        <v>9691548</v>
      </c>
      <c r="AV27" s="41"/>
      <c r="AW27" s="154">
        <v>6108607</v>
      </c>
      <c r="AX27" s="284">
        <v>0</v>
      </c>
      <c r="AY27" s="284">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3">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4">
        <v>0</v>
      </c>
      <c r="H28" s="37"/>
      <c r="I28" s="284">
        <v>0</v>
      </c>
      <c r="J28" s="37"/>
      <c r="K28" s="284">
        <v>0</v>
      </c>
      <c r="L28" s="163"/>
      <c r="M28" s="35">
        <v>12379</v>
      </c>
      <c r="N28" s="53"/>
      <c r="O28" s="53"/>
      <c r="P28" s="36"/>
      <c r="Q28" s="284">
        <v>0</v>
      </c>
      <c r="R28" s="37"/>
      <c r="S28" s="38">
        <v>101.5</v>
      </c>
      <c r="T28" s="36"/>
      <c r="U28" s="284">
        <v>0</v>
      </c>
      <c r="V28" s="37"/>
      <c r="W28" s="38">
        <v>100.1</v>
      </c>
      <c r="X28" s="36"/>
      <c r="Y28" s="284">
        <v>0</v>
      </c>
      <c r="Z28" s="37"/>
      <c r="AA28" s="55">
        <v>102.1</v>
      </c>
      <c r="AB28" s="36"/>
      <c r="AC28" s="165">
        <v>792098</v>
      </c>
      <c r="AD28" s="280"/>
      <c r="AE28" s="165">
        <v>218132</v>
      </c>
      <c r="AF28" s="280"/>
      <c r="AG28" s="165">
        <v>342044</v>
      </c>
      <c r="AH28" s="452"/>
      <c r="AI28" s="35">
        <v>183075</v>
      </c>
      <c r="AJ28" s="37"/>
      <c r="AK28" s="450">
        <v>122259.41</v>
      </c>
      <c r="AL28" s="34"/>
      <c r="AM28" s="35">
        <v>102739.329</v>
      </c>
      <c r="AN28" s="34"/>
      <c r="AO28" s="35">
        <v>292419.9706</v>
      </c>
      <c r="AP28" s="37"/>
      <c r="AQ28" s="284">
        <v>0</v>
      </c>
      <c r="AR28" s="322"/>
      <c r="AS28" s="284">
        <v>0</v>
      </c>
      <c r="AT28" s="322"/>
      <c r="AU28" s="154">
        <v>9915411</v>
      </c>
      <c r="AV28" s="41"/>
      <c r="AW28" s="154">
        <v>6397991</v>
      </c>
      <c r="AX28" s="284">
        <v>0</v>
      </c>
      <c r="AY28" s="284">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3">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4"/>
      <c r="BA29" s="206"/>
      <c r="BB29" s="179"/>
      <c r="BC29" s="331"/>
      <c r="BD29" s="173"/>
      <c r="BE29" s="176"/>
      <c r="BF29" s="173"/>
      <c r="BG29" s="176"/>
      <c r="BH29" s="177"/>
      <c r="BI29" s="176"/>
      <c r="BJ29" s="177"/>
      <c r="BK29" s="176"/>
      <c r="BL29" s="177"/>
      <c r="BM29" s="176"/>
      <c r="BN29" s="177"/>
      <c r="BO29" s="176"/>
      <c r="BP29" s="173"/>
      <c r="BQ29" s="492"/>
      <c r="BR29" s="173"/>
      <c r="BS29" s="176"/>
      <c r="BT29" s="177"/>
      <c r="BU29" s="335"/>
      <c r="BV29" s="337"/>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49999999999999" customHeight="1">
      <c r="A31" s="48">
        <v>2011</v>
      </c>
      <c r="B31" s="48" t="s">
        <v>107</v>
      </c>
      <c r="C31" s="50">
        <v>23</v>
      </c>
      <c r="D31" s="51">
        <v>1</v>
      </c>
      <c r="E31" s="4"/>
      <c r="F31" s="46"/>
      <c r="G31" s="63">
        <v>72.7</v>
      </c>
      <c r="H31" s="37"/>
      <c r="I31" s="63">
        <v>80</v>
      </c>
      <c r="J31" s="37"/>
      <c r="K31" s="63">
        <v>55.6</v>
      </c>
      <c r="L31" s="37"/>
      <c r="M31" s="154">
        <v>12802.028100000001</v>
      </c>
      <c r="N31" s="155"/>
      <c r="O31" s="284">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4">
        <v>0</v>
      </c>
      <c r="AJ31" s="322"/>
      <c r="AK31" s="154">
        <v>5218</v>
      </c>
      <c r="AL31" s="3"/>
      <c r="AM31" s="154">
        <v>9733.1280000000006</v>
      </c>
      <c r="AN31" s="3"/>
      <c r="AO31" s="154">
        <v>16630.057199999999</v>
      </c>
      <c r="AP31" s="41"/>
      <c r="AQ31" s="284">
        <v>0</v>
      </c>
      <c r="AR31" s="322"/>
      <c r="AS31" s="284">
        <v>0</v>
      </c>
      <c r="AT31" s="322"/>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2"/>
      <c r="BU31" s="272">
        <v>97.7</v>
      </c>
      <c r="BV31" s="338"/>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6"/>
      <c r="CS31" s="257">
        <v>111.6</v>
      </c>
      <c r="CT31" s="344"/>
      <c r="CU31" s="38">
        <v>4.8</v>
      </c>
      <c r="CV31" s="52" t="s">
        <v>107</v>
      </c>
      <c r="CW31" s="50">
        <v>23</v>
      </c>
      <c r="CX31" s="51">
        <v>1</v>
      </c>
      <c r="CY31" s="187"/>
    </row>
    <row r="32" spans="1:103" ht="15" customHeight="1">
      <c r="A32" s="48">
        <v>2011</v>
      </c>
      <c r="B32" s="48" t="s">
        <v>107</v>
      </c>
      <c r="C32" s="50">
        <v>23</v>
      </c>
      <c r="D32" s="51">
        <v>2</v>
      </c>
      <c r="E32" s="4"/>
      <c r="F32" s="46"/>
      <c r="G32" s="63">
        <v>45.5</v>
      </c>
      <c r="H32" s="37"/>
      <c r="I32" s="63">
        <v>80</v>
      </c>
      <c r="J32" s="37"/>
      <c r="K32" s="63">
        <v>66.7</v>
      </c>
      <c r="L32" s="37"/>
      <c r="M32" s="154">
        <v>12798.222800000001</v>
      </c>
      <c r="N32" s="155"/>
      <c r="O32" s="284">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4">
        <v>0</v>
      </c>
      <c r="AJ32" s="322"/>
      <c r="AK32" s="154">
        <v>6034</v>
      </c>
      <c r="AL32" s="3"/>
      <c r="AM32" s="154">
        <v>8985</v>
      </c>
      <c r="AN32" s="3"/>
      <c r="AO32" s="154">
        <v>15216</v>
      </c>
      <c r="AP32" s="41"/>
      <c r="AQ32" s="284">
        <v>0</v>
      </c>
      <c r="AR32" s="322"/>
      <c r="AS32" s="284">
        <v>0</v>
      </c>
      <c r="AT32" s="322"/>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2"/>
      <c r="BU32" s="272">
        <v>97.8</v>
      </c>
      <c r="BV32" s="338"/>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6"/>
      <c r="CS32" s="257">
        <v>122.3</v>
      </c>
      <c r="CT32" s="344"/>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4">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4">
        <v>0</v>
      </c>
      <c r="AJ33" s="322"/>
      <c r="AK33" s="154">
        <v>12942</v>
      </c>
      <c r="AL33" s="3"/>
      <c r="AM33" s="154">
        <v>10087</v>
      </c>
      <c r="AN33" s="3"/>
      <c r="AO33" s="154">
        <v>17794</v>
      </c>
      <c r="AP33" s="41"/>
      <c r="AQ33" s="284">
        <v>0</v>
      </c>
      <c r="AR33" s="322"/>
      <c r="AS33" s="284">
        <v>0</v>
      </c>
      <c r="AT33" s="322"/>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2"/>
      <c r="BU33" s="272">
        <v>98.3</v>
      </c>
      <c r="BV33" s="338"/>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6"/>
      <c r="CS33" s="257">
        <v>116.3</v>
      </c>
      <c r="CT33" s="344"/>
      <c r="CU33" s="341">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4">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4">
        <v>0</v>
      </c>
      <c r="AJ34" s="322"/>
      <c r="AK34" s="154">
        <v>11797</v>
      </c>
      <c r="AL34" s="3"/>
      <c r="AM34" s="154">
        <v>10855</v>
      </c>
      <c r="AN34" s="3"/>
      <c r="AO34" s="154">
        <v>18615</v>
      </c>
      <c r="AP34" s="41"/>
      <c r="AQ34" s="284">
        <v>0</v>
      </c>
      <c r="AR34" s="322"/>
      <c r="AS34" s="284">
        <v>0</v>
      </c>
      <c r="AT34" s="322"/>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2"/>
      <c r="BU34" s="272">
        <v>99.1</v>
      </c>
      <c r="BV34" s="338"/>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6"/>
      <c r="CS34" s="257">
        <v>105.7</v>
      </c>
      <c r="CT34" s="344"/>
      <c r="CU34" s="341">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4">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4">
        <v>0</v>
      </c>
      <c r="AJ35" s="322"/>
      <c r="AK35" s="154">
        <v>6355</v>
      </c>
      <c r="AL35" s="3"/>
      <c r="AM35" s="154">
        <v>10019</v>
      </c>
      <c r="AN35" s="3"/>
      <c r="AO35" s="154">
        <v>16712</v>
      </c>
      <c r="AP35" s="41"/>
      <c r="AQ35" s="284">
        <v>0</v>
      </c>
      <c r="AR35" s="322"/>
      <c r="AS35" s="284">
        <v>0</v>
      </c>
      <c r="AT35" s="322"/>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2"/>
      <c r="BU35" s="272">
        <v>98.9</v>
      </c>
      <c r="BV35" s="338"/>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6"/>
      <c r="CS35" s="257">
        <v>102.8</v>
      </c>
      <c r="CT35" s="344"/>
      <c r="CU35" s="341">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4">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4">
        <v>0</v>
      </c>
      <c r="AJ36" s="322"/>
      <c r="AK36" s="154">
        <v>9984</v>
      </c>
      <c r="AL36" s="3"/>
      <c r="AM36" s="154">
        <v>11311</v>
      </c>
      <c r="AN36" s="3"/>
      <c r="AO36" s="154">
        <v>18501</v>
      </c>
      <c r="AP36" s="41"/>
      <c r="AQ36" s="284">
        <v>0</v>
      </c>
      <c r="AR36" s="322"/>
      <c r="AS36" s="284">
        <v>0</v>
      </c>
      <c r="AT36" s="322"/>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2"/>
      <c r="BU36" s="272">
        <v>98.9</v>
      </c>
      <c r="BV36" s="338"/>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6"/>
      <c r="CS36" s="257">
        <v>115.1</v>
      </c>
      <c r="CT36" s="344"/>
      <c r="CU36" s="341">
        <v>4.7</v>
      </c>
      <c r="CV36" s="52" t="s">
        <v>107</v>
      </c>
      <c r="CW36" s="50">
        <v>23</v>
      </c>
      <c r="CX36" s="51">
        <v>6</v>
      </c>
      <c r="CY36" s="187"/>
    </row>
    <row r="37" spans="1:103" ht="15" customHeight="1">
      <c r="A37" s="48">
        <v>2011</v>
      </c>
      <c r="B37" s="48" t="s">
        <v>107</v>
      </c>
      <c r="C37" s="50">
        <v>23</v>
      </c>
      <c r="D37" s="51">
        <v>7</v>
      </c>
      <c r="E37" s="4"/>
      <c r="F37" s="46"/>
      <c r="G37" s="188">
        <v>72.7</v>
      </c>
      <c r="H37" s="37"/>
      <c r="I37" s="63">
        <v>90</v>
      </c>
      <c r="J37" s="37"/>
      <c r="K37" s="63">
        <v>50</v>
      </c>
      <c r="L37" s="37"/>
      <c r="M37" s="154">
        <v>12781.727700000001</v>
      </c>
      <c r="N37" s="155"/>
      <c r="O37" s="284">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4">
        <v>0</v>
      </c>
      <c r="AJ37" s="322"/>
      <c r="AK37" s="154">
        <v>9597</v>
      </c>
      <c r="AL37" s="3"/>
      <c r="AM37" s="154">
        <v>12274</v>
      </c>
      <c r="AN37" s="3"/>
      <c r="AO37" s="154">
        <v>20596</v>
      </c>
      <c r="AP37" s="41"/>
      <c r="AQ37" s="284">
        <v>0</v>
      </c>
      <c r="AR37" s="322"/>
      <c r="AS37" s="284">
        <v>0</v>
      </c>
      <c r="AT37" s="322"/>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2"/>
      <c r="BU37" s="272">
        <v>99.2</v>
      </c>
      <c r="BV37" s="338"/>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6"/>
      <c r="CS37" s="257">
        <v>121.4</v>
      </c>
      <c r="CT37" s="344"/>
      <c r="CU37" s="341">
        <v>4.7</v>
      </c>
      <c r="CV37" s="52" t="s">
        <v>107</v>
      </c>
      <c r="CW37" s="50">
        <v>23</v>
      </c>
      <c r="CX37" s="51">
        <v>7</v>
      </c>
      <c r="CY37" s="187"/>
    </row>
    <row r="38" spans="1:103" ht="15" customHeight="1">
      <c r="A38" s="48">
        <v>2011</v>
      </c>
      <c r="B38" s="48" t="s">
        <v>107</v>
      </c>
      <c r="C38" s="50">
        <v>23</v>
      </c>
      <c r="D38" s="51">
        <v>8</v>
      </c>
      <c r="E38" s="4"/>
      <c r="F38" s="46"/>
      <c r="G38" s="188">
        <v>77.3</v>
      </c>
      <c r="H38" s="37"/>
      <c r="I38" s="63">
        <v>90</v>
      </c>
      <c r="J38" s="37"/>
      <c r="K38" s="63">
        <v>77.8</v>
      </c>
      <c r="L38" s="37"/>
      <c r="M38" s="154">
        <v>12781.5527</v>
      </c>
      <c r="N38" s="155"/>
      <c r="O38" s="284">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4">
        <v>0</v>
      </c>
      <c r="AR38" s="322"/>
      <c r="AS38" s="284">
        <v>0</v>
      </c>
      <c r="AT38" s="322"/>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2"/>
      <c r="BU38" s="272">
        <v>99.1</v>
      </c>
      <c r="BV38" s="338"/>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6"/>
      <c r="CS38" s="257">
        <v>117.7</v>
      </c>
      <c r="CT38" s="344"/>
      <c r="CU38" s="341">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4">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4">
        <v>0</v>
      </c>
      <c r="AR39" s="322"/>
      <c r="AS39" s="284">
        <v>0</v>
      </c>
      <c r="AT39" s="322"/>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2"/>
      <c r="BU39" s="272">
        <v>98.9</v>
      </c>
      <c r="BV39" s="338"/>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6"/>
      <c r="CS39" s="257">
        <v>123.9</v>
      </c>
      <c r="CT39" s="344"/>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4">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4">
        <v>0</v>
      </c>
      <c r="AR40" s="322"/>
      <c r="AS40" s="284">
        <v>0</v>
      </c>
      <c r="AT40" s="322"/>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2"/>
      <c r="BU40" s="272">
        <v>98.1</v>
      </c>
      <c r="BV40" s="338"/>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6"/>
      <c r="CS40" s="257">
        <v>126.4</v>
      </c>
      <c r="CT40" s="344"/>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4">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4">
        <v>0</v>
      </c>
      <c r="AR41" s="322"/>
      <c r="AS41" s="284">
        <v>0</v>
      </c>
      <c r="AT41" s="322"/>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2"/>
      <c r="BU41" s="272">
        <v>98</v>
      </c>
      <c r="BV41" s="338"/>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6"/>
      <c r="CS41" s="257">
        <v>125.7</v>
      </c>
      <c r="CT41" s="344"/>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60</v>
      </c>
      <c r="J42" s="37"/>
      <c r="K42" s="63">
        <v>38.9</v>
      </c>
      <c r="L42" s="37"/>
      <c r="M42" s="154">
        <v>12779</v>
      </c>
      <c r="N42" s="155"/>
      <c r="O42" s="284">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4">
        <v>0</v>
      </c>
      <c r="AR42" s="322"/>
      <c r="AS42" s="284">
        <v>0</v>
      </c>
      <c r="AT42" s="322"/>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2"/>
      <c r="BU42" s="272">
        <v>98</v>
      </c>
      <c r="BV42" s="338"/>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6"/>
      <c r="CS42" s="257">
        <v>128.19999999999999</v>
      </c>
      <c r="CT42" s="344"/>
      <c r="CU42" s="38">
        <v>4.5</v>
      </c>
      <c r="CV42" s="52" t="s">
        <v>107</v>
      </c>
      <c r="CW42" s="50">
        <v>23</v>
      </c>
      <c r="CX42" s="51">
        <v>12</v>
      </c>
      <c r="CY42" s="187"/>
    </row>
    <row r="43" spans="1:103" ht="20.149999999999999" customHeight="1">
      <c r="A43" s="48">
        <v>2012</v>
      </c>
      <c r="B43" s="48" t="s">
        <v>107</v>
      </c>
      <c r="C43" s="50">
        <v>24</v>
      </c>
      <c r="D43" s="51">
        <v>1</v>
      </c>
      <c r="E43" s="4"/>
      <c r="F43" s="46"/>
      <c r="G43" s="188">
        <v>63.6</v>
      </c>
      <c r="H43" s="37"/>
      <c r="I43" s="63">
        <v>80</v>
      </c>
      <c r="J43" s="37"/>
      <c r="K43" s="63">
        <v>27.8</v>
      </c>
      <c r="L43" s="37"/>
      <c r="M43" s="154">
        <v>12766</v>
      </c>
      <c r="N43" s="155"/>
      <c r="O43" s="284">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4">
        <v>0</v>
      </c>
      <c r="AR43" s="322"/>
      <c r="AS43" s="284">
        <v>0</v>
      </c>
      <c r="AT43" s="322"/>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2"/>
      <c r="BU43" s="272">
        <v>97.9</v>
      </c>
      <c r="BV43" s="338"/>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6"/>
      <c r="CS43" s="257">
        <v>112.8</v>
      </c>
      <c r="CT43" s="344"/>
      <c r="CU43" s="342">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4">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4">
        <v>0</v>
      </c>
      <c r="AR44" s="322"/>
      <c r="AS44" s="284">
        <v>0</v>
      </c>
      <c r="AT44" s="322"/>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2"/>
      <c r="BU44" s="272">
        <v>98.1</v>
      </c>
      <c r="BV44" s="338"/>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6"/>
      <c r="CS44" s="257">
        <v>124.7</v>
      </c>
      <c r="CT44" s="344"/>
      <c r="CU44" s="342">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4">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4">
        <v>0</v>
      </c>
      <c r="AR45" s="322"/>
      <c r="AS45" s="284">
        <v>0</v>
      </c>
      <c r="AT45" s="322"/>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2"/>
      <c r="BU45" s="272">
        <v>98.6</v>
      </c>
      <c r="BV45" s="338"/>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6"/>
      <c r="CS45" s="257">
        <v>125.7</v>
      </c>
      <c r="CT45" s="344"/>
      <c r="CU45" s="342">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83.3</v>
      </c>
      <c r="L46" s="37"/>
      <c r="M46" s="154">
        <v>12757</v>
      </c>
      <c r="N46" s="155"/>
      <c r="O46" s="284">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4">
        <v>0</v>
      </c>
      <c r="AR46" s="322"/>
      <c r="AS46" s="284">
        <v>0</v>
      </c>
      <c r="AT46" s="322"/>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2"/>
      <c r="BU46" s="272">
        <v>98.4</v>
      </c>
      <c r="BV46" s="338"/>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6"/>
      <c r="CS46" s="257">
        <v>122.6</v>
      </c>
      <c r="CT46" s="344"/>
      <c r="CU46" s="342">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4">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4">
        <v>0</v>
      </c>
      <c r="AR47" s="322"/>
      <c r="AS47" s="284">
        <v>0</v>
      </c>
      <c r="AT47" s="322"/>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2"/>
      <c r="BU47" s="272">
        <v>98</v>
      </c>
      <c r="BV47" s="338"/>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6"/>
      <c r="CS47" s="257">
        <v>113.7</v>
      </c>
      <c r="CT47" s="344"/>
      <c r="CU47" s="342">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4">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4">
        <v>0</v>
      </c>
      <c r="AR48" s="322"/>
      <c r="AS48" s="284">
        <v>0</v>
      </c>
      <c r="AT48" s="322"/>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2"/>
      <c r="BU48" s="272">
        <v>97.5</v>
      </c>
      <c r="BV48" s="338"/>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6"/>
      <c r="CS48" s="258">
        <v>119.7</v>
      </c>
      <c r="CT48" s="259"/>
      <c r="CU48" s="342">
        <v>4.3</v>
      </c>
      <c r="CV48" s="52" t="s">
        <v>107</v>
      </c>
      <c r="CW48" s="50">
        <v>24</v>
      </c>
      <c r="CX48" s="51">
        <v>6</v>
      </c>
      <c r="CY48" s="161"/>
    </row>
    <row r="49" spans="1:103" s="8" customFormat="1" ht="15" customHeight="1">
      <c r="A49" s="48">
        <v>2012</v>
      </c>
      <c r="B49" s="48" t="s">
        <v>107</v>
      </c>
      <c r="C49" s="50">
        <v>24</v>
      </c>
      <c r="D49" s="51">
        <v>7</v>
      </c>
      <c r="E49" s="4"/>
      <c r="F49" s="46"/>
      <c r="G49" s="63">
        <v>31.8</v>
      </c>
      <c r="H49" s="37"/>
      <c r="I49" s="63">
        <v>20</v>
      </c>
      <c r="J49" s="37"/>
      <c r="K49" s="63">
        <v>22.2</v>
      </c>
      <c r="L49" s="37"/>
      <c r="M49" s="154">
        <v>12756</v>
      </c>
      <c r="N49" s="155"/>
      <c r="O49" s="284">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4">
        <v>0</v>
      </c>
      <c r="AR49" s="322"/>
      <c r="AS49" s="284">
        <v>0</v>
      </c>
      <c r="AT49" s="322"/>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2"/>
      <c r="BU49" s="272">
        <v>97.1</v>
      </c>
      <c r="BV49" s="338"/>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6"/>
      <c r="CS49" s="258">
        <v>119.7</v>
      </c>
      <c r="CT49" s="259"/>
      <c r="CU49" s="342">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4">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4">
        <v>0</v>
      </c>
      <c r="AR50" s="322"/>
      <c r="AS50" s="284">
        <v>0</v>
      </c>
      <c r="AT50" s="322"/>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2"/>
      <c r="BU50" s="272">
        <v>97.2</v>
      </c>
      <c r="BV50" s="338"/>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6"/>
      <c r="CS50" s="258">
        <v>114.6</v>
      </c>
      <c r="CT50" s="259"/>
      <c r="CU50" s="342">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4">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4">
        <v>0</v>
      </c>
      <c r="AR51" s="322"/>
      <c r="AS51" s="284">
        <v>0</v>
      </c>
      <c r="AT51" s="322"/>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2"/>
      <c r="BU51" s="272">
        <v>97.5</v>
      </c>
      <c r="BV51" s="338"/>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6"/>
      <c r="CS51" s="258">
        <v>115.3</v>
      </c>
      <c r="CT51" s="259"/>
      <c r="CU51" s="342">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4">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4">
        <v>0</v>
      </c>
      <c r="AR52" s="322"/>
      <c r="AS52" s="284">
        <v>0</v>
      </c>
      <c r="AT52" s="322"/>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2"/>
      <c r="BU52" s="272">
        <v>97.1</v>
      </c>
      <c r="BV52" s="338"/>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6"/>
      <c r="CS52" s="258">
        <v>116.1</v>
      </c>
      <c r="CT52" s="259"/>
      <c r="CU52" s="342">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4">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4">
        <v>0</v>
      </c>
      <c r="AR53" s="322"/>
      <c r="AS53" s="284">
        <v>0</v>
      </c>
      <c r="AT53" s="322"/>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2"/>
      <c r="BU53" s="272">
        <v>97</v>
      </c>
      <c r="BV53" s="338"/>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6"/>
      <c r="CS53" s="258">
        <v>116.2</v>
      </c>
      <c r="CT53" s="259"/>
      <c r="CU53" s="342">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60</v>
      </c>
      <c r="J54" s="37"/>
      <c r="K54" s="63">
        <v>44.4</v>
      </c>
      <c r="L54" s="37"/>
      <c r="M54" s="35">
        <v>12749</v>
      </c>
      <c r="N54" s="53"/>
      <c r="O54" s="284">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4">
        <v>0</v>
      </c>
      <c r="AR54" s="322"/>
      <c r="AS54" s="284">
        <v>0</v>
      </c>
      <c r="AT54" s="322"/>
      <c r="AU54" s="329">
        <v>6151781</v>
      </c>
      <c r="AV54" s="44"/>
      <c r="AW54" s="329">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3"/>
      <c r="BU54" s="272">
        <v>97.4</v>
      </c>
      <c r="BV54" s="338"/>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6"/>
      <c r="CS54" s="258">
        <v>118.4</v>
      </c>
      <c r="CT54" s="259"/>
      <c r="CU54" s="342">
        <v>4.3</v>
      </c>
      <c r="CV54" s="52" t="s">
        <v>107</v>
      </c>
      <c r="CW54" s="50">
        <v>24</v>
      </c>
      <c r="CX54" s="51">
        <v>12</v>
      </c>
      <c r="CY54" s="161"/>
    </row>
    <row r="55" spans="1:103" ht="20.149999999999999" customHeight="1">
      <c r="A55" s="48">
        <v>2013</v>
      </c>
      <c r="B55" s="48" t="s">
        <v>107</v>
      </c>
      <c r="C55" s="50">
        <v>25</v>
      </c>
      <c r="D55" s="51">
        <v>1</v>
      </c>
      <c r="E55" s="4"/>
      <c r="F55" s="46"/>
      <c r="G55" s="188">
        <v>63.6</v>
      </c>
      <c r="H55" s="37"/>
      <c r="I55" s="63">
        <v>80</v>
      </c>
      <c r="J55" s="37"/>
      <c r="K55" s="63">
        <v>33.299999999999997</v>
      </c>
      <c r="L55" s="37"/>
      <c r="M55" s="35">
        <v>12744</v>
      </c>
      <c r="N55" s="53"/>
      <c r="O55" s="284">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4">
        <v>0</v>
      </c>
      <c r="AR55" s="322"/>
      <c r="AS55" s="284">
        <v>0</v>
      </c>
      <c r="AT55" s="322"/>
      <c r="AU55" s="329">
        <v>6130988</v>
      </c>
      <c r="AV55" s="44"/>
      <c r="AW55" s="329">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3"/>
      <c r="BU55" s="272">
        <v>97.6</v>
      </c>
      <c r="BV55" s="338"/>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6"/>
      <c r="CS55" s="258">
        <v>105</v>
      </c>
      <c r="CT55" s="259"/>
      <c r="CU55" s="342">
        <v>4.2</v>
      </c>
      <c r="CV55" s="52" t="s">
        <v>107</v>
      </c>
      <c r="CW55" s="50">
        <v>25</v>
      </c>
      <c r="CX55" s="51">
        <v>1</v>
      </c>
      <c r="CY55" s="161"/>
    </row>
    <row r="56" spans="1:103" s="8" customFormat="1" ht="15" customHeight="1">
      <c r="A56" s="48">
        <v>2013</v>
      </c>
      <c r="B56" s="48" t="s">
        <v>107</v>
      </c>
      <c r="C56" s="50">
        <v>25</v>
      </c>
      <c r="D56" s="51">
        <v>2</v>
      </c>
      <c r="E56" s="4"/>
      <c r="F56" s="46"/>
      <c r="G56" s="188">
        <v>90.9</v>
      </c>
      <c r="H56" s="37"/>
      <c r="I56" s="63">
        <v>80</v>
      </c>
      <c r="J56" s="37"/>
      <c r="K56" s="63">
        <v>38.9</v>
      </c>
      <c r="L56" s="37"/>
      <c r="M56" s="35">
        <v>12741</v>
      </c>
      <c r="N56" s="53"/>
      <c r="O56" s="284">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4">
        <v>0</v>
      </c>
      <c r="AR56" s="322"/>
      <c r="AS56" s="284">
        <v>0</v>
      </c>
      <c r="AT56" s="322"/>
      <c r="AU56" s="329">
        <v>6161913</v>
      </c>
      <c r="AV56" s="44"/>
      <c r="AW56" s="329">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3"/>
      <c r="BU56" s="272">
        <v>98</v>
      </c>
      <c r="BV56" s="338"/>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6"/>
      <c r="CS56" s="258">
        <v>117.8</v>
      </c>
      <c r="CT56" s="259"/>
      <c r="CU56" s="342">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4">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4">
        <v>0</v>
      </c>
      <c r="AR57" s="322"/>
      <c r="AS57" s="284">
        <v>0</v>
      </c>
      <c r="AT57" s="322"/>
      <c r="AU57" s="329">
        <v>6330045</v>
      </c>
      <c r="AV57" s="44"/>
      <c r="AW57" s="329">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3"/>
      <c r="BU57" s="272">
        <v>98.1</v>
      </c>
      <c r="BV57" s="338"/>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6"/>
      <c r="CS57" s="258">
        <v>120.8</v>
      </c>
      <c r="CT57" s="259"/>
      <c r="CU57" s="342">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4">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4">
        <v>0</v>
      </c>
      <c r="AR58" s="322"/>
      <c r="AS58" s="284">
        <v>0</v>
      </c>
      <c r="AT58" s="322"/>
      <c r="AU58" s="329">
        <v>6322727</v>
      </c>
      <c r="AV58" s="44"/>
      <c r="AW58" s="329">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3"/>
      <c r="BU58" s="272">
        <v>98.5</v>
      </c>
      <c r="BV58" s="338"/>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6"/>
      <c r="CS58" s="258">
        <v>122.3</v>
      </c>
      <c r="CT58" s="259"/>
      <c r="CU58" s="342">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4">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4">
        <v>0</v>
      </c>
      <c r="AR59" s="322"/>
      <c r="AS59" s="284">
        <v>0</v>
      </c>
      <c r="AT59" s="322"/>
      <c r="AU59" s="329">
        <v>6344566</v>
      </c>
      <c r="AV59" s="44"/>
      <c r="AW59" s="329">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3"/>
      <c r="BU59" s="272">
        <v>98.6</v>
      </c>
      <c r="BV59" s="338"/>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6"/>
      <c r="CS59" s="258">
        <v>114.1</v>
      </c>
      <c r="CT59" s="259"/>
      <c r="CU59" s="342">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4">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4">
        <v>0</v>
      </c>
      <c r="AR60" s="322"/>
      <c r="AS60" s="284">
        <v>0</v>
      </c>
      <c r="AT60" s="322"/>
      <c r="AU60" s="329">
        <v>6370142</v>
      </c>
      <c r="AV60" s="44"/>
      <c r="AW60" s="329">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3"/>
      <c r="BU60" s="272">
        <v>98.6</v>
      </c>
      <c r="BV60" s="338"/>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6"/>
      <c r="CS60" s="258">
        <v>121.7</v>
      </c>
      <c r="CT60" s="259"/>
      <c r="CU60" s="342">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80</v>
      </c>
      <c r="J61" s="37"/>
      <c r="K61" s="63">
        <v>55.6</v>
      </c>
      <c r="L61" s="37"/>
      <c r="M61" s="35">
        <v>12734</v>
      </c>
      <c r="N61" s="53"/>
      <c r="O61" s="284">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4">
        <v>0</v>
      </c>
      <c r="AR61" s="322"/>
      <c r="AS61" s="284">
        <v>0</v>
      </c>
      <c r="AT61" s="322"/>
      <c r="AU61" s="329">
        <v>6311558</v>
      </c>
      <c r="AV61" s="44"/>
      <c r="AW61" s="329">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3"/>
      <c r="BU61" s="272">
        <v>99.1</v>
      </c>
      <c r="BV61" s="338"/>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6"/>
      <c r="CS61" s="258">
        <v>125.6</v>
      </c>
      <c r="CT61" s="259"/>
      <c r="CU61" s="342">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4">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4">
        <v>0</v>
      </c>
      <c r="AR62" s="322"/>
      <c r="AS62" s="284">
        <v>0</v>
      </c>
      <c r="AT62" s="322"/>
      <c r="AU62" s="329">
        <v>6306340</v>
      </c>
      <c r="AV62" s="44"/>
      <c r="AW62" s="329">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3"/>
      <c r="BU62" s="272">
        <v>99.4</v>
      </c>
      <c r="BV62" s="338"/>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6"/>
      <c r="CS62" s="258">
        <v>123.3</v>
      </c>
      <c r="CT62" s="259"/>
      <c r="CU62" s="342">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90</v>
      </c>
      <c r="J63" s="37"/>
      <c r="K63" s="63">
        <v>77.8</v>
      </c>
      <c r="L63" s="37"/>
      <c r="M63" s="35">
        <v>12726</v>
      </c>
      <c r="N63" s="53"/>
      <c r="O63" s="284">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4">
        <v>0</v>
      </c>
      <c r="AR63" s="322"/>
      <c r="AS63" s="284">
        <v>0</v>
      </c>
      <c r="AT63" s="322"/>
      <c r="AU63" s="329">
        <v>6378525</v>
      </c>
      <c r="AV63" s="44"/>
      <c r="AW63" s="329">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3"/>
      <c r="BU63" s="272">
        <v>99.7</v>
      </c>
      <c r="BV63" s="338"/>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6"/>
      <c r="CS63" s="258">
        <v>128.69999999999999</v>
      </c>
      <c r="CT63" s="259"/>
      <c r="CU63" s="342">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4">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4">
        <v>0</v>
      </c>
      <c r="AR64" s="322"/>
      <c r="AS64" s="284">
        <v>0</v>
      </c>
      <c r="AT64" s="322"/>
      <c r="AU64" s="329">
        <v>6313915</v>
      </c>
      <c r="AV64" s="44"/>
      <c r="AW64" s="329">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3"/>
      <c r="BU64" s="272">
        <v>99.5</v>
      </c>
      <c r="BV64" s="338"/>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6"/>
      <c r="CS64" s="258">
        <v>131.69999999999999</v>
      </c>
      <c r="CT64" s="259"/>
      <c r="CU64" s="342">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4">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4">
        <v>0</v>
      </c>
      <c r="AR65" s="322"/>
      <c r="AS65" s="284">
        <v>0</v>
      </c>
      <c r="AT65" s="322"/>
      <c r="AU65" s="329">
        <v>6360724</v>
      </c>
      <c r="AV65" s="44"/>
      <c r="AW65" s="329">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3"/>
      <c r="BU65" s="272">
        <v>99.5</v>
      </c>
      <c r="BV65" s="338"/>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6"/>
      <c r="CS65" s="258">
        <v>134.80000000000001</v>
      </c>
      <c r="CT65" s="259"/>
      <c r="CU65" s="342">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4">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4">
        <v>0</v>
      </c>
      <c r="AR66" s="322"/>
      <c r="AS66" s="284">
        <v>0</v>
      </c>
      <c r="AT66" s="322"/>
      <c r="AU66" s="329">
        <v>6418269</v>
      </c>
      <c r="AV66" s="44"/>
      <c r="AW66" s="329">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3"/>
      <c r="BU66" s="272">
        <v>99.8</v>
      </c>
      <c r="BV66" s="338"/>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59"/>
      <c r="CS66" s="258">
        <v>134.80000000000001</v>
      </c>
      <c r="CT66" s="259"/>
      <c r="CU66" s="342">
        <v>3.7</v>
      </c>
      <c r="CV66" s="52" t="s">
        <v>107</v>
      </c>
      <c r="CW66" s="50">
        <v>25</v>
      </c>
      <c r="CX66" s="51">
        <v>12</v>
      </c>
      <c r="CY66" s="161"/>
    </row>
    <row r="67" spans="1:103" ht="20.149999999999999" customHeight="1">
      <c r="A67" s="48">
        <v>2014</v>
      </c>
      <c r="B67" s="48" t="s">
        <v>107</v>
      </c>
      <c r="C67" s="50">
        <v>26</v>
      </c>
      <c r="D67" s="51">
        <v>1</v>
      </c>
      <c r="E67" s="4"/>
      <c r="F67" s="46"/>
      <c r="G67" s="63">
        <v>72.7</v>
      </c>
      <c r="H67" s="37"/>
      <c r="I67" s="63">
        <v>80</v>
      </c>
      <c r="J67" s="37"/>
      <c r="K67" s="63">
        <v>100</v>
      </c>
      <c r="L67" s="37"/>
      <c r="M67" s="35">
        <v>12723</v>
      </c>
      <c r="N67" s="53"/>
      <c r="O67" s="284">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4">
        <v>0</v>
      </c>
      <c r="AR67" s="322"/>
      <c r="AS67" s="284">
        <v>0</v>
      </c>
      <c r="AT67" s="322"/>
      <c r="AU67" s="329">
        <v>6388567</v>
      </c>
      <c r="AV67" s="44"/>
      <c r="AW67" s="329">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3"/>
      <c r="BU67" s="272">
        <v>100</v>
      </c>
      <c r="BV67" s="338"/>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59"/>
      <c r="CS67" s="258">
        <v>124.2</v>
      </c>
      <c r="CT67" s="259"/>
      <c r="CU67" s="342">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50</v>
      </c>
      <c r="J68" s="37"/>
      <c r="K68" s="63">
        <v>55.6</v>
      </c>
      <c r="L68" s="37"/>
      <c r="M68" s="35">
        <v>12719</v>
      </c>
      <c r="N68" s="53"/>
      <c r="O68" s="284">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4">
        <v>0</v>
      </c>
      <c r="AR68" s="322"/>
      <c r="AS68" s="284">
        <v>0</v>
      </c>
      <c r="AT68" s="322"/>
      <c r="AU68" s="329">
        <v>6395623</v>
      </c>
      <c r="AV68" s="44"/>
      <c r="AW68" s="329">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3"/>
      <c r="BU68" s="272">
        <v>99.8</v>
      </c>
      <c r="BV68" s="338"/>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59"/>
      <c r="CS68" s="258">
        <v>134.9</v>
      </c>
      <c r="CT68" s="259"/>
      <c r="CU68" s="342">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4">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4">
        <v>0</v>
      </c>
      <c r="AR69" s="322"/>
      <c r="AS69" s="284">
        <v>0</v>
      </c>
      <c r="AT69" s="322"/>
      <c r="AU69" s="329">
        <v>6538561</v>
      </c>
      <c r="AV69" s="44"/>
      <c r="AW69" s="329">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3"/>
      <c r="BU69" s="272">
        <v>99.8</v>
      </c>
      <c r="BV69" s="338"/>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59"/>
      <c r="CS69" s="258">
        <v>140.19999999999999</v>
      </c>
      <c r="CT69" s="259"/>
      <c r="CU69" s="342">
        <v>3.7</v>
      </c>
      <c r="CV69" s="52" t="s">
        <v>107</v>
      </c>
      <c r="CW69" s="50">
        <v>26</v>
      </c>
      <c r="CX69" s="51">
        <v>3</v>
      </c>
      <c r="CY69" s="161"/>
    </row>
    <row r="70" spans="1:103" s="8" customFormat="1" ht="15" customHeight="1">
      <c r="A70" s="48">
        <v>2014</v>
      </c>
      <c r="B70" s="48" t="s">
        <v>107</v>
      </c>
      <c r="C70" s="50">
        <v>26</v>
      </c>
      <c r="D70" s="51">
        <v>4</v>
      </c>
      <c r="E70" s="4"/>
      <c r="F70" s="46"/>
      <c r="G70" s="188">
        <v>0</v>
      </c>
      <c r="H70" s="37"/>
      <c r="I70" s="63">
        <v>20</v>
      </c>
      <c r="J70" s="37"/>
      <c r="K70" s="63">
        <v>27.8</v>
      </c>
      <c r="L70" s="37"/>
      <c r="M70" s="35">
        <v>12714</v>
      </c>
      <c r="N70" s="53"/>
      <c r="O70" s="284">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4">
        <v>0</v>
      </c>
      <c r="AR70" s="322"/>
      <c r="AS70" s="284">
        <v>0</v>
      </c>
      <c r="AT70" s="322"/>
      <c r="AU70" s="329">
        <v>6519388</v>
      </c>
      <c r="AV70" s="44"/>
      <c r="AW70" s="329">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3"/>
      <c r="BU70" s="272">
        <v>102.7</v>
      </c>
      <c r="BV70" s="338"/>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59"/>
      <c r="CS70" s="258">
        <v>135.69999999999999</v>
      </c>
      <c r="CT70" s="259"/>
      <c r="CU70" s="342">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4">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4">
        <v>0</v>
      </c>
      <c r="AR71" s="322"/>
      <c r="AS71" s="284">
        <v>0</v>
      </c>
      <c r="AT71" s="322"/>
      <c r="AU71" s="329">
        <v>6509202</v>
      </c>
      <c r="AV71" s="44"/>
      <c r="AW71" s="329">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3"/>
      <c r="BU71" s="272">
        <v>103</v>
      </c>
      <c r="BV71" s="338"/>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59"/>
      <c r="CS71" s="258">
        <v>125.3</v>
      </c>
      <c r="CT71" s="259"/>
      <c r="CU71" s="342">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4">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4">
        <v>0</v>
      </c>
      <c r="AR72" s="322"/>
      <c r="AS72" s="284">
        <v>0</v>
      </c>
      <c r="AT72" s="322"/>
      <c r="AU72" s="329">
        <v>6540877</v>
      </c>
      <c r="AV72" s="44"/>
      <c r="AW72" s="329">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3"/>
      <c r="BU72" s="272">
        <v>103.1</v>
      </c>
      <c r="BV72" s="338"/>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59"/>
      <c r="CS72" s="258">
        <v>128.30000000000001</v>
      </c>
      <c r="CT72" s="259"/>
      <c r="CU72" s="342">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4">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4">
        <v>0</v>
      </c>
      <c r="AR73" s="322"/>
      <c r="AS73" s="284">
        <v>0</v>
      </c>
      <c r="AT73" s="322"/>
      <c r="AU73" s="329">
        <v>6458384</v>
      </c>
      <c r="AV73" s="44"/>
      <c r="AW73" s="329">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3"/>
      <c r="BU73" s="272">
        <v>103.5</v>
      </c>
      <c r="BV73" s="338"/>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59"/>
      <c r="CS73" s="258">
        <v>131.4</v>
      </c>
      <c r="CT73" s="259"/>
      <c r="CU73" s="342">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4">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4">
        <v>0</v>
      </c>
      <c r="AR74" s="322"/>
      <c r="AS74" s="284">
        <v>0</v>
      </c>
      <c r="AT74" s="322"/>
      <c r="AU74" s="329">
        <v>6472787</v>
      </c>
      <c r="AV74" s="44"/>
      <c r="AW74" s="329">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3"/>
      <c r="BU74" s="272">
        <v>103.4</v>
      </c>
      <c r="BV74" s="338"/>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59"/>
      <c r="CS74" s="258">
        <v>124.5</v>
      </c>
      <c r="CT74" s="259"/>
      <c r="CU74" s="342">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4">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4">
        <v>0</v>
      </c>
      <c r="AR75" s="322"/>
      <c r="AS75" s="284">
        <v>0</v>
      </c>
      <c r="AT75" s="322"/>
      <c r="AU75" s="329">
        <v>6546217</v>
      </c>
      <c r="AV75" s="44"/>
      <c r="AW75" s="329">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3"/>
      <c r="BU75" s="272">
        <v>103.3</v>
      </c>
      <c r="BV75" s="338"/>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59"/>
      <c r="CS75" s="258">
        <v>130</v>
      </c>
      <c r="CT75" s="259"/>
      <c r="CU75" s="342">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80</v>
      </c>
      <c r="J76" s="37"/>
      <c r="K76" s="63">
        <v>38.9</v>
      </c>
      <c r="L76" s="37"/>
      <c r="M76" s="35">
        <v>12708</v>
      </c>
      <c r="N76" s="53"/>
      <c r="O76" s="284">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4">
        <v>0</v>
      </c>
      <c r="AR76" s="322"/>
      <c r="AS76" s="284">
        <v>0</v>
      </c>
      <c r="AT76" s="322"/>
      <c r="AU76" s="329">
        <v>6481516</v>
      </c>
      <c r="AV76" s="44"/>
      <c r="AW76" s="329">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3"/>
      <c r="BU76" s="272">
        <v>102.3</v>
      </c>
      <c r="BV76" s="338"/>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59"/>
      <c r="CS76" s="258">
        <v>133.80000000000001</v>
      </c>
      <c r="CT76" s="259"/>
      <c r="CU76" s="342">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60</v>
      </c>
      <c r="J77" s="37"/>
      <c r="K77" s="63">
        <v>44.4</v>
      </c>
      <c r="L77" s="37"/>
      <c r="M77" s="35">
        <v>12708</v>
      </c>
      <c r="N77" s="53"/>
      <c r="O77" s="284">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4">
        <v>0</v>
      </c>
      <c r="AR77" s="322"/>
      <c r="AS77" s="284">
        <v>0</v>
      </c>
      <c r="AT77" s="322"/>
      <c r="AU77" s="329">
        <v>6578734</v>
      </c>
      <c r="AV77" s="44"/>
      <c r="AW77" s="329">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3"/>
      <c r="BU77" s="272">
        <v>102.1</v>
      </c>
      <c r="BV77" s="338"/>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59"/>
      <c r="CS77" s="258">
        <v>136.80000000000001</v>
      </c>
      <c r="CT77" s="259"/>
      <c r="CU77" s="342">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4">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4">
        <v>0</v>
      </c>
      <c r="AR78" s="322"/>
      <c r="AS78" s="284">
        <v>0</v>
      </c>
      <c r="AT78" s="322"/>
      <c r="AU78" s="329">
        <v>6619353</v>
      </c>
      <c r="AV78" s="44"/>
      <c r="AW78" s="329">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3"/>
      <c r="BU78" s="272">
        <v>101.6</v>
      </c>
      <c r="BV78" s="338"/>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59"/>
      <c r="CS78" s="258">
        <v>137.6</v>
      </c>
      <c r="CT78" s="259"/>
      <c r="CU78" s="342">
        <v>3.4</v>
      </c>
      <c r="CV78" s="52" t="s">
        <v>107</v>
      </c>
      <c r="CW78" s="50">
        <v>26</v>
      </c>
      <c r="CX78" s="51">
        <v>12</v>
      </c>
      <c r="CY78" s="161"/>
    </row>
    <row r="79" spans="1:103" ht="20.149999999999999" customHeight="1">
      <c r="A79" s="48">
        <v>2015</v>
      </c>
      <c r="B79" s="48" t="s">
        <v>107</v>
      </c>
      <c r="C79" s="50">
        <v>27</v>
      </c>
      <c r="D79" s="51">
        <v>1</v>
      </c>
      <c r="E79" s="4"/>
      <c r="F79" s="46"/>
      <c r="G79" s="63">
        <v>63.6</v>
      </c>
      <c r="H79" s="37"/>
      <c r="I79" s="63">
        <v>70</v>
      </c>
      <c r="J79" s="37"/>
      <c r="K79" s="63">
        <v>66.7</v>
      </c>
      <c r="L79" s="37"/>
      <c r="M79" s="35">
        <v>12702</v>
      </c>
      <c r="N79" s="53"/>
      <c r="O79" s="284">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4">
        <v>0</v>
      </c>
      <c r="AR79" s="322"/>
      <c r="AS79" s="284">
        <v>0</v>
      </c>
      <c r="AT79" s="322"/>
      <c r="AU79" s="329">
        <v>6594491</v>
      </c>
      <c r="AV79" s="44"/>
      <c r="AW79" s="329">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3">
        <v>8440.68</v>
      </c>
      <c r="BR79" s="44"/>
      <c r="BS79" s="189">
        <v>3540</v>
      </c>
      <c r="BT79" s="333"/>
      <c r="BU79" s="272">
        <v>100.3</v>
      </c>
      <c r="BV79" s="338"/>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59"/>
      <c r="CS79" s="258">
        <v>125.6</v>
      </c>
      <c r="CT79" s="259"/>
      <c r="CU79" s="342">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44.4</v>
      </c>
      <c r="L80" s="37"/>
      <c r="M80" s="35">
        <v>12699</v>
      </c>
      <c r="N80" s="53"/>
      <c r="O80" s="284">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4">
        <v>0</v>
      </c>
      <c r="AR80" s="322"/>
      <c r="AS80" s="284">
        <v>0</v>
      </c>
      <c r="AT80" s="322"/>
      <c r="AU80" s="329">
        <v>6628241</v>
      </c>
      <c r="AV80" s="44"/>
      <c r="AW80" s="329">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5">
        <v>7852.7</v>
      </c>
      <c r="BR80" s="44"/>
      <c r="BS80" s="189">
        <v>3601</v>
      </c>
      <c r="BT80" s="333"/>
      <c r="BU80" s="272">
        <v>100.3</v>
      </c>
      <c r="BV80" s="338"/>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59"/>
      <c r="CS80" s="258">
        <v>133.80000000000001</v>
      </c>
      <c r="CT80" s="259"/>
      <c r="CU80" s="342">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4">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4">
        <v>0</v>
      </c>
      <c r="AR81" s="322"/>
      <c r="AS81" s="284">
        <v>0</v>
      </c>
      <c r="AT81" s="322"/>
      <c r="AU81" s="329">
        <v>6778268</v>
      </c>
      <c r="AV81" s="44"/>
      <c r="AW81" s="329">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4">
        <v>9057.880000000001</v>
      </c>
      <c r="BR81" s="44"/>
      <c r="BS81" s="189">
        <v>4278</v>
      </c>
      <c r="BT81" s="333"/>
      <c r="BU81" s="272">
        <v>100.5</v>
      </c>
      <c r="BV81" s="338"/>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59"/>
      <c r="CS81" s="258">
        <v>136</v>
      </c>
      <c r="CT81" s="259"/>
      <c r="CU81" s="342">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4">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4">
        <v>0</v>
      </c>
      <c r="AR82" s="322"/>
      <c r="AS82" s="284">
        <v>0</v>
      </c>
      <c r="AT82" s="322"/>
      <c r="AU82" s="329">
        <v>6751826</v>
      </c>
      <c r="AV82" s="44"/>
      <c r="AW82" s="329">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7"/>
      <c r="BQ82" s="495">
        <v>8795.630000000001</v>
      </c>
      <c r="BR82" s="44"/>
      <c r="BS82" s="189">
        <v>3785</v>
      </c>
      <c r="BT82" s="333"/>
      <c r="BU82" s="272">
        <v>100.5</v>
      </c>
      <c r="BV82" s="338"/>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59"/>
      <c r="CS82" s="258">
        <v>133.80000000000001</v>
      </c>
      <c r="CT82" s="259"/>
      <c r="CU82" s="342">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4">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4">
        <v>0</v>
      </c>
      <c r="AR83" s="322"/>
      <c r="AS83" s="284">
        <v>0</v>
      </c>
      <c r="AT83" s="322"/>
      <c r="AU83" s="329">
        <v>6800173</v>
      </c>
      <c r="AV83" s="44"/>
      <c r="AW83" s="329">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4">
        <v>9348.130000000001</v>
      </c>
      <c r="BR83" s="44"/>
      <c r="BS83" s="189">
        <v>4294</v>
      </c>
      <c r="BT83" s="333"/>
      <c r="BU83" s="272">
        <v>100.7</v>
      </c>
      <c r="BV83" s="338"/>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59"/>
      <c r="CS83" s="258">
        <v>121.7</v>
      </c>
      <c r="CT83" s="259"/>
      <c r="CU83" s="342">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70</v>
      </c>
      <c r="J84" s="37"/>
      <c r="K84" s="63">
        <v>61.1</v>
      </c>
      <c r="L84" s="37"/>
      <c r="M84" s="35">
        <v>12693</v>
      </c>
      <c r="N84" s="53"/>
      <c r="O84" s="284">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4">
        <v>0</v>
      </c>
      <c r="AR84" s="322"/>
      <c r="AS84" s="284">
        <v>0</v>
      </c>
      <c r="AT84" s="322"/>
      <c r="AU84" s="329">
        <v>6800465</v>
      </c>
      <c r="AV84" s="44"/>
      <c r="AW84" s="329">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7"/>
      <c r="BQ84" s="495">
        <v>9087.2000000000007</v>
      </c>
      <c r="BR84" s="44"/>
      <c r="BS84" s="189">
        <v>3745</v>
      </c>
      <c r="BT84" s="333"/>
      <c r="BU84" s="272">
        <v>100.6</v>
      </c>
      <c r="BV84" s="338"/>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59"/>
      <c r="CS84" s="258">
        <v>128.6</v>
      </c>
      <c r="CT84" s="259"/>
      <c r="CU84" s="342">
        <v>3.4</v>
      </c>
      <c r="CV84" s="52" t="s">
        <v>107</v>
      </c>
      <c r="CW84" s="50">
        <v>27</v>
      </c>
      <c r="CX84" s="51">
        <v>6</v>
      </c>
      <c r="CY84" s="161"/>
    </row>
    <row r="85" spans="1:103" s="8" customFormat="1" ht="15" customHeight="1">
      <c r="A85" s="48">
        <v>2015</v>
      </c>
      <c r="B85" s="48" t="s">
        <v>107</v>
      </c>
      <c r="C85" s="50">
        <v>27</v>
      </c>
      <c r="D85" s="51">
        <v>7</v>
      </c>
      <c r="E85" s="4"/>
      <c r="F85" s="46"/>
      <c r="G85" s="63">
        <v>54.5</v>
      </c>
      <c r="H85" s="37"/>
      <c r="I85" s="63">
        <v>50</v>
      </c>
      <c r="J85" s="37"/>
      <c r="K85" s="63">
        <v>50</v>
      </c>
      <c r="L85" s="37"/>
      <c r="M85" s="35">
        <v>12696</v>
      </c>
      <c r="N85" s="53"/>
      <c r="O85" s="284">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4">
        <v>0</v>
      </c>
      <c r="AR85" s="322"/>
      <c r="AS85" s="284">
        <v>0</v>
      </c>
      <c r="AT85" s="322"/>
      <c r="AU85" s="329">
        <v>6752346</v>
      </c>
      <c r="AV85" s="44"/>
      <c r="AW85" s="329">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4">
        <v>10032.09</v>
      </c>
      <c r="BR85" s="44"/>
      <c r="BS85" s="189">
        <v>4481</v>
      </c>
      <c r="BT85" s="333"/>
      <c r="BU85" s="272">
        <v>100.2</v>
      </c>
      <c r="BV85" s="338"/>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59"/>
      <c r="CS85" s="258">
        <v>131.5</v>
      </c>
      <c r="CT85" s="259"/>
      <c r="CU85" s="342">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4">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4">
        <v>0</v>
      </c>
      <c r="AR86" s="322"/>
      <c r="AS86" s="284">
        <v>0</v>
      </c>
      <c r="AT86" s="322"/>
      <c r="AU86" s="329">
        <v>6748884</v>
      </c>
      <c r="AV86" s="44"/>
      <c r="AW86" s="329">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5">
        <v>9960.75</v>
      </c>
      <c r="BR86" s="44"/>
      <c r="BS86" s="189">
        <v>5643</v>
      </c>
      <c r="BT86" s="333"/>
      <c r="BU86" s="272">
        <v>99.5</v>
      </c>
      <c r="BV86" s="338"/>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59"/>
      <c r="CS86" s="258">
        <v>126.3</v>
      </c>
      <c r="CT86" s="259"/>
      <c r="CU86" s="342">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40</v>
      </c>
      <c r="J87" s="37"/>
      <c r="K87" s="63">
        <v>50</v>
      </c>
      <c r="L87" s="37"/>
      <c r="M87" s="35">
        <v>12688</v>
      </c>
      <c r="N87" s="53"/>
      <c r="O87" s="284">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4">
        <v>0</v>
      </c>
      <c r="AR87" s="322"/>
      <c r="AS87" s="284">
        <v>0</v>
      </c>
      <c r="AT87" s="322"/>
      <c r="AU87" s="329">
        <v>6784092</v>
      </c>
      <c r="AV87" s="44"/>
      <c r="AW87" s="329">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4">
        <v>9189.17</v>
      </c>
      <c r="BR87" s="44"/>
      <c r="BS87" s="189">
        <v>4403</v>
      </c>
      <c r="BT87" s="333"/>
      <c r="BU87" s="272">
        <v>99.1</v>
      </c>
      <c r="BV87" s="338"/>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59"/>
      <c r="CS87" s="258">
        <v>132.30000000000001</v>
      </c>
      <c r="CT87" s="259"/>
      <c r="CU87" s="342">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27.8</v>
      </c>
      <c r="L88" s="37"/>
      <c r="M88" s="35">
        <v>12709</v>
      </c>
      <c r="N88" s="53"/>
      <c r="O88" s="284">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4">
        <v>0</v>
      </c>
      <c r="AR88" s="322"/>
      <c r="AS88" s="284">
        <v>0</v>
      </c>
      <c r="AT88" s="322"/>
      <c r="AU88" s="329">
        <v>6744888</v>
      </c>
      <c r="AV88" s="44"/>
      <c r="AW88" s="329">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5">
        <v>9484.44</v>
      </c>
      <c r="BR88" s="44"/>
      <c r="BS88" s="189">
        <v>4490</v>
      </c>
      <c r="BT88" s="333"/>
      <c r="BU88" s="272">
        <v>98.4</v>
      </c>
      <c r="BV88" s="338"/>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59"/>
      <c r="CS88" s="258">
        <v>133.80000000000001</v>
      </c>
      <c r="CT88" s="259"/>
      <c r="CU88" s="342">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4">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4">
        <v>0</v>
      </c>
      <c r="AR89" s="322"/>
      <c r="AS89" s="284">
        <v>0</v>
      </c>
      <c r="AT89" s="322"/>
      <c r="AU89" s="329">
        <v>6811054</v>
      </c>
      <c r="AV89" s="44"/>
      <c r="AW89" s="329">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4">
        <v>8990.11</v>
      </c>
      <c r="BR89" s="44"/>
      <c r="BS89" s="189">
        <v>4149</v>
      </c>
      <c r="BT89" s="333"/>
      <c r="BU89" s="272">
        <v>98.4</v>
      </c>
      <c r="BV89" s="338"/>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59"/>
      <c r="CS89" s="258">
        <v>136.80000000000001</v>
      </c>
      <c r="CT89" s="259"/>
      <c r="CU89" s="342">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20</v>
      </c>
      <c r="J90" s="37"/>
      <c r="K90" s="63">
        <v>55.6</v>
      </c>
      <c r="L90" s="37"/>
      <c r="M90" s="35">
        <v>12708.8</v>
      </c>
      <c r="N90" s="53"/>
      <c r="O90" s="284">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4">
        <v>0</v>
      </c>
      <c r="AR90" s="322"/>
      <c r="AS90" s="284">
        <v>0</v>
      </c>
      <c r="AT90" s="322"/>
      <c r="AU90" s="329">
        <v>6798664</v>
      </c>
      <c r="AV90" s="44"/>
      <c r="AW90" s="329">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5">
        <v>9717.7199999999993</v>
      </c>
      <c r="BR90" s="44"/>
      <c r="BS90" s="189">
        <v>4000</v>
      </c>
      <c r="BT90" s="333"/>
      <c r="BU90" s="272">
        <v>98</v>
      </c>
      <c r="BV90" s="338"/>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59"/>
      <c r="CS90" s="258">
        <v>136</v>
      </c>
      <c r="CT90" s="259"/>
      <c r="CU90" s="342">
        <v>3.3</v>
      </c>
      <c r="CV90" s="52" t="s">
        <v>107</v>
      </c>
      <c r="CW90" s="50">
        <v>27</v>
      </c>
      <c r="CX90" s="51">
        <v>12</v>
      </c>
      <c r="CY90" s="161"/>
    </row>
    <row r="91" spans="1:103" ht="20.149999999999999" customHeight="1">
      <c r="A91" s="48">
        <v>2016</v>
      </c>
      <c r="B91" s="48" t="s">
        <v>107</v>
      </c>
      <c r="C91" s="50">
        <v>28</v>
      </c>
      <c r="D91" s="51">
        <v>1</v>
      </c>
      <c r="E91" s="4"/>
      <c r="F91" s="46"/>
      <c r="G91" s="188">
        <v>45.5</v>
      </c>
      <c r="H91" s="37"/>
      <c r="I91" s="63">
        <v>30</v>
      </c>
      <c r="J91" s="37"/>
      <c r="K91" s="63">
        <v>61.1</v>
      </c>
      <c r="L91" s="37"/>
      <c r="M91" s="35">
        <v>12702.8</v>
      </c>
      <c r="N91" s="53"/>
      <c r="O91" s="284">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4">
        <v>0</v>
      </c>
      <c r="AR91" s="322"/>
      <c r="AS91" s="284">
        <v>0</v>
      </c>
      <c r="AT91" s="322"/>
      <c r="AU91" s="329">
        <v>6789622</v>
      </c>
      <c r="AV91" s="44"/>
      <c r="AW91" s="329">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4">
        <v>8848.69</v>
      </c>
      <c r="BR91" s="44"/>
      <c r="BS91" s="189">
        <v>3582</v>
      </c>
      <c r="BT91" s="333"/>
      <c r="BU91" s="272">
        <v>96.9</v>
      </c>
      <c r="BV91" s="338"/>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59"/>
      <c r="CS91" s="258">
        <v>121</v>
      </c>
      <c r="CT91" s="259"/>
      <c r="CU91" s="342">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55.6</v>
      </c>
      <c r="L92" s="37"/>
      <c r="M92" s="35">
        <v>12701.4</v>
      </c>
      <c r="N92" s="53"/>
      <c r="O92" s="284">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4">
        <v>0</v>
      </c>
      <c r="AR92" s="322"/>
      <c r="AS92" s="284">
        <v>0</v>
      </c>
      <c r="AT92" s="322"/>
      <c r="AU92" s="329">
        <v>6885371</v>
      </c>
      <c r="AV92" s="44"/>
      <c r="AW92" s="329">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5">
        <v>8453.36</v>
      </c>
      <c r="BR92" s="44"/>
      <c r="BS92" s="189">
        <v>3678</v>
      </c>
      <c r="BT92" s="333"/>
      <c r="BU92" s="272">
        <v>96.6</v>
      </c>
      <c r="BV92" s="338"/>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59"/>
      <c r="CS92" s="258">
        <v>130.80000000000001</v>
      </c>
      <c r="CT92" s="259"/>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4">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4">
        <v>0</v>
      </c>
      <c r="AR93" s="322"/>
      <c r="AS93" s="284">
        <v>0</v>
      </c>
      <c r="AT93" s="322"/>
      <c r="AU93" s="329">
        <v>7061674</v>
      </c>
      <c r="AV93" s="44"/>
      <c r="AW93" s="329">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4">
        <v>9371.33</v>
      </c>
      <c r="BR93" s="44"/>
      <c r="BS93" s="189">
        <v>4218</v>
      </c>
      <c r="BT93" s="333"/>
      <c r="BU93" s="272">
        <v>96.5</v>
      </c>
      <c r="BV93" s="338"/>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59"/>
      <c r="CS93" s="258">
        <v>133.80000000000001</v>
      </c>
      <c r="CT93" s="259"/>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4">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4">
        <v>0</v>
      </c>
      <c r="AR94" s="322"/>
      <c r="AS94" s="284">
        <v>0</v>
      </c>
      <c r="AT94" s="322"/>
      <c r="AU94" s="329">
        <v>7158697</v>
      </c>
      <c r="AV94" s="44"/>
      <c r="AW94" s="329">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5">
        <v>9190.08</v>
      </c>
      <c r="BR94" s="44"/>
      <c r="BS94" s="189">
        <v>3833</v>
      </c>
      <c r="BT94" s="333"/>
      <c r="BU94" s="272">
        <v>96.1</v>
      </c>
      <c r="BV94" s="338"/>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59"/>
      <c r="CS94" s="258">
        <v>132.30000000000001</v>
      </c>
      <c r="CT94" s="259"/>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4">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4">
        <v>0</v>
      </c>
      <c r="AR95" s="322"/>
      <c r="AS95" s="284">
        <v>0</v>
      </c>
      <c r="AT95" s="322"/>
      <c r="AU95" s="329">
        <v>7170088</v>
      </c>
      <c r="AV95" s="44"/>
      <c r="AW95" s="329">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4">
        <v>9593.18</v>
      </c>
      <c r="BR95" s="44"/>
      <c r="BS95" s="189">
        <v>4006</v>
      </c>
      <c r="BT95" s="333"/>
      <c r="BU95" s="272">
        <v>96.1</v>
      </c>
      <c r="BV95" s="338"/>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59"/>
      <c r="CS95" s="258">
        <v>119.5</v>
      </c>
      <c r="CT95" s="259"/>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61.1</v>
      </c>
      <c r="L96" s="37"/>
      <c r="M96" s="35">
        <v>12696.9</v>
      </c>
      <c r="N96" s="53"/>
      <c r="O96" s="284">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4">
        <v>0</v>
      </c>
      <c r="AR96" s="322"/>
      <c r="AS96" s="284">
        <v>0</v>
      </c>
      <c r="AT96" s="322"/>
      <c r="AU96" s="329">
        <v>7163476</v>
      </c>
      <c r="AV96" s="44"/>
      <c r="AW96" s="329">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5">
        <v>9436.3700000000008</v>
      </c>
      <c r="BR96" s="44"/>
      <c r="BS96" s="189">
        <v>3690</v>
      </c>
      <c r="BT96" s="333"/>
      <c r="BU96" s="272">
        <v>96.1</v>
      </c>
      <c r="BV96" s="338"/>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59"/>
      <c r="CS96" s="258">
        <v>128.6</v>
      </c>
      <c r="CT96" s="259"/>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4">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4">
        <v>0</v>
      </c>
      <c r="AR97" s="322"/>
      <c r="AS97" s="284">
        <v>0</v>
      </c>
      <c r="AT97" s="322"/>
      <c r="AU97" s="329">
        <v>7127940</v>
      </c>
      <c r="AV97" s="44"/>
      <c r="AW97" s="329">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4">
        <v>10415.780000000001</v>
      </c>
      <c r="BR97" s="44"/>
      <c r="BS97" s="189">
        <v>4433</v>
      </c>
      <c r="BT97" s="333"/>
      <c r="BU97" s="272">
        <v>96</v>
      </c>
      <c r="BV97" s="338"/>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59"/>
      <c r="CS97" s="258">
        <v>132.30000000000001</v>
      </c>
      <c r="CT97" s="259"/>
      <c r="CU97" s="38">
        <v>3</v>
      </c>
      <c r="CV97" s="52" t="s">
        <v>107</v>
      </c>
      <c r="CW97" s="50">
        <v>28</v>
      </c>
      <c r="CX97" s="51">
        <v>7</v>
      </c>
      <c r="CY97" s="161"/>
    </row>
    <row r="98" spans="1:103" s="8" customFormat="1" ht="15" customHeight="1">
      <c r="A98" s="48">
        <v>2016</v>
      </c>
      <c r="B98" s="48" t="s">
        <v>107</v>
      </c>
      <c r="C98" s="50">
        <v>28</v>
      </c>
      <c r="D98" s="51">
        <v>8</v>
      </c>
      <c r="E98" s="4"/>
      <c r="F98" s="46"/>
      <c r="G98" s="63">
        <v>27.3</v>
      </c>
      <c r="H98" s="37"/>
      <c r="I98" s="63">
        <v>80</v>
      </c>
      <c r="J98" s="37"/>
      <c r="K98" s="63">
        <v>77.8</v>
      </c>
      <c r="L98" s="37"/>
      <c r="M98" s="35">
        <v>12698</v>
      </c>
      <c r="N98" s="53"/>
      <c r="O98" s="284">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4">
        <v>0</v>
      </c>
      <c r="AR98" s="322"/>
      <c r="AS98" s="284">
        <v>0</v>
      </c>
      <c r="AT98" s="322"/>
      <c r="AU98" s="329">
        <v>7143778</v>
      </c>
      <c r="AV98" s="44"/>
      <c r="AW98" s="329">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5">
        <v>10295.35</v>
      </c>
      <c r="BR98" s="44"/>
      <c r="BS98" s="189">
        <v>5485</v>
      </c>
      <c r="BT98" s="333"/>
      <c r="BU98" s="272">
        <v>95.7</v>
      </c>
      <c r="BV98" s="338"/>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59"/>
      <c r="CS98" s="258">
        <v>124.7</v>
      </c>
      <c r="CT98" s="259"/>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4">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4">
        <v>0</v>
      </c>
      <c r="AR99" s="322"/>
      <c r="AS99" s="284">
        <v>0</v>
      </c>
      <c r="AT99" s="322"/>
      <c r="AU99" s="329">
        <v>7191180</v>
      </c>
      <c r="AV99" s="44"/>
      <c r="AW99" s="329">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4">
        <v>9552.35</v>
      </c>
      <c r="BR99" s="44"/>
      <c r="BS99" s="189">
        <v>4089</v>
      </c>
      <c r="BT99" s="333"/>
      <c r="BU99" s="272">
        <v>95.8</v>
      </c>
      <c r="BV99" s="338"/>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59"/>
      <c r="CS99" s="258">
        <v>131.5</v>
      </c>
      <c r="CT99" s="259"/>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4">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4">
        <v>0</v>
      </c>
      <c r="AR100" s="322"/>
      <c r="AS100" s="284">
        <v>0</v>
      </c>
      <c r="AT100" s="322"/>
      <c r="AU100" s="329">
        <v>7225062</v>
      </c>
      <c r="AV100" s="44"/>
      <c r="AW100" s="329">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5">
        <v>9892.7100000000009</v>
      </c>
      <c r="BR100" s="44"/>
      <c r="BS100" s="189">
        <v>4311</v>
      </c>
      <c r="BT100" s="333"/>
      <c r="BU100" s="272">
        <v>95.7</v>
      </c>
      <c r="BV100" s="338"/>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59"/>
      <c r="CS100" s="258">
        <v>134.5</v>
      </c>
      <c r="CT100" s="259"/>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100</v>
      </c>
      <c r="J101" s="37"/>
      <c r="K101" s="63">
        <v>77.8</v>
      </c>
      <c r="L101" s="37"/>
      <c r="M101" s="35">
        <v>12694</v>
      </c>
      <c r="N101" s="53"/>
      <c r="O101" s="284">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4">
        <v>0</v>
      </c>
      <c r="AR101" s="322"/>
      <c r="AS101" s="284">
        <v>0</v>
      </c>
      <c r="AT101" s="322"/>
      <c r="AU101" s="329">
        <v>7301335</v>
      </c>
      <c r="AV101" s="44"/>
      <c r="AW101" s="329">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4">
        <v>9332.2000000000007</v>
      </c>
      <c r="BR101" s="44"/>
      <c r="BS101" s="189">
        <v>3979</v>
      </c>
      <c r="BT101" s="333"/>
      <c r="BU101" s="272">
        <v>96.1</v>
      </c>
      <c r="BV101" s="338"/>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59"/>
      <c r="CS101" s="258">
        <v>139</v>
      </c>
      <c r="CT101" s="259"/>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90</v>
      </c>
      <c r="J102" s="37"/>
      <c r="K102" s="63">
        <v>77.8</v>
      </c>
      <c r="L102" s="37"/>
      <c r="M102" s="35">
        <v>12692</v>
      </c>
      <c r="N102" s="53"/>
      <c r="O102" s="284">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4">
        <v>0</v>
      </c>
      <c r="AR102" s="322"/>
      <c r="AS102" s="284">
        <v>0</v>
      </c>
      <c r="AT102" s="322"/>
      <c r="AU102" s="329">
        <v>7350014</v>
      </c>
      <c r="AV102" s="44"/>
      <c r="AW102" s="329">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5">
        <v>10074.74</v>
      </c>
      <c r="BR102" s="44"/>
      <c r="BS102" s="189">
        <v>3945</v>
      </c>
      <c r="BT102" s="333"/>
      <c r="BU102" s="272">
        <v>96.8</v>
      </c>
      <c r="BV102" s="338"/>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59"/>
      <c r="CS102" s="258">
        <v>139</v>
      </c>
      <c r="CT102" s="259"/>
      <c r="CU102" s="38">
        <v>3</v>
      </c>
      <c r="CV102" s="52" t="s">
        <v>107</v>
      </c>
      <c r="CW102" s="50">
        <v>28</v>
      </c>
      <c r="CX102" s="51">
        <v>12</v>
      </c>
      <c r="CY102" s="161"/>
    </row>
    <row r="103" spans="1:103" ht="20.149999999999999" customHeight="1">
      <c r="A103" s="48">
        <v>2017</v>
      </c>
      <c r="B103" s="48" t="s">
        <v>107</v>
      </c>
      <c r="C103" s="50">
        <v>29</v>
      </c>
      <c r="D103" s="51">
        <v>1</v>
      </c>
      <c r="E103" s="4"/>
      <c r="F103" s="46"/>
      <c r="G103" s="188">
        <v>90.9</v>
      </c>
      <c r="H103" s="37"/>
      <c r="I103" s="63">
        <v>70</v>
      </c>
      <c r="J103" s="37"/>
      <c r="K103" s="63">
        <v>77.8</v>
      </c>
      <c r="L103" s="37"/>
      <c r="M103" s="35">
        <v>12682</v>
      </c>
      <c r="N103" s="53"/>
      <c r="O103" s="284">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4">
        <v>0</v>
      </c>
      <c r="AR103" s="322"/>
      <c r="AS103" s="284">
        <v>0</v>
      </c>
      <c r="AT103" s="322"/>
      <c r="AU103" s="329">
        <v>7365329</v>
      </c>
      <c r="AV103" s="44"/>
      <c r="AW103" s="329">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4">
        <v>9160.43</v>
      </c>
      <c r="BR103" s="44"/>
      <c r="BS103" s="189">
        <v>3679</v>
      </c>
      <c r="BT103" s="333"/>
      <c r="BU103" s="272">
        <v>97.4</v>
      </c>
      <c r="BV103" s="338"/>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59"/>
      <c r="CS103" s="258">
        <v>124</v>
      </c>
      <c r="CT103" s="259"/>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4">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4">
        <v>0</v>
      </c>
      <c r="AR104" s="322"/>
      <c r="AS104" s="284">
        <v>0</v>
      </c>
      <c r="AT104" s="322"/>
      <c r="AU104" s="329">
        <v>7363408</v>
      </c>
      <c r="AV104" s="44"/>
      <c r="AW104" s="329">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5">
        <v>8541.52</v>
      </c>
      <c r="BR104" s="44"/>
      <c r="BS104" s="189">
        <v>3666</v>
      </c>
      <c r="BT104" s="333"/>
      <c r="BU104" s="272">
        <v>97.6</v>
      </c>
      <c r="BV104" s="338"/>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59"/>
      <c r="CS104" s="258">
        <v>137.5</v>
      </c>
      <c r="CT104" s="259"/>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60</v>
      </c>
      <c r="J105" s="37"/>
      <c r="K105" s="63">
        <v>88.9</v>
      </c>
      <c r="L105" s="37"/>
      <c r="M105" s="35">
        <v>12676</v>
      </c>
      <c r="N105" s="53"/>
      <c r="O105" s="284">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4">
        <v>0</v>
      </c>
      <c r="AR105" s="322"/>
      <c r="AS105" s="284">
        <v>0</v>
      </c>
      <c r="AT105" s="322"/>
      <c r="AU105" s="329">
        <v>7496394</v>
      </c>
      <c r="AV105" s="44"/>
      <c r="AW105" s="329">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4">
        <v>9698.31</v>
      </c>
      <c r="BR105" s="44"/>
      <c r="BS105" s="189">
        <v>4386</v>
      </c>
      <c r="BT105" s="333"/>
      <c r="BU105" s="272">
        <v>97.9</v>
      </c>
      <c r="BV105" s="338"/>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59"/>
      <c r="CS105" s="258">
        <v>138.30000000000001</v>
      </c>
      <c r="CT105" s="259"/>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80</v>
      </c>
      <c r="J106" s="37"/>
      <c r="K106" s="63">
        <v>66.7</v>
      </c>
      <c r="L106" s="37"/>
      <c r="M106" s="35">
        <v>12676</v>
      </c>
      <c r="N106" s="53"/>
      <c r="O106" s="284">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4">
        <v>0</v>
      </c>
      <c r="AR106" s="322"/>
      <c r="AS106" s="284">
        <v>0</v>
      </c>
      <c r="AT106" s="322"/>
      <c r="AU106" s="329">
        <v>7552490</v>
      </c>
      <c r="AV106" s="44"/>
      <c r="AW106" s="329">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5">
        <v>9513.51</v>
      </c>
      <c r="BR106" s="44"/>
      <c r="BS106" s="189">
        <v>3996</v>
      </c>
      <c r="BT106" s="333"/>
      <c r="BU106" s="272">
        <v>98.1</v>
      </c>
      <c r="BV106" s="338"/>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59"/>
      <c r="CS106" s="258">
        <v>136.80000000000001</v>
      </c>
      <c r="CT106" s="259"/>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50</v>
      </c>
      <c r="J107" s="37"/>
      <c r="K107" s="63">
        <v>72.2</v>
      </c>
      <c r="L107" s="37"/>
      <c r="M107" s="35">
        <v>12672</v>
      </c>
      <c r="N107" s="53"/>
      <c r="O107" s="284">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4">
        <v>0</v>
      </c>
      <c r="AR107" s="322"/>
      <c r="AS107" s="284">
        <v>0</v>
      </c>
      <c r="AT107" s="322"/>
      <c r="AU107" s="329">
        <v>7560553</v>
      </c>
      <c r="AV107" s="44"/>
      <c r="AW107" s="329">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4">
        <v>9964.6</v>
      </c>
      <c r="BR107" s="44"/>
      <c r="BS107" s="189">
        <v>4300</v>
      </c>
      <c r="BT107" s="333"/>
      <c r="BU107" s="272">
        <v>98.1</v>
      </c>
      <c r="BV107" s="338"/>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59"/>
      <c r="CS107" s="258">
        <v>124.7</v>
      </c>
      <c r="CT107" s="259"/>
      <c r="CU107" s="38">
        <v>3</v>
      </c>
      <c r="CV107" s="52" t="s">
        <v>107</v>
      </c>
      <c r="CW107" s="50">
        <v>29</v>
      </c>
      <c r="CX107" s="51">
        <v>5</v>
      </c>
      <c r="CY107" s="161"/>
    </row>
    <row r="108" spans="1:103" s="8" customFormat="1" ht="15" customHeight="1">
      <c r="A108" s="48">
        <v>2017</v>
      </c>
      <c r="B108" s="48" t="s">
        <v>107</v>
      </c>
      <c r="C108" s="50">
        <v>29</v>
      </c>
      <c r="D108" s="51">
        <v>6</v>
      </c>
      <c r="E108" s="4"/>
      <c r="F108" s="46"/>
      <c r="G108" s="188">
        <v>45.5</v>
      </c>
      <c r="H108" s="37"/>
      <c r="I108" s="63">
        <v>90</v>
      </c>
      <c r="J108" s="37"/>
      <c r="K108" s="63">
        <v>66.7</v>
      </c>
      <c r="L108" s="37"/>
      <c r="M108" s="35">
        <v>12677</v>
      </c>
      <c r="N108" s="53"/>
      <c r="O108" s="284">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4">
        <v>0</v>
      </c>
      <c r="AR108" s="322"/>
      <c r="AS108" s="284">
        <v>0</v>
      </c>
      <c r="AT108" s="322"/>
      <c r="AU108" s="329">
        <v>7517201</v>
      </c>
      <c r="AV108" s="44"/>
      <c r="AW108" s="329">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5">
        <v>9731.1200000000008</v>
      </c>
      <c r="BR108" s="44"/>
      <c r="BS108" s="189">
        <v>3833</v>
      </c>
      <c r="BT108" s="333"/>
      <c r="BU108" s="272">
        <v>98.2</v>
      </c>
      <c r="BV108" s="338"/>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59"/>
      <c r="CS108" s="258">
        <v>130.80000000000001</v>
      </c>
      <c r="CT108" s="259"/>
      <c r="CU108" s="38">
        <v>2.8</v>
      </c>
      <c r="CV108" s="52" t="s">
        <v>107</v>
      </c>
      <c r="CW108" s="50">
        <v>29</v>
      </c>
      <c r="CX108" s="51">
        <v>6</v>
      </c>
      <c r="CY108" s="161"/>
    </row>
    <row r="109" spans="1:103" s="8" customFormat="1" ht="15" customHeight="1">
      <c r="A109" s="48">
        <v>2017</v>
      </c>
      <c r="B109" s="48" t="s">
        <v>107</v>
      </c>
      <c r="C109" s="50">
        <v>29</v>
      </c>
      <c r="D109" s="51">
        <v>7</v>
      </c>
      <c r="E109" s="4"/>
      <c r="F109" s="46"/>
      <c r="G109" s="63">
        <v>63.6</v>
      </c>
      <c r="H109" s="37"/>
      <c r="I109" s="63">
        <v>40</v>
      </c>
      <c r="J109" s="37"/>
      <c r="K109" s="63">
        <v>55.6</v>
      </c>
      <c r="L109" s="37"/>
      <c r="M109" s="35">
        <v>12679</v>
      </c>
      <c r="N109" s="53"/>
      <c r="O109" s="284">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4">
        <v>0</v>
      </c>
      <c r="AR109" s="322"/>
      <c r="AS109" s="284">
        <v>0</v>
      </c>
      <c r="AT109" s="322"/>
      <c r="AU109" s="329">
        <v>7561479</v>
      </c>
      <c r="AV109" s="44"/>
      <c r="AW109" s="329">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4">
        <v>10763.380000000001</v>
      </c>
      <c r="BR109" s="44"/>
      <c r="BS109" s="189">
        <v>4589</v>
      </c>
      <c r="BT109" s="333"/>
      <c r="BU109" s="272">
        <v>98.4</v>
      </c>
      <c r="BV109" s="338"/>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59"/>
      <c r="CS109" s="258">
        <v>132.30000000000001</v>
      </c>
      <c r="CT109" s="259"/>
      <c r="CU109" s="38">
        <v>2.8</v>
      </c>
      <c r="CV109" s="52" t="s">
        <v>107</v>
      </c>
      <c r="CW109" s="50">
        <v>29</v>
      </c>
      <c r="CX109" s="51">
        <v>7</v>
      </c>
      <c r="CY109" s="161"/>
    </row>
    <row r="110" spans="1:103" s="8" customFormat="1" ht="15" customHeight="1">
      <c r="A110" s="48">
        <v>2017</v>
      </c>
      <c r="B110" s="48" t="s">
        <v>107</v>
      </c>
      <c r="C110" s="50">
        <v>29</v>
      </c>
      <c r="D110" s="51">
        <v>8</v>
      </c>
      <c r="E110" s="4"/>
      <c r="F110" s="46"/>
      <c r="G110" s="63">
        <v>81.8</v>
      </c>
      <c r="H110" s="37"/>
      <c r="I110" s="63">
        <v>80</v>
      </c>
      <c r="J110" s="37"/>
      <c r="K110" s="63">
        <v>55.6</v>
      </c>
      <c r="L110" s="37"/>
      <c r="M110" s="35">
        <v>12676</v>
      </c>
      <c r="N110" s="53"/>
      <c r="O110" s="284">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4">
        <v>0</v>
      </c>
      <c r="AR110" s="322"/>
      <c r="AS110" s="284">
        <v>0</v>
      </c>
      <c r="AT110" s="322"/>
      <c r="AU110" s="329">
        <v>7567045</v>
      </c>
      <c r="AV110" s="44"/>
      <c r="AW110" s="329">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5">
        <v>10513.2</v>
      </c>
      <c r="BR110" s="44"/>
      <c r="BS110" s="189">
        <v>5680</v>
      </c>
      <c r="BT110" s="333"/>
      <c r="BU110" s="272">
        <v>98.4</v>
      </c>
      <c r="BV110" s="338"/>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59"/>
      <c r="CS110" s="258">
        <v>127.8</v>
      </c>
      <c r="CT110" s="259"/>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4">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4">
        <v>0</v>
      </c>
      <c r="AR111" s="322"/>
      <c r="AS111" s="284">
        <v>0</v>
      </c>
      <c r="AT111" s="322"/>
      <c r="AU111" s="329">
        <v>7559493</v>
      </c>
      <c r="AV111" s="44"/>
      <c r="AW111" s="329">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4">
        <v>9780.58</v>
      </c>
      <c r="BR111" s="44"/>
      <c r="BS111" s="189">
        <v>4216</v>
      </c>
      <c r="BT111" s="333"/>
      <c r="BU111" s="272">
        <v>98.7</v>
      </c>
      <c r="BV111" s="338"/>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59"/>
      <c r="CS111" s="258">
        <v>134.5</v>
      </c>
      <c r="CT111" s="259"/>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4">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4">
        <v>0</v>
      </c>
      <c r="AR112" s="322"/>
      <c r="AS112" s="284">
        <v>0</v>
      </c>
      <c r="AT112" s="322"/>
      <c r="AU112" s="329">
        <v>7627068</v>
      </c>
      <c r="AV112" s="44"/>
      <c r="AW112" s="329">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5">
        <v>9981.7800000000007</v>
      </c>
      <c r="BR112" s="44"/>
      <c r="BS112" s="189">
        <v>4382</v>
      </c>
      <c r="BT112" s="333"/>
      <c r="BU112" s="272">
        <v>99.1</v>
      </c>
      <c r="BV112" s="338"/>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59"/>
      <c r="CS112" s="258">
        <v>137.5</v>
      </c>
      <c r="CT112" s="259"/>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4">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4">
        <v>0</v>
      </c>
      <c r="AR113" s="322"/>
      <c r="AS113" s="284">
        <v>0</v>
      </c>
      <c r="AT113" s="322"/>
      <c r="AU113" s="329">
        <v>7671250</v>
      </c>
      <c r="AV113" s="44"/>
      <c r="AW113" s="329">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4">
        <v>9523.8000000000011</v>
      </c>
      <c r="BR113" s="44"/>
      <c r="BS113" s="189">
        <v>4211</v>
      </c>
      <c r="BT113" s="333"/>
      <c r="BU113" s="272">
        <v>99.5</v>
      </c>
      <c r="BV113" s="338"/>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59"/>
      <c r="CS113" s="258">
        <v>141.19999999999999</v>
      </c>
      <c r="CT113" s="259"/>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90</v>
      </c>
      <c r="J114" s="37"/>
      <c r="K114" s="63">
        <v>88.9</v>
      </c>
      <c r="L114" s="37"/>
      <c r="M114" s="35">
        <v>12670</v>
      </c>
      <c r="N114" s="53"/>
      <c r="O114" s="284">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4">
        <v>0</v>
      </c>
      <c r="AR114" s="322"/>
      <c r="AS114" s="284">
        <v>0</v>
      </c>
      <c r="AT114" s="322"/>
      <c r="AU114" s="329">
        <v>7639463</v>
      </c>
      <c r="AV114" s="44"/>
      <c r="AW114" s="329">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5">
        <v>10279.02</v>
      </c>
      <c r="BR114" s="44"/>
      <c r="BS114" s="189">
        <v>4021</v>
      </c>
      <c r="BT114" s="333"/>
      <c r="BU114" s="272">
        <v>99.7</v>
      </c>
      <c r="BV114" s="338"/>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59"/>
      <c r="CS114" s="258">
        <v>141.19999999999999</v>
      </c>
      <c r="CT114" s="259"/>
      <c r="CU114" s="38">
        <v>2.7</v>
      </c>
      <c r="CV114" s="52" t="s">
        <v>107</v>
      </c>
      <c r="CW114" s="50">
        <v>29</v>
      </c>
      <c r="CX114" s="51">
        <v>12</v>
      </c>
      <c r="CY114" s="161"/>
    </row>
    <row r="115" spans="1:103" ht="20.149999999999999" customHeight="1">
      <c r="A115" s="48">
        <v>2018</v>
      </c>
      <c r="B115" s="48" t="s">
        <v>107</v>
      </c>
      <c r="C115" s="50">
        <v>30</v>
      </c>
      <c r="D115" s="51">
        <v>1</v>
      </c>
      <c r="E115" s="4"/>
      <c r="F115" s="46"/>
      <c r="G115" s="63">
        <v>54.5</v>
      </c>
      <c r="H115" s="37"/>
      <c r="I115" s="63">
        <v>60</v>
      </c>
      <c r="J115" s="37"/>
      <c r="K115" s="63">
        <v>61.1</v>
      </c>
      <c r="L115" s="37"/>
      <c r="M115" s="35">
        <v>12659</v>
      </c>
      <c r="N115" s="53"/>
      <c r="O115" s="284">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4">
        <v>0</v>
      </c>
      <c r="AR115" s="322"/>
      <c r="AS115" s="284">
        <v>0</v>
      </c>
      <c r="AT115" s="322"/>
      <c r="AU115" s="329">
        <v>7658065</v>
      </c>
      <c r="AV115" s="44"/>
      <c r="AW115" s="329">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4">
        <v>9323.44</v>
      </c>
      <c r="BR115" s="44"/>
      <c r="BS115" s="189">
        <v>3796</v>
      </c>
      <c r="BT115" s="333"/>
      <c r="BU115" s="272">
        <v>100</v>
      </c>
      <c r="BV115" s="338"/>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59"/>
      <c r="CS115" s="258">
        <v>126.3</v>
      </c>
      <c r="CT115" s="259"/>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20</v>
      </c>
      <c r="J116" s="37"/>
      <c r="K116" s="63">
        <v>66.7</v>
      </c>
      <c r="L116" s="37"/>
      <c r="M116" s="35">
        <v>12660</v>
      </c>
      <c r="N116" s="53"/>
      <c r="O116" s="284">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4">
        <v>0</v>
      </c>
      <c r="AR116" s="322"/>
      <c r="AS116" s="284">
        <v>0</v>
      </c>
      <c r="AT116" s="322"/>
      <c r="AU116" s="329">
        <v>7673213</v>
      </c>
      <c r="AV116" s="44"/>
      <c r="AW116" s="329">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5">
        <v>8675.34</v>
      </c>
      <c r="BR116" s="44"/>
      <c r="BS116" s="189">
        <v>3890</v>
      </c>
      <c r="BT116" s="333"/>
      <c r="BU116" s="272">
        <v>100</v>
      </c>
      <c r="BV116" s="338"/>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59"/>
      <c r="CS116" s="258">
        <v>139</v>
      </c>
      <c r="CT116" s="259"/>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4">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4">
        <v>0</v>
      </c>
      <c r="AR117" s="322"/>
      <c r="AS117" s="284">
        <v>0</v>
      </c>
      <c r="AT117" s="322"/>
      <c r="AU117" s="329">
        <v>7791243</v>
      </c>
      <c r="AV117" s="44"/>
      <c r="AW117" s="329">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4">
        <v>9969.25</v>
      </c>
      <c r="BR117" s="44"/>
      <c r="BS117" s="189">
        <v>4564</v>
      </c>
      <c r="BT117" s="333"/>
      <c r="BU117" s="272">
        <v>99.9</v>
      </c>
      <c r="BV117" s="338"/>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59"/>
      <c r="CS117" s="258">
        <v>142</v>
      </c>
      <c r="CT117" s="259"/>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4">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4">
        <v>0</v>
      </c>
      <c r="AR118" s="322"/>
      <c r="AS118" s="284">
        <v>0</v>
      </c>
      <c r="AT118" s="322"/>
      <c r="AU118" s="329">
        <v>7862854</v>
      </c>
      <c r="AV118" s="44"/>
      <c r="AW118" s="329">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5">
        <v>9720.8700000000008</v>
      </c>
      <c r="BR118" s="44"/>
      <c r="BS118" s="189">
        <v>4251</v>
      </c>
      <c r="BT118" s="333"/>
      <c r="BU118" s="272">
        <v>100.3</v>
      </c>
      <c r="BV118" s="338"/>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59"/>
      <c r="CS118" s="258">
        <v>138.30000000000001</v>
      </c>
      <c r="CT118" s="259"/>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61.1</v>
      </c>
      <c r="L119" s="37"/>
      <c r="M119" s="35">
        <v>12647</v>
      </c>
      <c r="N119" s="53"/>
      <c r="O119" s="284">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4">
        <v>0</v>
      </c>
      <c r="AR119" s="322"/>
      <c r="AS119" s="284">
        <v>0</v>
      </c>
      <c r="AT119" s="322"/>
      <c r="AU119" s="329">
        <v>7871361</v>
      </c>
      <c r="AV119" s="44"/>
      <c r="AW119" s="329">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4">
        <v>9979.01</v>
      </c>
      <c r="BR119" s="44"/>
      <c r="BS119" s="189">
        <v>4445</v>
      </c>
      <c r="BT119" s="333"/>
      <c r="BU119" s="272">
        <v>100.8</v>
      </c>
      <c r="BV119" s="338"/>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59"/>
      <c r="CS119" s="258">
        <v>126.3</v>
      </c>
      <c r="CT119" s="259"/>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44.4</v>
      </c>
      <c r="L120" s="37"/>
      <c r="M120" s="35">
        <v>12651</v>
      </c>
      <c r="N120" s="53"/>
      <c r="O120" s="284">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4">
        <v>0</v>
      </c>
      <c r="AR120" s="322"/>
      <c r="AS120" s="284">
        <v>0</v>
      </c>
      <c r="AT120" s="322"/>
      <c r="AU120" s="329">
        <v>7824848</v>
      </c>
      <c r="AV120" s="44"/>
      <c r="AW120" s="329">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5">
        <v>9978.2100000000009</v>
      </c>
      <c r="BR120" s="44"/>
      <c r="BS120" s="189">
        <v>4141</v>
      </c>
      <c r="BT120" s="333"/>
      <c r="BU120" s="272">
        <v>101.1</v>
      </c>
      <c r="BV120" s="338"/>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59"/>
      <c r="CS120" s="258">
        <v>132.30000000000001</v>
      </c>
      <c r="CT120" s="259"/>
      <c r="CU120" s="38">
        <v>2.4</v>
      </c>
      <c r="CV120" s="52" t="s">
        <v>107</v>
      </c>
      <c r="CW120" s="50">
        <v>30</v>
      </c>
      <c r="CX120" s="51">
        <v>6</v>
      </c>
      <c r="CY120" s="161"/>
    </row>
    <row r="121" spans="1:103" s="8" customFormat="1" ht="15" customHeight="1">
      <c r="A121" s="48">
        <v>2018</v>
      </c>
      <c r="B121" s="48" t="s">
        <v>107</v>
      </c>
      <c r="C121" s="50">
        <v>30</v>
      </c>
      <c r="D121" s="51">
        <v>7</v>
      </c>
      <c r="E121" s="4"/>
      <c r="F121" s="46"/>
      <c r="G121" s="63">
        <v>0</v>
      </c>
      <c r="H121" s="37"/>
      <c r="I121" s="63">
        <v>25</v>
      </c>
      <c r="J121" s="37"/>
      <c r="K121" s="63">
        <v>33.299999999999997</v>
      </c>
      <c r="L121" s="37"/>
      <c r="M121" s="35">
        <v>12653</v>
      </c>
      <c r="N121" s="53"/>
      <c r="O121" s="284">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4">
        <v>0</v>
      </c>
      <c r="AR121" s="322"/>
      <c r="AS121" s="284">
        <v>0</v>
      </c>
      <c r="AT121" s="322"/>
      <c r="AU121" s="329">
        <v>7758115</v>
      </c>
      <c r="AV121" s="44"/>
      <c r="AW121" s="329">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4">
        <v>10899.89</v>
      </c>
      <c r="BR121" s="44"/>
      <c r="BS121" s="189">
        <v>4714</v>
      </c>
      <c r="BT121" s="333"/>
      <c r="BU121" s="272">
        <v>101.5</v>
      </c>
      <c r="BV121" s="338"/>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59"/>
      <c r="CS121" s="258">
        <v>133.80000000000001</v>
      </c>
      <c r="CT121" s="259"/>
      <c r="CU121" s="38">
        <v>2.5</v>
      </c>
      <c r="CV121" s="52" t="s">
        <v>107</v>
      </c>
      <c r="CW121" s="50">
        <v>30</v>
      </c>
      <c r="CX121" s="51">
        <v>7</v>
      </c>
      <c r="CY121" s="161"/>
    </row>
    <row r="122" spans="1:103" s="8" customFormat="1" ht="15" customHeight="1">
      <c r="A122" s="48">
        <v>2018</v>
      </c>
      <c r="B122" s="48" t="s">
        <v>107</v>
      </c>
      <c r="C122" s="50">
        <v>30</v>
      </c>
      <c r="D122" s="190">
        <v>8</v>
      </c>
      <c r="E122" s="4"/>
      <c r="F122" s="46"/>
      <c r="G122" s="63">
        <v>18.2</v>
      </c>
      <c r="H122" s="37"/>
      <c r="I122" s="63">
        <v>30</v>
      </c>
      <c r="J122" s="37"/>
      <c r="K122" s="63">
        <v>33.299999999999997</v>
      </c>
      <c r="L122" s="37"/>
      <c r="M122" s="35">
        <v>12650</v>
      </c>
      <c r="N122" s="53"/>
      <c r="O122" s="284">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4">
        <v>0</v>
      </c>
      <c r="AR122" s="322"/>
      <c r="AS122" s="284">
        <v>0</v>
      </c>
      <c r="AT122" s="322"/>
      <c r="AU122" s="329">
        <v>7744938</v>
      </c>
      <c r="AV122" s="44"/>
      <c r="AW122" s="329">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5">
        <v>10745.07</v>
      </c>
      <c r="BR122" s="44"/>
      <c r="BS122" s="189">
        <v>5972</v>
      </c>
      <c r="BT122" s="333"/>
      <c r="BU122" s="272">
        <v>101.5</v>
      </c>
      <c r="BV122" s="338"/>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59"/>
      <c r="CS122" s="258">
        <v>125.6</v>
      </c>
      <c r="CT122" s="259"/>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50</v>
      </c>
      <c r="L123" s="37"/>
      <c r="M123" s="35">
        <v>12642</v>
      </c>
      <c r="N123" s="53"/>
      <c r="O123" s="284">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4">
        <v>0</v>
      </c>
      <c r="AR123" s="322"/>
      <c r="AS123" s="284">
        <v>0</v>
      </c>
      <c r="AT123" s="322"/>
      <c r="AU123" s="329">
        <v>7774994</v>
      </c>
      <c r="AV123" s="44"/>
      <c r="AW123" s="329">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4">
        <v>10221.66</v>
      </c>
      <c r="BR123" s="44"/>
      <c r="BS123" s="189">
        <v>4444</v>
      </c>
      <c r="BT123" s="333"/>
      <c r="BU123" s="272">
        <v>101.7</v>
      </c>
      <c r="BV123" s="338"/>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59"/>
      <c r="CS123" s="258">
        <v>133</v>
      </c>
      <c r="CT123" s="259"/>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4">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4">
        <v>0</v>
      </c>
      <c r="AR124" s="322"/>
      <c r="AS124" s="284">
        <v>0</v>
      </c>
      <c r="AT124" s="322"/>
      <c r="AU124" s="329">
        <v>7767848</v>
      </c>
      <c r="AV124" s="44"/>
      <c r="AW124" s="329">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5">
        <v>9986.06</v>
      </c>
      <c r="BR124" s="44"/>
      <c r="BS124" s="189">
        <v>4658</v>
      </c>
      <c r="BT124" s="333"/>
      <c r="BU124" s="272">
        <v>102.1</v>
      </c>
      <c r="BV124" s="338"/>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59"/>
      <c r="CS124" s="258">
        <v>139</v>
      </c>
      <c r="CT124" s="259"/>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4">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4">
        <v>0</v>
      </c>
      <c r="AR125" s="322"/>
      <c r="AS125" s="284">
        <v>0</v>
      </c>
      <c r="AT125" s="322"/>
      <c r="AU125" s="329">
        <v>7804528</v>
      </c>
      <c r="AV125" s="44"/>
      <c r="AW125" s="329">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4">
        <v>9715.89</v>
      </c>
      <c r="BR125" s="44"/>
      <c r="BS125" s="189">
        <v>4528</v>
      </c>
      <c r="BT125" s="333"/>
      <c r="BU125" s="272">
        <v>101.7</v>
      </c>
      <c r="BV125" s="338"/>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59"/>
      <c r="CS125" s="258">
        <v>142</v>
      </c>
      <c r="CT125" s="259"/>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44.4</v>
      </c>
      <c r="L126" s="37"/>
      <c r="M126" s="35">
        <v>12644</v>
      </c>
      <c r="N126" s="53"/>
      <c r="O126" s="284">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4">
        <v>0</v>
      </c>
      <c r="AR126" s="322"/>
      <c r="AS126" s="284">
        <v>0</v>
      </c>
      <c r="AT126" s="322"/>
      <c r="AU126" s="329">
        <v>7797315</v>
      </c>
      <c r="AV126" s="44"/>
      <c r="AW126" s="329">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5">
        <v>10565.6</v>
      </c>
      <c r="BR126" s="44"/>
      <c r="BS126" s="189">
        <v>4397</v>
      </c>
      <c r="BT126" s="333"/>
      <c r="BU126" s="272">
        <v>101.1</v>
      </c>
      <c r="BV126" s="338"/>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59"/>
      <c r="CS126" s="258">
        <v>138.30000000000001</v>
      </c>
      <c r="CT126" s="259"/>
      <c r="CU126" s="38">
        <v>2.5</v>
      </c>
      <c r="CV126" s="52" t="s">
        <v>107</v>
      </c>
      <c r="CW126" s="50">
        <v>30</v>
      </c>
      <c r="CX126" s="51">
        <v>12</v>
      </c>
      <c r="CY126" s="161"/>
    </row>
    <row r="127" spans="1:103" s="8" customFormat="1" ht="20.149999999999999" customHeight="1">
      <c r="A127" s="48">
        <v>2019</v>
      </c>
      <c r="B127" s="48" t="s">
        <v>107</v>
      </c>
      <c r="C127" s="50">
        <v>31</v>
      </c>
      <c r="D127" s="51">
        <v>1</v>
      </c>
      <c r="E127" s="7" t="str">
        <f>$C127&amp;$D127</f>
        <v>311</v>
      </c>
      <c r="F127" s="46"/>
      <c r="G127" s="63">
        <v>18.2</v>
      </c>
      <c r="H127" s="37"/>
      <c r="I127" s="63">
        <v>25</v>
      </c>
      <c r="J127" s="37"/>
      <c r="K127" s="63">
        <v>66.7</v>
      </c>
      <c r="L127" s="37"/>
      <c r="M127" s="35">
        <v>12632</v>
      </c>
      <c r="N127" s="53"/>
      <c r="O127" s="284">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4">
        <v>0</v>
      </c>
      <c r="AR127" s="322"/>
      <c r="AS127" s="284">
        <v>0</v>
      </c>
      <c r="AT127" s="322"/>
      <c r="AU127" s="329">
        <v>7784238</v>
      </c>
      <c r="AV127" s="44"/>
      <c r="AW127" s="329">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4">
        <v>9563.57</v>
      </c>
      <c r="BR127" s="43"/>
      <c r="BS127" s="189">
        <v>4268</v>
      </c>
      <c r="BT127" s="333"/>
      <c r="BU127" s="272">
        <v>100.5</v>
      </c>
      <c r="BV127" s="338"/>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59"/>
      <c r="CS127" s="258">
        <v>121</v>
      </c>
      <c r="CT127" s="259"/>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35</v>
      </c>
      <c r="J128" s="37"/>
      <c r="K128" s="63">
        <v>66.7</v>
      </c>
      <c r="L128" s="37"/>
      <c r="M128" s="35">
        <v>12631</v>
      </c>
      <c r="N128" s="53"/>
      <c r="O128" s="284">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4">
        <v>0</v>
      </c>
      <c r="AR128" s="322"/>
      <c r="AS128" s="284">
        <v>0</v>
      </c>
      <c r="AT128" s="322"/>
      <c r="AU128" s="329">
        <v>7774233</v>
      </c>
      <c r="AV128" s="44"/>
      <c r="AW128" s="329">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5">
        <v>9002.84</v>
      </c>
      <c r="BR128" s="44"/>
      <c r="BS128" s="189">
        <v>4354</v>
      </c>
      <c r="BT128" s="333"/>
      <c r="BU128" s="272">
        <v>100.9</v>
      </c>
      <c r="BV128" s="338"/>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59"/>
      <c r="CS128" s="258">
        <v>133</v>
      </c>
      <c r="CT128" s="259"/>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77.8</v>
      </c>
      <c r="L129" s="37"/>
      <c r="M129" s="35">
        <v>12625</v>
      </c>
      <c r="N129" s="53"/>
      <c r="O129" s="284">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4">
        <v>0</v>
      </c>
      <c r="AR129" s="322"/>
      <c r="AS129" s="284">
        <v>0</v>
      </c>
      <c r="AT129" s="322"/>
      <c r="AU129" s="329">
        <v>7929750</v>
      </c>
      <c r="AV129" s="44"/>
      <c r="AW129" s="329">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4">
        <v>10125.84</v>
      </c>
      <c r="BR129" s="43"/>
      <c r="BS129" s="189">
        <v>5115</v>
      </c>
      <c r="BT129" s="333"/>
      <c r="BU129" s="272">
        <v>101.2</v>
      </c>
      <c r="BV129" s="338"/>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59"/>
      <c r="CS129" s="258">
        <v>132.30000000000001</v>
      </c>
      <c r="CT129" s="259"/>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61.1</v>
      </c>
      <c r="L130" s="37"/>
      <c r="M130" s="154">
        <v>12625</v>
      </c>
      <c r="N130" s="155"/>
      <c r="O130" s="284">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4">
        <v>0</v>
      </c>
      <c r="AR130" s="322"/>
      <c r="AS130" s="284">
        <v>0</v>
      </c>
      <c r="AT130" s="322"/>
      <c r="AU130" s="329">
        <v>7956386</v>
      </c>
      <c r="AV130" s="44"/>
      <c r="AW130" s="329">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5">
        <v>9977.06</v>
      </c>
      <c r="BR130" s="44"/>
      <c r="BS130" s="189">
        <v>5072</v>
      </c>
      <c r="BT130" s="333"/>
      <c r="BU130" s="272">
        <v>101.6</v>
      </c>
      <c r="BV130" s="338"/>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59"/>
      <c r="CS130" s="258">
        <v>131.5</v>
      </c>
      <c r="CT130" s="259"/>
      <c r="CU130" s="38">
        <v>2.4</v>
      </c>
      <c r="CV130" s="52" t="s">
        <v>107</v>
      </c>
      <c r="CW130" s="50">
        <v>31</v>
      </c>
      <c r="CX130" s="51">
        <v>4</v>
      </c>
      <c r="CY130" s="161"/>
    </row>
    <row r="131" spans="1:103" s="8" customFormat="1" ht="15" customHeight="1">
      <c r="A131" s="48">
        <v>2019</v>
      </c>
      <c r="B131" s="48"/>
      <c r="C131" s="50">
        <v>1</v>
      </c>
      <c r="D131" s="51">
        <v>5</v>
      </c>
      <c r="E131" s="7" t="str">
        <f t="shared" si="0"/>
        <v>15</v>
      </c>
      <c r="F131" s="46"/>
      <c r="G131" s="188">
        <v>27.3</v>
      </c>
      <c r="H131" s="37"/>
      <c r="I131" s="63">
        <v>60</v>
      </c>
      <c r="J131" s="37"/>
      <c r="K131" s="63">
        <v>77.8</v>
      </c>
      <c r="L131" s="37"/>
      <c r="M131" s="35">
        <v>12618</v>
      </c>
      <c r="N131" s="53"/>
      <c r="O131" s="284">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4">
        <v>0</v>
      </c>
      <c r="AR131" s="322"/>
      <c r="AS131" s="284">
        <v>0</v>
      </c>
      <c r="AT131" s="322"/>
      <c r="AU131" s="329">
        <v>7943925</v>
      </c>
      <c r="AV131" s="44"/>
      <c r="AW131" s="329">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4">
        <v>10258.030000000001</v>
      </c>
      <c r="BR131" s="44"/>
      <c r="BS131" s="189">
        <v>5140</v>
      </c>
      <c r="BT131" s="333"/>
      <c r="BU131" s="272">
        <v>101.4</v>
      </c>
      <c r="BV131" s="338"/>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59"/>
      <c r="CS131" s="258">
        <v>119.5</v>
      </c>
      <c r="CT131" s="259"/>
      <c r="CU131" s="38">
        <v>2.2999999999999998</v>
      </c>
      <c r="CV131" s="52"/>
      <c r="CW131" s="50">
        <v>1</v>
      </c>
      <c r="CX131" s="51">
        <v>5</v>
      </c>
      <c r="CY131" s="161"/>
    </row>
    <row r="132" spans="1:103" s="8" customFormat="1" ht="15" customHeight="1">
      <c r="A132" s="48">
        <v>2019</v>
      </c>
      <c r="B132" s="48"/>
      <c r="C132" s="50">
        <v>1</v>
      </c>
      <c r="D132" s="51">
        <v>6</v>
      </c>
      <c r="E132" s="7" t="str">
        <f t="shared" si="0"/>
        <v>16</v>
      </c>
      <c r="F132" s="46"/>
      <c r="G132" s="63">
        <v>9.1</v>
      </c>
      <c r="H132" s="37"/>
      <c r="I132" s="63">
        <v>30</v>
      </c>
      <c r="J132" s="37"/>
      <c r="K132" s="63">
        <v>66.7</v>
      </c>
      <c r="L132" s="37"/>
      <c r="M132" s="35">
        <v>12625</v>
      </c>
      <c r="N132" s="53"/>
      <c r="O132" s="284">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4">
        <v>0</v>
      </c>
      <c r="AR132" s="322"/>
      <c r="AS132" s="284">
        <v>0</v>
      </c>
      <c r="AT132" s="322"/>
      <c r="AU132" s="329">
        <v>7911681</v>
      </c>
      <c r="AV132" s="44"/>
      <c r="AW132" s="329">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5">
        <v>10116.42</v>
      </c>
      <c r="BR132" s="44"/>
      <c r="BS132" s="189">
        <v>4581</v>
      </c>
      <c r="BT132" s="333"/>
      <c r="BU132" s="272">
        <v>100.9</v>
      </c>
      <c r="BV132" s="338"/>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59"/>
      <c r="CS132" s="258">
        <v>123.2</v>
      </c>
      <c r="CT132" s="259"/>
      <c r="CU132" s="38">
        <v>2.2999999999999998</v>
      </c>
      <c r="CV132" s="52"/>
      <c r="CW132" s="50">
        <v>1</v>
      </c>
      <c r="CX132" s="51">
        <v>6</v>
      </c>
      <c r="CY132" s="161"/>
    </row>
    <row r="133" spans="1:103" s="8" customFormat="1" ht="15" customHeight="1">
      <c r="A133" s="48">
        <v>2019</v>
      </c>
      <c r="B133" s="48"/>
      <c r="C133" s="50">
        <v>1</v>
      </c>
      <c r="D133" s="51">
        <v>7</v>
      </c>
      <c r="E133" s="7" t="str">
        <f t="shared" si="0"/>
        <v>17</v>
      </c>
      <c r="F133" s="46"/>
      <c r="G133" s="188">
        <v>0</v>
      </c>
      <c r="H133" s="37"/>
      <c r="I133" s="63">
        <v>50</v>
      </c>
      <c r="J133" s="37"/>
      <c r="K133" s="63">
        <v>50</v>
      </c>
      <c r="L133" s="37"/>
      <c r="M133" s="35">
        <v>12627</v>
      </c>
      <c r="N133" s="53"/>
      <c r="O133" s="284">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4">
        <v>0</v>
      </c>
      <c r="AR133" s="322"/>
      <c r="AS133" s="284">
        <v>0</v>
      </c>
      <c r="AT133" s="322"/>
      <c r="AU133" s="329">
        <v>7911315</v>
      </c>
      <c r="AV133" s="44"/>
      <c r="AW133" s="329">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4">
        <v>10759.53</v>
      </c>
      <c r="BR133" s="44"/>
      <c r="BS133" s="189">
        <v>5178</v>
      </c>
      <c r="BT133" s="333"/>
      <c r="BU133" s="272">
        <v>100.8</v>
      </c>
      <c r="BV133" s="338"/>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59"/>
      <c r="CS133" s="258">
        <v>124.7</v>
      </c>
      <c r="CT133" s="259"/>
      <c r="CU133" s="38">
        <v>2.2999999999999998</v>
      </c>
      <c r="CV133" s="52"/>
      <c r="CW133" s="50">
        <v>1</v>
      </c>
      <c r="CX133" s="51">
        <v>7</v>
      </c>
      <c r="CY133" s="161"/>
    </row>
    <row r="134" spans="1:103" s="8" customFormat="1" ht="15" customHeight="1">
      <c r="A134" s="48">
        <v>2019</v>
      </c>
      <c r="B134" s="48"/>
      <c r="C134" s="50">
        <v>1</v>
      </c>
      <c r="D134" s="51">
        <v>8</v>
      </c>
      <c r="E134" s="7" t="str">
        <f t="shared" si="0"/>
        <v>18</v>
      </c>
      <c r="F134" s="46"/>
      <c r="G134" s="188">
        <v>18.2</v>
      </c>
      <c r="H134" s="37"/>
      <c r="I134" s="63">
        <v>30</v>
      </c>
      <c r="J134" s="37"/>
      <c r="K134" s="63">
        <v>44.4</v>
      </c>
      <c r="L134" s="37"/>
      <c r="M134" s="35">
        <v>12622</v>
      </c>
      <c r="N134" s="53"/>
      <c r="O134" s="284">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4">
        <v>0</v>
      </c>
      <c r="AR134" s="322"/>
      <c r="AS134" s="284">
        <v>0</v>
      </c>
      <c r="AT134" s="322"/>
      <c r="AU134" s="329">
        <v>7897779</v>
      </c>
      <c r="AV134" s="44"/>
      <c r="AW134" s="329">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5">
        <v>10950.04</v>
      </c>
      <c r="BR134" s="44"/>
      <c r="BS134" s="189">
        <v>6323</v>
      </c>
      <c r="BT134" s="333"/>
      <c r="BU134" s="272">
        <v>100.6</v>
      </c>
      <c r="BV134" s="338"/>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59"/>
      <c r="CS134" s="258">
        <v>118.8</v>
      </c>
      <c r="CT134" s="259"/>
      <c r="CU134" s="38">
        <v>2.2999999999999998</v>
      </c>
      <c r="CV134" s="52"/>
      <c r="CW134" s="50">
        <v>1</v>
      </c>
      <c r="CX134" s="51">
        <v>8</v>
      </c>
      <c r="CY134" s="161"/>
    </row>
    <row r="135" spans="1:103" s="8" customFormat="1" ht="15" customHeight="1">
      <c r="A135" s="48">
        <v>2019</v>
      </c>
      <c r="B135" s="48"/>
      <c r="C135" s="50">
        <v>1</v>
      </c>
      <c r="D135" s="51">
        <v>9</v>
      </c>
      <c r="E135" s="7" t="str">
        <f t="shared" si="0"/>
        <v>19</v>
      </c>
      <c r="F135" s="46"/>
      <c r="G135" s="188">
        <v>27.3</v>
      </c>
      <c r="H135" s="37"/>
      <c r="I135" s="63">
        <v>40</v>
      </c>
      <c r="J135" s="37"/>
      <c r="K135" s="63">
        <v>33.299999999999997</v>
      </c>
      <c r="L135" s="37"/>
      <c r="M135" s="35">
        <v>12613</v>
      </c>
      <c r="N135" s="53"/>
      <c r="O135" s="284">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4">
        <v>0</v>
      </c>
      <c r="AR135" s="322"/>
      <c r="AS135" s="284">
        <v>0</v>
      </c>
      <c r="AT135" s="322"/>
      <c r="AU135" s="329">
        <v>7941306</v>
      </c>
      <c r="AV135" s="44"/>
      <c r="AW135" s="329">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4">
        <v>10202.74</v>
      </c>
      <c r="BR135" s="44"/>
      <c r="BS135" s="189">
        <v>4876</v>
      </c>
      <c r="BT135" s="333"/>
      <c r="BU135" s="272">
        <v>100.6</v>
      </c>
      <c r="BV135" s="338"/>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59"/>
      <c r="CS135" s="258">
        <v>121.7</v>
      </c>
      <c r="CT135" s="259"/>
      <c r="CU135" s="38">
        <v>2.4</v>
      </c>
      <c r="CV135" s="52"/>
      <c r="CW135" s="50">
        <v>1</v>
      </c>
      <c r="CX135" s="51">
        <v>9</v>
      </c>
      <c r="CY135" s="161"/>
    </row>
    <row r="136" spans="1:103" s="8" customFormat="1" ht="15" customHeight="1">
      <c r="A136" s="48">
        <v>2019</v>
      </c>
      <c r="B136" s="48"/>
      <c r="C136" s="50">
        <v>1</v>
      </c>
      <c r="D136" s="51">
        <v>10</v>
      </c>
      <c r="E136" s="7" t="str">
        <f t="shared" si="0"/>
        <v>110</v>
      </c>
      <c r="F136" s="46"/>
      <c r="G136" s="188">
        <v>18.2</v>
      </c>
      <c r="H136" s="37"/>
      <c r="I136" s="63">
        <v>0</v>
      </c>
      <c r="J136" s="37"/>
      <c r="K136" s="63">
        <v>22.2</v>
      </c>
      <c r="L136" s="37"/>
      <c r="M136" s="35">
        <v>12656</v>
      </c>
      <c r="N136" s="53"/>
      <c r="O136" s="284">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4">
        <v>0</v>
      </c>
      <c r="AR136" s="322"/>
      <c r="AS136" s="284">
        <v>0</v>
      </c>
      <c r="AT136" s="322"/>
      <c r="AU136" s="329">
        <v>7966029</v>
      </c>
      <c r="AV136" s="44"/>
      <c r="AW136" s="329">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5">
        <v>10314.450000000001</v>
      </c>
      <c r="BR136" s="44"/>
      <c r="BS136" s="189">
        <v>5005</v>
      </c>
      <c r="BT136" s="333"/>
      <c r="BU136" s="272">
        <v>101.7</v>
      </c>
      <c r="BV136" s="338"/>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59"/>
      <c r="CS136" s="258">
        <v>124.7</v>
      </c>
      <c r="CT136" s="259"/>
      <c r="CU136" s="38">
        <v>2.4</v>
      </c>
      <c r="CV136" s="52"/>
      <c r="CW136" s="50">
        <v>1</v>
      </c>
      <c r="CX136" s="51">
        <v>10</v>
      </c>
      <c r="CY136" s="161"/>
    </row>
    <row r="137" spans="1:103" s="8" customFormat="1" ht="15" customHeight="1">
      <c r="A137" s="48">
        <v>2019</v>
      </c>
      <c r="B137" s="48"/>
      <c r="C137" s="50">
        <v>1</v>
      </c>
      <c r="D137" s="51">
        <v>11</v>
      </c>
      <c r="E137" s="7" t="str">
        <f t="shared" si="0"/>
        <v>111</v>
      </c>
      <c r="F137" s="46"/>
      <c r="G137" s="188">
        <v>36.4</v>
      </c>
      <c r="H137" s="37"/>
      <c r="I137" s="63">
        <v>0</v>
      </c>
      <c r="J137" s="37"/>
      <c r="K137" s="63">
        <v>16.7</v>
      </c>
      <c r="L137" s="37"/>
      <c r="M137" s="35">
        <v>12616</v>
      </c>
      <c r="N137" s="53"/>
      <c r="O137" s="284">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4">
        <v>0</v>
      </c>
      <c r="AR137" s="322"/>
      <c r="AS137" s="284">
        <v>0</v>
      </c>
      <c r="AT137" s="322"/>
      <c r="AU137" s="329">
        <v>8017595</v>
      </c>
      <c r="AV137" s="44"/>
      <c r="AW137" s="329">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4">
        <v>9938.35</v>
      </c>
      <c r="BR137" s="44"/>
      <c r="BS137" s="189">
        <v>4966</v>
      </c>
      <c r="BT137" s="333"/>
      <c r="BU137" s="272">
        <v>101.8</v>
      </c>
      <c r="BV137" s="338"/>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59"/>
      <c r="CS137" s="258">
        <v>124</v>
      </c>
      <c r="CT137" s="259"/>
      <c r="CU137" s="38">
        <v>2.2999999999999998</v>
      </c>
      <c r="CV137" s="52"/>
      <c r="CW137" s="50">
        <v>1</v>
      </c>
      <c r="CX137" s="51">
        <v>11</v>
      </c>
      <c r="CY137" s="161"/>
    </row>
    <row r="138" spans="1:103" s="8" customFormat="1" ht="15" customHeight="1">
      <c r="A138" s="48">
        <v>2019</v>
      </c>
      <c r="B138" s="48"/>
      <c r="C138" s="50">
        <v>1</v>
      </c>
      <c r="D138" s="51">
        <v>12</v>
      </c>
      <c r="E138" s="7" t="str">
        <f t="shared" si="0"/>
        <v>112</v>
      </c>
      <c r="F138" s="46"/>
      <c r="G138" s="188">
        <v>45.5</v>
      </c>
      <c r="H138" s="37"/>
      <c r="I138" s="63">
        <v>10</v>
      </c>
      <c r="J138" s="37"/>
      <c r="K138" s="63">
        <v>33.299999999999997</v>
      </c>
      <c r="L138" s="37"/>
      <c r="M138" s="35">
        <v>12614.4</v>
      </c>
      <c r="N138" s="53"/>
      <c r="O138" s="284">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4">
        <v>0</v>
      </c>
      <c r="AR138" s="322"/>
      <c r="AS138" s="284">
        <v>0</v>
      </c>
      <c r="AT138" s="322"/>
      <c r="AU138" s="329">
        <v>8001229</v>
      </c>
      <c r="AV138" s="44"/>
      <c r="AW138" s="329">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5">
        <v>10632.56</v>
      </c>
      <c r="BR138" s="44"/>
      <c r="BS138" s="189">
        <v>4713</v>
      </c>
      <c r="BT138" s="333"/>
      <c r="BU138" s="272">
        <v>102</v>
      </c>
      <c r="BV138" s="338"/>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59"/>
      <c r="CS138" s="258">
        <v>121.7</v>
      </c>
      <c r="CT138" s="259"/>
      <c r="CU138" s="38">
        <v>2.2000000000000002</v>
      </c>
      <c r="CV138" s="52"/>
      <c r="CW138" s="50">
        <v>1</v>
      </c>
      <c r="CX138" s="51">
        <v>12</v>
      </c>
      <c r="CY138" s="161"/>
    </row>
    <row r="139" spans="1:103" s="8" customFormat="1" ht="20.149999999999999" customHeight="1">
      <c r="A139" s="48">
        <v>2020</v>
      </c>
      <c r="B139" s="48"/>
      <c r="C139" s="50">
        <v>2</v>
      </c>
      <c r="D139" s="51">
        <v>1</v>
      </c>
      <c r="E139" s="7" t="str">
        <f t="shared" si="0"/>
        <v>21</v>
      </c>
      <c r="F139" s="46"/>
      <c r="G139" s="188">
        <v>36.4</v>
      </c>
      <c r="H139" s="37"/>
      <c r="I139" s="63">
        <v>60</v>
      </c>
      <c r="J139" s="37"/>
      <c r="K139" s="63">
        <v>55.6</v>
      </c>
      <c r="L139" s="37"/>
      <c r="M139" s="35">
        <v>12599</v>
      </c>
      <c r="N139" s="53"/>
      <c r="O139" s="284">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4">
        <v>0</v>
      </c>
      <c r="AR139" s="322"/>
      <c r="AS139" s="284">
        <v>0</v>
      </c>
      <c r="AT139" s="322"/>
      <c r="AU139" s="329">
        <v>8008759</v>
      </c>
      <c r="AV139" s="44"/>
      <c r="AW139" s="329">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4">
        <v>9713.58</v>
      </c>
      <c r="BR139" s="44"/>
      <c r="BS139" s="189">
        <v>4696</v>
      </c>
      <c r="BT139" s="333"/>
      <c r="BU139" s="272">
        <v>102.1</v>
      </c>
      <c r="BV139" s="338"/>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59"/>
      <c r="CS139" s="258">
        <v>110.5</v>
      </c>
      <c r="CT139" s="259"/>
      <c r="CU139" s="38">
        <v>2.4</v>
      </c>
      <c r="CV139" s="52"/>
      <c r="CW139" s="50">
        <v>2</v>
      </c>
      <c r="CX139" s="51">
        <v>1</v>
      </c>
      <c r="CY139" s="161"/>
    </row>
    <row r="140" spans="1:103" s="8" customFormat="1" ht="15" customHeight="1">
      <c r="A140" s="48">
        <v>2020</v>
      </c>
      <c r="B140" s="48"/>
      <c r="C140" s="50">
        <v>2</v>
      </c>
      <c r="D140" s="51">
        <v>2</v>
      </c>
      <c r="E140" s="7" t="str">
        <f t="shared" si="0"/>
        <v>22</v>
      </c>
      <c r="F140" s="46"/>
      <c r="G140" s="63">
        <v>54.5</v>
      </c>
      <c r="H140" s="37"/>
      <c r="I140" s="63">
        <v>40</v>
      </c>
      <c r="J140" s="37"/>
      <c r="K140" s="63">
        <v>44.4</v>
      </c>
      <c r="L140" s="37"/>
      <c r="M140" s="35">
        <v>12600</v>
      </c>
      <c r="N140" s="53"/>
      <c r="O140" s="284">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4">
        <v>0</v>
      </c>
      <c r="AR140" s="322"/>
      <c r="AS140" s="284">
        <v>0</v>
      </c>
      <c r="AT140" s="322"/>
      <c r="AU140" s="329">
        <v>8026689</v>
      </c>
      <c r="AV140" s="44"/>
      <c r="AW140" s="329">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5">
        <v>9308.34</v>
      </c>
      <c r="BR140" s="44"/>
      <c r="BS140" s="189">
        <v>4082</v>
      </c>
      <c r="BT140" s="333"/>
      <c r="BU140" s="272">
        <v>101.7</v>
      </c>
      <c r="BV140" s="338"/>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59"/>
      <c r="CS140" s="258">
        <v>118.8</v>
      </c>
      <c r="CT140" s="259"/>
      <c r="CU140" s="38">
        <v>2.4</v>
      </c>
      <c r="CV140" s="52"/>
      <c r="CW140" s="50">
        <v>2</v>
      </c>
      <c r="CX140" s="51">
        <v>2</v>
      </c>
      <c r="CY140" s="161"/>
    </row>
    <row r="141" spans="1:103" s="8" customFormat="1" ht="15" customHeight="1">
      <c r="A141" s="48">
        <v>2020</v>
      </c>
      <c r="B141" s="48"/>
      <c r="C141" s="50">
        <v>2</v>
      </c>
      <c r="D141" s="51">
        <v>3</v>
      </c>
      <c r="E141" s="7" t="str">
        <f t="shared" si="0"/>
        <v>23</v>
      </c>
      <c r="F141" s="46"/>
      <c r="G141" s="188">
        <v>27.3</v>
      </c>
      <c r="H141" s="37"/>
      <c r="I141" s="63">
        <v>0</v>
      </c>
      <c r="J141" s="37"/>
      <c r="K141" s="63">
        <v>11.1</v>
      </c>
      <c r="L141" s="37"/>
      <c r="M141" s="35">
        <v>12596</v>
      </c>
      <c r="N141" s="53"/>
      <c r="O141" s="284">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4">
        <v>0</v>
      </c>
      <c r="AR141" s="322"/>
      <c r="AS141" s="284">
        <v>0</v>
      </c>
      <c r="AT141" s="322"/>
      <c r="AU141" s="329">
        <v>8162423</v>
      </c>
      <c r="AV141" s="44"/>
      <c r="AW141" s="329">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4">
        <v>9576.74</v>
      </c>
      <c r="BR141" s="44"/>
      <c r="BS141" s="189">
        <v>2585</v>
      </c>
      <c r="BT141" s="333"/>
      <c r="BU141" s="272">
        <v>100.8</v>
      </c>
      <c r="BV141" s="338"/>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59"/>
      <c r="CS141" s="258">
        <v>118</v>
      </c>
      <c r="CT141" s="259"/>
      <c r="CU141" s="38">
        <v>2.5</v>
      </c>
      <c r="CV141" s="52"/>
      <c r="CW141" s="50">
        <v>2</v>
      </c>
      <c r="CX141" s="51">
        <v>3</v>
      </c>
      <c r="CY141" s="161"/>
    </row>
    <row r="142" spans="1:103" s="8" customFormat="1" ht="15" customHeight="1">
      <c r="A142" s="48">
        <v>2020</v>
      </c>
      <c r="B142" s="48"/>
      <c r="C142" s="50">
        <v>2</v>
      </c>
      <c r="D142" s="51">
        <v>4</v>
      </c>
      <c r="E142" s="7" t="str">
        <f t="shared" si="0"/>
        <v>24</v>
      </c>
      <c r="F142" s="46"/>
      <c r="G142" s="188">
        <v>9.1</v>
      </c>
      <c r="H142" s="37"/>
      <c r="I142" s="63">
        <v>0</v>
      </c>
      <c r="J142" s="37"/>
      <c r="K142" s="63">
        <v>11.1</v>
      </c>
      <c r="L142" s="37"/>
      <c r="M142" s="35">
        <v>12593</v>
      </c>
      <c r="N142" s="53"/>
      <c r="O142" s="284">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4">
        <v>0</v>
      </c>
      <c r="AR142" s="322"/>
      <c r="AS142" s="284">
        <v>0</v>
      </c>
      <c r="AT142" s="322"/>
      <c r="AU142" s="329">
        <v>8319503</v>
      </c>
      <c r="AV142" s="44"/>
      <c r="AW142" s="329">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5">
        <v>8914.380000000001</v>
      </c>
      <c r="BR142" s="44"/>
      <c r="BS142" s="189">
        <v>1081</v>
      </c>
      <c r="BT142" s="333"/>
      <c r="BU142" s="272">
        <v>99.2</v>
      </c>
      <c r="BV142" s="338"/>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59"/>
      <c r="CS142" s="258">
        <v>100.1</v>
      </c>
      <c r="CT142" s="259"/>
      <c r="CU142" s="38">
        <v>2.6</v>
      </c>
      <c r="CV142" s="52"/>
      <c r="CW142" s="50">
        <v>2</v>
      </c>
      <c r="CX142" s="51">
        <v>4</v>
      </c>
      <c r="CY142" s="161"/>
    </row>
    <row r="143" spans="1:103" s="8" customFormat="1" ht="15" customHeight="1">
      <c r="A143" s="48">
        <v>2020</v>
      </c>
      <c r="B143" s="48"/>
      <c r="C143" s="50">
        <v>2</v>
      </c>
      <c r="D143" s="51">
        <v>5</v>
      </c>
      <c r="E143" s="7" t="str">
        <f t="shared" si="0"/>
        <v>25</v>
      </c>
      <c r="F143" s="46"/>
      <c r="G143" s="188">
        <v>9.1</v>
      </c>
      <c r="H143" s="37"/>
      <c r="I143" s="63">
        <v>0</v>
      </c>
      <c r="J143" s="37"/>
      <c r="K143" s="63">
        <v>5.6</v>
      </c>
      <c r="L143" s="37"/>
      <c r="M143" s="35">
        <v>12590</v>
      </c>
      <c r="N143" s="53"/>
      <c r="O143" s="284">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4">
        <v>0</v>
      </c>
      <c r="AR143" s="322"/>
      <c r="AS143" s="284">
        <v>0</v>
      </c>
      <c r="AT143" s="322"/>
      <c r="AU143" s="329">
        <v>8575973</v>
      </c>
      <c r="AV143" s="44"/>
      <c r="AW143" s="329">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4">
        <v>9270.68</v>
      </c>
      <c r="BR143" s="44"/>
      <c r="BS143" s="189">
        <v>893</v>
      </c>
      <c r="BT143" s="333"/>
      <c r="BU143" s="272">
        <v>98.7</v>
      </c>
      <c r="BV143" s="338"/>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59"/>
      <c r="CS143" s="258">
        <v>74</v>
      </c>
      <c r="CT143" s="259"/>
      <c r="CU143" s="38">
        <v>2.8</v>
      </c>
      <c r="CV143" s="52"/>
      <c r="CW143" s="50">
        <v>2</v>
      </c>
      <c r="CX143" s="51">
        <v>5</v>
      </c>
      <c r="CY143" s="161"/>
    </row>
    <row r="144" spans="1:103" ht="15" customHeight="1">
      <c r="A144" s="48">
        <v>2020</v>
      </c>
      <c r="B144" s="48"/>
      <c r="C144" s="50">
        <v>2</v>
      </c>
      <c r="D144" s="51">
        <v>6</v>
      </c>
      <c r="E144" s="7" t="str">
        <f t="shared" si="0"/>
        <v>26</v>
      </c>
      <c r="F144" s="46"/>
      <c r="G144" s="64">
        <v>18.2</v>
      </c>
      <c r="H144" s="37"/>
      <c r="I144" s="63">
        <v>10</v>
      </c>
      <c r="J144" s="37"/>
      <c r="K144" s="63">
        <v>22.2</v>
      </c>
      <c r="L144" s="66"/>
      <c r="M144" s="20">
        <v>12586</v>
      </c>
      <c r="N144" s="18"/>
      <c r="O144" s="284">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4">
        <v>0</v>
      </c>
      <c r="AR144" s="322"/>
      <c r="AS144" s="284">
        <v>0</v>
      </c>
      <c r="AT144" s="322"/>
      <c r="AU144" s="20">
        <v>8616325</v>
      </c>
      <c r="AV144" s="5"/>
      <c r="AW144" s="20">
        <v>5541300</v>
      </c>
      <c r="AX144" s="20">
        <v>122827</v>
      </c>
      <c r="AY144" s="21">
        <v>0.54944000000000004</v>
      </c>
      <c r="AZ144" s="280"/>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5">
        <v>9596.0300000000007</v>
      </c>
      <c r="BR144" s="5"/>
      <c r="BS144" s="20">
        <v>1578</v>
      </c>
      <c r="BT144" s="334"/>
      <c r="BU144" s="272">
        <v>99.3</v>
      </c>
      <c r="BV144" s="338"/>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59"/>
      <c r="CS144" s="255">
        <v>76.2</v>
      </c>
      <c r="CT144" s="345"/>
      <c r="CU144" s="110">
        <v>2.8</v>
      </c>
      <c r="CV144" s="52"/>
      <c r="CW144" s="50">
        <v>2</v>
      </c>
      <c r="CX144" s="51">
        <v>6</v>
      </c>
      <c r="CY144" s="187"/>
    </row>
    <row r="145" spans="1:103" ht="15" customHeight="1">
      <c r="A145" s="48">
        <v>2020</v>
      </c>
      <c r="B145" s="48"/>
      <c r="C145" s="50">
        <v>2</v>
      </c>
      <c r="D145" s="51">
        <v>7</v>
      </c>
      <c r="E145" s="7" t="str">
        <f t="shared" si="0"/>
        <v>27</v>
      </c>
      <c r="F145" s="46"/>
      <c r="G145" s="64">
        <v>72.7</v>
      </c>
      <c r="H145" s="37"/>
      <c r="I145" s="63">
        <v>80</v>
      </c>
      <c r="J145" s="37"/>
      <c r="K145" s="63">
        <v>44.4</v>
      </c>
      <c r="L145" s="66"/>
      <c r="M145" s="20">
        <v>12583.6</v>
      </c>
      <c r="N145" s="18"/>
      <c r="O145" s="284">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4">
        <v>0</v>
      </c>
      <c r="AR145" s="322"/>
      <c r="AS145" s="284">
        <v>0</v>
      </c>
      <c r="AT145" s="322"/>
      <c r="AU145" s="20">
        <v>8612484</v>
      </c>
      <c r="AV145" s="5"/>
      <c r="AW145" s="20">
        <v>5540836</v>
      </c>
      <c r="AX145" s="20">
        <v>101374</v>
      </c>
      <c r="AY145" s="21">
        <v>1.5017199999999999</v>
      </c>
      <c r="AZ145" s="280"/>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4">
        <v>9908.18</v>
      </c>
      <c r="BR145" s="5"/>
      <c r="BS145" s="20">
        <v>2339</v>
      </c>
      <c r="BT145" s="334"/>
      <c r="BU145" s="272">
        <v>99.8</v>
      </c>
      <c r="BV145" s="338"/>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59"/>
      <c r="CS145" s="255">
        <v>85.2</v>
      </c>
      <c r="CT145" s="345"/>
      <c r="CU145" s="110">
        <v>2.9</v>
      </c>
      <c r="CV145" s="52"/>
      <c r="CW145" s="50">
        <v>2</v>
      </c>
      <c r="CX145" s="51">
        <v>7</v>
      </c>
      <c r="CY145" s="187"/>
    </row>
    <row r="146" spans="1:103" ht="15" customHeight="1">
      <c r="A146" s="48">
        <v>2020</v>
      </c>
      <c r="B146" s="48"/>
      <c r="C146" s="50">
        <v>2</v>
      </c>
      <c r="D146" s="51">
        <v>8</v>
      </c>
      <c r="E146" s="7" t="str">
        <f t="shared" si="0"/>
        <v>28</v>
      </c>
      <c r="F146" s="46"/>
      <c r="G146" s="64">
        <v>100</v>
      </c>
      <c r="H146" s="37"/>
      <c r="I146" s="63">
        <v>80</v>
      </c>
      <c r="J146" s="37"/>
      <c r="K146" s="63">
        <v>55.6</v>
      </c>
      <c r="L146" s="66"/>
      <c r="M146" s="20">
        <v>12580.9</v>
      </c>
      <c r="N146" s="18"/>
      <c r="O146" s="284">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4">
        <v>0</v>
      </c>
      <c r="AR146" s="322"/>
      <c r="AS146" s="284">
        <v>0</v>
      </c>
      <c r="AT146" s="322"/>
      <c r="AU146" s="20">
        <v>8657563</v>
      </c>
      <c r="AV146" s="5"/>
      <c r="AW146" s="20">
        <v>5537960</v>
      </c>
      <c r="AX146" s="20">
        <v>94787</v>
      </c>
      <c r="AY146" s="21">
        <v>74</v>
      </c>
      <c r="AZ146" s="280"/>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5">
        <v>10340.75</v>
      </c>
      <c r="BR146" s="5"/>
      <c r="BS146" s="20">
        <v>2860</v>
      </c>
      <c r="BT146" s="334"/>
      <c r="BU146" s="272">
        <v>99.9</v>
      </c>
      <c r="BV146" s="338"/>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59"/>
      <c r="CS146" s="255">
        <v>87.4</v>
      </c>
      <c r="CT146" s="345"/>
      <c r="CU146" s="110">
        <v>3</v>
      </c>
      <c r="CV146" s="52"/>
      <c r="CW146" s="50">
        <v>2</v>
      </c>
      <c r="CX146" s="51">
        <v>8</v>
      </c>
      <c r="CY146" s="187"/>
    </row>
    <row r="147" spans="1:103" ht="15" customHeight="1">
      <c r="A147" s="48">
        <v>2020</v>
      </c>
      <c r="B147" s="48"/>
      <c r="C147" s="50">
        <v>2</v>
      </c>
      <c r="D147" s="51">
        <v>9</v>
      </c>
      <c r="E147" s="7" t="str">
        <f t="shared" si="0"/>
        <v>29</v>
      </c>
      <c r="F147" s="46"/>
      <c r="G147" s="63">
        <v>100</v>
      </c>
      <c r="H147" s="37"/>
      <c r="I147" s="63">
        <v>70</v>
      </c>
      <c r="J147" s="37"/>
      <c r="K147" s="63">
        <v>44.4</v>
      </c>
      <c r="L147" s="66"/>
      <c r="M147" s="20">
        <v>12575.4</v>
      </c>
      <c r="N147" s="18"/>
      <c r="O147" s="284">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4">
        <v>0</v>
      </c>
      <c r="AR147" s="322"/>
      <c r="AS147" s="284">
        <v>0</v>
      </c>
      <c r="AT147" s="322"/>
      <c r="AU147" s="20">
        <v>8672079</v>
      </c>
      <c r="AV147" s="5"/>
      <c r="AW147" s="20">
        <v>5533212</v>
      </c>
      <c r="AX147" s="20">
        <v>104335</v>
      </c>
      <c r="AY147" s="21">
        <v>2</v>
      </c>
      <c r="AZ147" s="280"/>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4">
        <v>9887.4</v>
      </c>
      <c r="BR147" s="5"/>
      <c r="BS147" s="20">
        <v>2855</v>
      </c>
      <c r="BT147" s="334"/>
      <c r="BU147" s="272">
        <v>99.8</v>
      </c>
      <c r="BV147" s="338"/>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59"/>
      <c r="CS147" s="255">
        <v>97.9</v>
      </c>
      <c r="CT147" s="345"/>
      <c r="CU147" s="110">
        <v>3</v>
      </c>
      <c r="CV147" s="52"/>
      <c r="CW147" s="50">
        <v>2</v>
      </c>
      <c r="CX147" s="51">
        <v>9</v>
      </c>
      <c r="CY147" s="187"/>
    </row>
    <row r="148" spans="1:103" ht="15" customHeight="1">
      <c r="A148" s="48">
        <v>2020</v>
      </c>
      <c r="B148" s="48"/>
      <c r="C148" s="50">
        <v>2</v>
      </c>
      <c r="D148" s="51">
        <v>10</v>
      </c>
      <c r="E148" s="7" t="str">
        <f t="shared" si="0"/>
        <v>210</v>
      </c>
      <c r="F148" s="46"/>
      <c r="G148" s="64">
        <v>90.9</v>
      </c>
      <c r="H148" s="37"/>
      <c r="I148" s="63">
        <v>90</v>
      </c>
      <c r="J148" s="37"/>
      <c r="K148" s="63">
        <v>33.299999999999997</v>
      </c>
      <c r="L148" s="66"/>
      <c r="M148" s="20">
        <v>12615</v>
      </c>
      <c r="N148" s="18"/>
      <c r="O148" s="284">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4">
        <v>0</v>
      </c>
      <c r="AR148" s="322"/>
      <c r="AS148" s="284">
        <v>0</v>
      </c>
      <c r="AT148" s="322"/>
      <c r="AU148" s="20">
        <v>8676350</v>
      </c>
      <c r="AV148" s="5"/>
      <c r="AW148" s="20">
        <v>5526478</v>
      </c>
      <c r="AX148" s="20">
        <v>78767</v>
      </c>
      <c r="AY148" s="21">
        <v>0.7</v>
      </c>
      <c r="AZ148" s="280"/>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5">
        <v>9973.0500000000011</v>
      </c>
      <c r="BR148" s="5"/>
      <c r="BS148" s="20">
        <v>3477</v>
      </c>
      <c r="BT148" s="334"/>
      <c r="BU148" s="272">
        <v>99.5</v>
      </c>
      <c r="BV148" s="338"/>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59"/>
      <c r="CS148" s="255">
        <v>105.3</v>
      </c>
      <c r="CT148" s="345"/>
      <c r="CU148" s="110">
        <v>3.1</v>
      </c>
      <c r="CV148" s="52"/>
      <c r="CW148" s="50">
        <v>2</v>
      </c>
      <c r="CX148" s="51">
        <v>10</v>
      </c>
      <c r="CY148" s="187"/>
    </row>
    <row r="149" spans="1:103" ht="15" customHeight="1">
      <c r="A149" s="48">
        <v>2020</v>
      </c>
      <c r="B149" s="48"/>
      <c r="C149" s="50">
        <v>2</v>
      </c>
      <c r="D149" s="51">
        <v>11</v>
      </c>
      <c r="E149" s="7" t="str">
        <f t="shared" si="0"/>
        <v>211</v>
      </c>
      <c r="F149" s="46"/>
      <c r="G149" s="64">
        <v>100</v>
      </c>
      <c r="H149" s="37"/>
      <c r="I149" s="63">
        <v>100</v>
      </c>
      <c r="J149" s="37"/>
      <c r="K149" s="63">
        <v>44.4</v>
      </c>
      <c r="L149" s="66"/>
      <c r="M149" s="20">
        <v>12611</v>
      </c>
      <c r="N149" s="18"/>
      <c r="O149" s="284">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4">
        <v>0</v>
      </c>
      <c r="AR149" s="322"/>
      <c r="AS149" s="284">
        <v>0</v>
      </c>
      <c r="AT149" s="322"/>
      <c r="AU149" s="20">
        <v>8778243</v>
      </c>
      <c r="AV149" s="5"/>
      <c r="AW149" s="20">
        <v>5548029</v>
      </c>
      <c r="AX149" s="20">
        <v>106568.55</v>
      </c>
      <c r="AY149" s="21">
        <v>2.6895199999999999</v>
      </c>
      <c r="AZ149" s="280"/>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4">
        <v>9700.16</v>
      </c>
      <c r="BR149" s="5"/>
      <c r="BS149" s="20">
        <v>3715</v>
      </c>
      <c r="BT149" s="334"/>
      <c r="BU149" s="272">
        <v>99.4</v>
      </c>
      <c r="BV149" s="338"/>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59"/>
      <c r="CS149" s="255">
        <v>112</v>
      </c>
      <c r="CT149" s="345"/>
      <c r="CU149" s="466">
        <v>3</v>
      </c>
      <c r="CV149" s="52"/>
      <c r="CW149" s="50">
        <v>2</v>
      </c>
      <c r="CX149" s="51">
        <v>11</v>
      </c>
      <c r="CY149" s="187"/>
    </row>
    <row r="150" spans="1:103" ht="15" customHeight="1">
      <c r="A150" s="48">
        <v>2020</v>
      </c>
      <c r="B150" s="48"/>
      <c r="C150" s="50">
        <v>2</v>
      </c>
      <c r="D150" s="51">
        <v>12</v>
      </c>
      <c r="E150" s="7" t="str">
        <f t="shared" si="0"/>
        <v>212</v>
      </c>
      <c r="F150" s="46"/>
      <c r="G150" s="64">
        <v>72.7</v>
      </c>
      <c r="H150" s="37"/>
      <c r="I150" s="63">
        <v>90</v>
      </c>
      <c r="J150" s="37"/>
      <c r="K150" s="63">
        <v>27.8</v>
      </c>
      <c r="L150" s="66"/>
      <c r="M150" s="20">
        <v>12609</v>
      </c>
      <c r="N150" s="18"/>
      <c r="O150" s="284">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4">
        <v>0</v>
      </c>
      <c r="AR150" s="322"/>
      <c r="AS150" s="284">
        <v>0</v>
      </c>
      <c r="AT150" s="322"/>
      <c r="AU150" s="20">
        <v>8765116</v>
      </c>
      <c r="AV150" s="5"/>
      <c r="AW150" s="20">
        <v>5544439</v>
      </c>
      <c r="AX150" s="20">
        <v>105541</v>
      </c>
      <c r="AY150" s="21">
        <v>0.27316000000000001</v>
      </c>
      <c r="AZ150" s="280"/>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5">
        <v>10233.59</v>
      </c>
      <c r="BR150" s="5"/>
      <c r="BS150" s="20">
        <v>3005</v>
      </c>
      <c r="BT150" s="334"/>
      <c r="BU150" s="272">
        <v>99.8</v>
      </c>
      <c r="BV150" s="338"/>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59"/>
      <c r="CS150" s="255">
        <v>114.3</v>
      </c>
      <c r="CT150" s="345"/>
      <c r="CU150" s="466">
        <v>3.1</v>
      </c>
      <c r="CV150" s="52"/>
      <c r="CW150" s="50">
        <v>2</v>
      </c>
      <c r="CX150" s="51">
        <v>12</v>
      </c>
      <c r="CY150" s="187"/>
    </row>
    <row r="151" spans="1:103" ht="19.5" customHeight="1">
      <c r="A151" s="52">
        <v>2021</v>
      </c>
      <c r="B151" s="48"/>
      <c r="C151" s="50">
        <v>3</v>
      </c>
      <c r="D151" s="51">
        <v>1</v>
      </c>
      <c r="E151" s="7" t="str">
        <f t="shared" si="0"/>
        <v>31</v>
      </c>
      <c r="F151" s="46"/>
      <c r="G151" s="63">
        <v>90.9</v>
      </c>
      <c r="H151" s="37"/>
      <c r="I151" s="63">
        <v>80</v>
      </c>
      <c r="J151" s="37"/>
      <c r="K151" s="63">
        <v>50</v>
      </c>
      <c r="L151" s="66"/>
      <c r="M151" s="20">
        <v>12607</v>
      </c>
      <c r="N151" s="18"/>
      <c r="O151" s="284">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4">
        <v>0</v>
      </c>
      <c r="AR151" s="322"/>
      <c r="AS151" s="284">
        <v>0</v>
      </c>
      <c r="AT151" s="322"/>
      <c r="AU151" s="20">
        <v>8787849</v>
      </c>
      <c r="AV151" s="5"/>
      <c r="AW151" s="20">
        <v>5547517</v>
      </c>
      <c r="AX151" s="20">
        <v>96523.75</v>
      </c>
      <c r="AY151" s="21">
        <v>2.1332300000000002</v>
      </c>
      <c r="AZ151" s="280"/>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4">
        <v>9290.2800000000007</v>
      </c>
      <c r="BR151" s="5"/>
      <c r="BS151" s="20">
        <v>1740</v>
      </c>
      <c r="BT151" s="334"/>
      <c r="BU151" s="272">
        <v>100.3</v>
      </c>
      <c r="BV151" s="338"/>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5"/>
      <c r="CU151" s="110">
        <v>3</v>
      </c>
      <c r="CV151" s="52"/>
      <c r="CW151" s="50">
        <v>3</v>
      </c>
      <c r="CX151" s="51">
        <v>1</v>
      </c>
      <c r="CY151" s="187"/>
    </row>
    <row r="152" spans="1:103" ht="15" customHeight="1">
      <c r="A152" s="52">
        <v>2021</v>
      </c>
      <c r="B152" s="48"/>
      <c r="C152" s="50">
        <v>3</v>
      </c>
      <c r="D152" s="51">
        <v>2</v>
      </c>
      <c r="E152" s="7" t="str">
        <f t="shared" si="0"/>
        <v>32</v>
      </c>
      <c r="F152" s="46"/>
      <c r="G152" s="64">
        <v>72.7</v>
      </c>
      <c r="H152" s="37"/>
      <c r="I152" s="63">
        <v>60</v>
      </c>
      <c r="J152" s="37"/>
      <c r="K152" s="63">
        <v>72.2</v>
      </c>
      <c r="L152" s="66"/>
      <c r="M152" s="20">
        <v>12599</v>
      </c>
      <c r="N152" s="18"/>
      <c r="O152" s="284">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4">
        <v>0</v>
      </c>
      <c r="AR152" s="322"/>
      <c r="AS152" s="284">
        <v>0</v>
      </c>
      <c r="AT152" s="322"/>
      <c r="AU152" s="20">
        <v>8822614</v>
      </c>
      <c r="AV152" s="5"/>
      <c r="AW152" s="20">
        <v>5564685</v>
      </c>
      <c r="AX152" s="20">
        <v>86404.41</v>
      </c>
      <c r="AY152" s="21">
        <v>0.15414</v>
      </c>
      <c r="AZ152" s="280"/>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5">
        <v>8696.15</v>
      </c>
      <c r="BR152" s="5"/>
      <c r="BS152" s="20">
        <v>1782</v>
      </c>
      <c r="BT152" s="334"/>
      <c r="BU152" s="272">
        <v>100.8</v>
      </c>
      <c r="BV152" s="338"/>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5"/>
      <c r="CU152" s="110">
        <v>2.9</v>
      </c>
      <c r="CV152" s="52"/>
      <c r="CW152" s="50">
        <v>3</v>
      </c>
      <c r="CX152" s="51">
        <v>2</v>
      </c>
      <c r="CY152" s="187"/>
    </row>
    <row r="153" spans="1:103" ht="15" customHeight="1">
      <c r="A153" s="52">
        <v>2021</v>
      </c>
      <c r="B153" s="48"/>
      <c r="C153" s="50">
        <v>3</v>
      </c>
      <c r="D153" s="51">
        <v>3</v>
      </c>
      <c r="E153" s="7" t="str">
        <f t="shared" si="0"/>
        <v>33</v>
      </c>
      <c r="F153" s="46"/>
      <c r="G153" s="64">
        <v>90.9</v>
      </c>
      <c r="H153" s="37"/>
      <c r="I153" s="63">
        <v>100</v>
      </c>
      <c r="J153" s="37"/>
      <c r="K153" s="63">
        <v>100</v>
      </c>
      <c r="L153" s="66"/>
      <c r="M153" s="20">
        <v>12592</v>
      </c>
      <c r="N153" s="18"/>
      <c r="O153" s="284">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4">
        <v>0</v>
      </c>
      <c r="AR153" s="322"/>
      <c r="AS153" s="284">
        <v>0</v>
      </c>
      <c r="AT153" s="322"/>
      <c r="AU153" s="20">
        <v>8994673</v>
      </c>
      <c r="AV153" s="5"/>
      <c r="AW153" s="20">
        <v>5581193</v>
      </c>
      <c r="AX153" s="20">
        <v>148191.01</v>
      </c>
      <c r="AY153" s="21">
        <v>0.39507999999999999</v>
      </c>
      <c r="AZ153" s="280"/>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4">
        <v>9789.23</v>
      </c>
      <c r="BR153" s="5"/>
      <c r="BS153" s="20">
        <v>2714</v>
      </c>
      <c r="BT153" s="334"/>
      <c r="BU153" s="272">
        <v>101.8</v>
      </c>
      <c r="BV153" s="338"/>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5"/>
      <c r="CU153" s="110">
        <v>2.7</v>
      </c>
      <c r="CV153" s="52"/>
      <c r="CW153" s="50">
        <v>3</v>
      </c>
      <c r="CX153" s="51">
        <v>3</v>
      </c>
      <c r="CY153" s="187"/>
    </row>
    <row r="154" spans="1:103" ht="15" customHeight="1">
      <c r="A154" s="52">
        <v>2021</v>
      </c>
      <c r="B154" s="48"/>
      <c r="C154" s="50">
        <v>3</v>
      </c>
      <c r="D154" s="51">
        <v>4</v>
      </c>
      <c r="E154" s="7" t="str">
        <f t="shared" si="0"/>
        <v>34</v>
      </c>
      <c r="F154" s="46"/>
      <c r="G154" s="64">
        <v>72.7</v>
      </c>
      <c r="H154" s="37"/>
      <c r="I154" s="472">
        <v>80</v>
      </c>
      <c r="J154" s="37"/>
      <c r="K154" s="63">
        <v>88.9</v>
      </c>
      <c r="L154" s="66"/>
      <c r="M154" s="20">
        <v>12585</v>
      </c>
      <c r="N154" s="18"/>
      <c r="O154" s="284">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4">
        <v>0</v>
      </c>
      <c r="AR154" s="322"/>
      <c r="AS154" s="284">
        <v>0</v>
      </c>
      <c r="AT154" s="322"/>
      <c r="AU154" s="20">
        <v>9044131</v>
      </c>
      <c r="AV154" s="5"/>
      <c r="AW154" s="20">
        <v>5570027</v>
      </c>
      <c r="AX154" s="20">
        <v>98902.04</v>
      </c>
      <c r="AY154" s="21">
        <v>0.51505000000000001</v>
      </c>
      <c r="AZ154" s="280"/>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5">
        <v>9617.5300000000007</v>
      </c>
      <c r="BR154" s="5"/>
      <c r="BS154" s="20">
        <v>2232</v>
      </c>
      <c r="BT154" s="334"/>
      <c r="BU154" s="272">
        <v>103</v>
      </c>
      <c r="BV154" s="338"/>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5"/>
      <c r="CU154" s="466">
        <v>2.9</v>
      </c>
      <c r="CV154" s="52"/>
      <c r="CW154" s="50">
        <v>3</v>
      </c>
      <c r="CX154" s="51">
        <v>4</v>
      </c>
      <c r="CY154" s="187"/>
    </row>
    <row r="155" spans="1:103" ht="15" customHeight="1">
      <c r="A155" s="52">
        <v>2021</v>
      </c>
      <c r="B155" s="48"/>
      <c r="C155" s="50">
        <v>3</v>
      </c>
      <c r="D155" s="51">
        <v>5</v>
      </c>
      <c r="E155" s="7" t="str">
        <f t="shared" si="0"/>
        <v>35</v>
      </c>
      <c r="F155" s="46"/>
      <c r="G155" s="64">
        <v>72.7</v>
      </c>
      <c r="H155" s="37"/>
      <c r="I155" s="472">
        <v>60</v>
      </c>
      <c r="J155" s="37"/>
      <c r="K155" s="63">
        <v>88.9</v>
      </c>
      <c r="L155" s="66"/>
      <c r="M155" s="20">
        <v>12578</v>
      </c>
      <c r="N155" s="18"/>
      <c r="O155" s="284">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4">
        <v>0</v>
      </c>
      <c r="AR155" s="322"/>
      <c r="AS155" s="284">
        <v>0</v>
      </c>
      <c r="AT155" s="322"/>
      <c r="AU155" s="20">
        <v>9088643</v>
      </c>
      <c r="AV155" s="5"/>
      <c r="AW155" s="20">
        <v>5559701</v>
      </c>
      <c r="AX155" s="20">
        <v>106642.03</v>
      </c>
      <c r="AY155" s="21">
        <v>0.17677999999999999</v>
      </c>
      <c r="AZ155" s="280"/>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4">
        <v>9734.25</v>
      </c>
      <c r="BR155" s="5"/>
      <c r="BS155" s="20">
        <v>2073</v>
      </c>
      <c r="BT155" s="334"/>
      <c r="BU155" s="272">
        <v>103.6</v>
      </c>
      <c r="BV155" s="338"/>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5"/>
      <c r="CU155" s="110">
        <v>2.9</v>
      </c>
      <c r="CV155" s="52"/>
      <c r="CW155" s="50">
        <v>3</v>
      </c>
      <c r="CX155" s="51">
        <v>5</v>
      </c>
      <c r="CY155" s="187"/>
    </row>
    <row r="156" spans="1:103" ht="15" customHeight="1">
      <c r="A156" s="52">
        <v>2021</v>
      </c>
      <c r="B156" s="48"/>
      <c r="C156" s="50">
        <v>3</v>
      </c>
      <c r="D156" s="51">
        <v>6</v>
      </c>
      <c r="E156" s="7" t="str">
        <f t="shared" si="0"/>
        <v>36</v>
      </c>
      <c r="F156" s="46"/>
      <c r="G156" s="63">
        <v>72.7</v>
      </c>
      <c r="H156" s="37"/>
      <c r="I156" s="472">
        <v>50</v>
      </c>
      <c r="J156" s="37"/>
      <c r="K156" s="63">
        <v>55.6</v>
      </c>
      <c r="L156" s="66"/>
      <c r="M156" s="20">
        <v>12572</v>
      </c>
      <c r="N156" s="18"/>
      <c r="O156" s="284">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4">
        <v>0</v>
      </c>
      <c r="AR156" s="322"/>
      <c r="AS156" s="284">
        <v>0</v>
      </c>
      <c r="AT156" s="322"/>
      <c r="AU156" s="20">
        <v>9033394</v>
      </c>
      <c r="AV156" s="5"/>
      <c r="AW156" s="20">
        <v>5552507</v>
      </c>
      <c r="AX156" s="20">
        <v>102541</v>
      </c>
      <c r="AY156" s="21">
        <v>0.49320999999999998</v>
      </c>
      <c r="AZ156" s="280"/>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5">
        <v>9730.7800000000007</v>
      </c>
      <c r="BR156" s="5"/>
      <c r="BS156" s="20">
        <v>1990</v>
      </c>
      <c r="BT156" s="334"/>
      <c r="BU156" s="272">
        <v>104.3</v>
      </c>
      <c r="BV156" s="338"/>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5"/>
      <c r="CU156" s="110">
        <v>2.9</v>
      </c>
      <c r="CV156" s="52"/>
      <c r="CW156" s="50">
        <v>3</v>
      </c>
      <c r="CX156" s="51">
        <v>6</v>
      </c>
      <c r="CY156" s="187"/>
    </row>
    <row r="157" spans="1:103" ht="15" customHeight="1">
      <c r="A157" s="52">
        <v>2021</v>
      </c>
      <c r="B157" s="48"/>
      <c r="C157" s="50">
        <v>3</v>
      </c>
      <c r="D157" s="51">
        <v>7</v>
      </c>
      <c r="E157" s="7" t="str">
        <f t="shared" si="0"/>
        <v>37</v>
      </c>
      <c r="F157" s="46"/>
      <c r="G157" s="64">
        <v>72.7</v>
      </c>
      <c r="H157" s="37"/>
      <c r="I157" s="63">
        <v>30</v>
      </c>
      <c r="J157" s="37"/>
      <c r="K157" s="63">
        <v>61.1</v>
      </c>
      <c r="L157" s="66"/>
      <c r="M157" s="20">
        <v>12568</v>
      </c>
      <c r="N157" s="18"/>
      <c r="O157" s="284">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4">
        <v>0</v>
      </c>
      <c r="AR157" s="322"/>
      <c r="AS157" s="284">
        <v>0</v>
      </c>
      <c r="AT157" s="322"/>
      <c r="AU157" s="20">
        <v>9006925</v>
      </c>
      <c r="AV157" s="5"/>
      <c r="AW157" s="20">
        <v>5555717</v>
      </c>
      <c r="AX157" s="20">
        <v>86238</v>
      </c>
      <c r="AY157" s="21">
        <v>9.5672599999999992</v>
      </c>
      <c r="AZ157" s="280"/>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4">
        <v>10484.030000000001</v>
      </c>
      <c r="BR157" s="5"/>
      <c r="BS157" s="20">
        <v>3020</v>
      </c>
      <c r="BT157" s="334"/>
      <c r="BU157" s="272">
        <v>105.4</v>
      </c>
      <c r="BV157" s="338"/>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5"/>
      <c r="CU157" s="110">
        <v>2.8</v>
      </c>
      <c r="CV157" s="52"/>
      <c r="CW157" s="50">
        <v>3</v>
      </c>
      <c r="CX157" s="51">
        <v>7</v>
      </c>
      <c r="CY157" s="187"/>
    </row>
    <row r="158" spans="1:103" ht="15" customHeight="1">
      <c r="A158" s="52">
        <v>2021</v>
      </c>
      <c r="B158" s="48"/>
      <c r="C158" s="50">
        <v>3</v>
      </c>
      <c r="D158" s="51">
        <v>8</v>
      </c>
      <c r="E158" s="7" t="str">
        <f t="shared" si="0"/>
        <v>38</v>
      </c>
      <c r="F158" s="46"/>
      <c r="G158" s="63">
        <v>54.5</v>
      </c>
      <c r="H158" s="37"/>
      <c r="I158" s="63">
        <v>10</v>
      </c>
      <c r="J158" s="37"/>
      <c r="K158" s="63">
        <v>55.6</v>
      </c>
      <c r="L158" s="66"/>
      <c r="M158" s="20">
        <v>12563</v>
      </c>
      <c r="N158" s="18"/>
      <c r="O158" s="284">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4">
        <v>0</v>
      </c>
      <c r="AR158" s="322"/>
      <c r="AS158" s="284">
        <v>0</v>
      </c>
      <c r="AT158" s="322"/>
      <c r="AU158" s="20">
        <v>9022073</v>
      </c>
      <c r="AV158" s="5"/>
      <c r="AW158" s="20">
        <v>5549464</v>
      </c>
      <c r="AX158" s="20">
        <v>105256</v>
      </c>
      <c r="AY158" s="21">
        <v>1.5923799999999999</v>
      </c>
      <c r="AZ158" s="280"/>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5">
        <v>10190.76</v>
      </c>
      <c r="BR158" s="5"/>
      <c r="BS158" s="20">
        <v>3129</v>
      </c>
      <c r="BT158" s="334"/>
      <c r="BU158" s="272">
        <v>105.6</v>
      </c>
      <c r="BV158" s="338"/>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5"/>
      <c r="CU158" s="110">
        <v>2.8</v>
      </c>
      <c r="CV158" s="52"/>
      <c r="CW158" s="50">
        <v>3</v>
      </c>
      <c r="CX158" s="51">
        <v>8</v>
      </c>
      <c r="CY158" s="187"/>
    </row>
    <row r="159" spans="1:103" ht="15" customHeight="1">
      <c r="A159" s="52">
        <v>2021</v>
      </c>
      <c r="B159" s="48"/>
      <c r="C159" s="50">
        <v>3</v>
      </c>
      <c r="D159" s="51">
        <v>9</v>
      </c>
      <c r="E159" s="7" t="str">
        <f t="shared" si="0"/>
        <v>39</v>
      </c>
      <c r="F159" s="46"/>
      <c r="G159" s="64">
        <v>45.5</v>
      </c>
      <c r="H159" s="37"/>
      <c r="I159" s="63">
        <v>10</v>
      </c>
      <c r="J159" s="37"/>
      <c r="K159" s="63">
        <v>33.299999999999997</v>
      </c>
      <c r="L159" s="66"/>
      <c r="M159" s="20">
        <v>12556</v>
      </c>
      <c r="N159" s="18"/>
      <c r="O159" s="284">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4">
        <v>0</v>
      </c>
      <c r="AR159" s="322"/>
      <c r="AS159" s="284">
        <v>0</v>
      </c>
      <c r="AT159" s="322"/>
      <c r="AU159" s="20">
        <v>9004912</v>
      </c>
      <c r="AV159" s="5"/>
      <c r="AW159" s="20">
        <v>5566654</v>
      </c>
      <c r="AX159" s="20">
        <v>119712</v>
      </c>
      <c r="AY159" s="21">
        <v>0.52676000000000001</v>
      </c>
      <c r="AZ159" s="280"/>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4">
        <v>9972.74</v>
      </c>
      <c r="BR159" s="5"/>
      <c r="BS159" s="20">
        <v>2276</v>
      </c>
      <c r="BT159" s="334"/>
      <c r="BU159" s="272">
        <v>106</v>
      </c>
      <c r="BV159" s="338"/>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5"/>
      <c r="CU159" s="466">
        <v>2.7</v>
      </c>
      <c r="CV159" s="52"/>
      <c r="CW159" s="50">
        <v>3</v>
      </c>
      <c r="CX159" s="51">
        <v>9</v>
      </c>
      <c r="CY159" s="187"/>
    </row>
    <row r="160" spans="1:103" ht="15" customHeight="1">
      <c r="A160" s="52">
        <v>2021</v>
      </c>
      <c r="B160" s="48"/>
      <c r="C160" s="50">
        <v>3</v>
      </c>
      <c r="D160" s="51">
        <v>10</v>
      </c>
      <c r="E160" s="7" t="str">
        <f t="shared" si="0"/>
        <v>310</v>
      </c>
      <c r="F160" s="46"/>
      <c r="G160" s="64">
        <v>36.4</v>
      </c>
      <c r="H160" s="37"/>
      <c r="I160" s="63">
        <v>20</v>
      </c>
      <c r="J160" s="37"/>
      <c r="K160" s="63">
        <v>33.299999999999997</v>
      </c>
      <c r="L160" s="66"/>
      <c r="M160" s="20">
        <v>12550</v>
      </c>
      <c r="N160" s="18"/>
      <c r="O160" s="284">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4">
        <v>0</v>
      </c>
      <c r="AR160" s="322"/>
      <c r="AS160" s="284">
        <v>0</v>
      </c>
      <c r="AT160" s="322"/>
      <c r="AU160" s="20">
        <v>9035776</v>
      </c>
      <c r="AV160" s="5"/>
      <c r="AW160" s="20">
        <v>5562983</v>
      </c>
      <c r="AX160" s="20">
        <v>82635</v>
      </c>
      <c r="AY160" s="21">
        <v>0.78047</v>
      </c>
      <c r="AZ160" s="280"/>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5">
        <v>9927.16</v>
      </c>
      <c r="BR160" s="5"/>
      <c r="BS160" s="20">
        <v>3207</v>
      </c>
      <c r="BT160" s="334"/>
      <c r="BU160" s="272">
        <v>107.7</v>
      </c>
      <c r="BV160" s="338"/>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5"/>
      <c r="CU160" s="110">
        <v>2.7</v>
      </c>
      <c r="CV160" s="52"/>
      <c r="CW160" s="50">
        <v>3</v>
      </c>
      <c r="CX160" s="51">
        <v>10</v>
      </c>
      <c r="CY160" s="187"/>
    </row>
    <row r="161" spans="1:103" ht="15" customHeight="1">
      <c r="A161" s="52">
        <v>2021</v>
      </c>
      <c r="B161" s="48"/>
      <c r="C161" s="50">
        <v>3</v>
      </c>
      <c r="D161" s="51">
        <v>11</v>
      </c>
      <c r="E161" s="7" t="str">
        <f t="shared" si="0"/>
        <v>311</v>
      </c>
      <c r="F161" s="46"/>
      <c r="G161" s="64">
        <v>45.5</v>
      </c>
      <c r="H161" s="37"/>
      <c r="I161" s="63">
        <v>100</v>
      </c>
      <c r="J161" s="37"/>
      <c r="K161" s="63">
        <v>44.4</v>
      </c>
      <c r="L161" s="66"/>
      <c r="M161" s="20">
        <v>12544</v>
      </c>
      <c r="N161" s="18"/>
      <c r="O161" s="284">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4">
        <v>0</v>
      </c>
      <c r="AR161" s="322"/>
      <c r="AS161" s="284">
        <v>0</v>
      </c>
      <c r="AT161" s="322"/>
      <c r="AU161" s="20">
        <v>9090546</v>
      </c>
      <c r="AV161" s="5"/>
      <c r="AW161" s="20">
        <v>5583558</v>
      </c>
      <c r="AX161" s="20">
        <v>96463</v>
      </c>
      <c r="AY161" s="21">
        <v>1.88781</v>
      </c>
      <c r="AZ161" s="280"/>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4">
        <v>9572.2900000000009</v>
      </c>
      <c r="BR161" s="5"/>
      <c r="BS161" s="20">
        <v>3694</v>
      </c>
      <c r="BT161" s="334"/>
      <c r="BU161" s="272">
        <v>108.4</v>
      </c>
      <c r="BV161" s="338"/>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5"/>
      <c r="CU161" s="110">
        <v>2.8</v>
      </c>
      <c r="CV161" s="52"/>
      <c r="CW161" s="50">
        <v>3</v>
      </c>
      <c r="CX161" s="51">
        <v>11</v>
      </c>
      <c r="CY161" s="187"/>
    </row>
    <row r="162" spans="1:103" ht="15" customHeight="1">
      <c r="A162" s="52">
        <v>2021</v>
      </c>
      <c r="B162" s="48"/>
      <c r="C162" s="50">
        <v>3</v>
      </c>
      <c r="D162" s="51">
        <v>12</v>
      </c>
      <c r="E162" s="7" t="str">
        <f t="shared" si="0"/>
        <v>312</v>
      </c>
      <c r="F162" s="46"/>
      <c r="G162" s="63">
        <v>72.7</v>
      </c>
      <c r="H162" s="37"/>
      <c r="I162" s="63">
        <v>90</v>
      </c>
      <c r="J162" s="37"/>
      <c r="K162" s="63">
        <v>77.8</v>
      </c>
      <c r="L162" s="66"/>
      <c r="M162" s="20">
        <v>12538</v>
      </c>
      <c r="N162" s="18"/>
      <c r="O162" s="284">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4">
        <v>0</v>
      </c>
      <c r="AR162" s="322"/>
      <c r="AS162" s="284">
        <v>0</v>
      </c>
      <c r="AT162" s="322"/>
      <c r="AU162" s="20">
        <v>9080594</v>
      </c>
      <c r="AV162" s="5"/>
      <c r="AW162" s="20">
        <v>5611372</v>
      </c>
      <c r="AX162" s="20">
        <v>100339</v>
      </c>
      <c r="AY162" s="21">
        <v>1.02664</v>
      </c>
      <c r="AZ162" s="280"/>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5">
        <v>10595.69</v>
      </c>
      <c r="BR162" s="5"/>
      <c r="BS162" s="20">
        <v>3919</v>
      </c>
      <c r="BT162" s="334"/>
      <c r="BU162" s="272">
        <v>108.4</v>
      </c>
      <c r="BV162" s="338"/>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5"/>
      <c r="CU162" s="110">
        <v>2.7</v>
      </c>
      <c r="CV162" s="52"/>
      <c r="CW162" s="50">
        <v>3</v>
      </c>
      <c r="CX162" s="51">
        <v>12</v>
      </c>
      <c r="CY162" s="187"/>
    </row>
    <row r="163" spans="1:103" ht="19.25" customHeight="1">
      <c r="A163" s="52">
        <v>2022</v>
      </c>
      <c r="B163" s="48"/>
      <c r="C163" s="50">
        <v>4</v>
      </c>
      <c r="D163" s="51">
        <v>1</v>
      </c>
      <c r="E163" s="7" t="str">
        <f t="shared" si="0"/>
        <v>41</v>
      </c>
      <c r="F163" s="46"/>
      <c r="G163" s="64">
        <v>54.5</v>
      </c>
      <c r="H163" s="37"/>
      <c r="I163" s="63">
        <v>90</v>
      </c>
      <c r="J163" s="37"/>
      <c r="K163" s="63">
        <v>66.7</v>
      </c>
      <c r="L163" s="66"/>
      <c r="M163" s="20">
        <v>12531</v>
      </c>
      <c r="N163" s="18"/>
      <c r="O163" s="284">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4">
        <v>0</v>
      </c>
      <c r="AR163" s="322"/>
      <c r="AS163" s="284">
        <v>0</v>
      </c>
      <c r="AT163" s="322"/>
      <c r="AU163" s="20">
        <v>9105083</v>
      </c>
      <c r="AV163" s="5"/>
      <c r="AW163" s="20">
        <v>5597747</v>
      </c>
      <c r="AX163" s="20">
        <v>93733</v>
      </c>
      <c r="AY163" s="21">
        <v>0.39789000000000002</v>
      </c>
      <c r="AZ163" s="280"/>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4">
        <v>9536.69</v>
      </c>
      <c r="BR163" s="5"/>
      <c r="BS163" s="20">
        <v>2785</v>
      </c>
      <c r="BT163" s="334"/>
      <c r="BU163" s="272">
        <v>109.5</v>
      </c>
      <c r="BV163" s="338"/>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5"/>
      <c r="CU163" s="110">
        <v>2.8</v>
      </c>
      <c r="CV163" s="52"/>
      <c r="CW163" s="50">
        <v>4</v>
      </c>
      <c r="CX163" s="51">
        <v>1</v>
      </c>
      <c r="CY163" s="187"/>
    </row>
    <row r="164" spans="1:103" ht="15" customHeight="1">
      <c r="A164" s="52">
        <v>2022</v>
      </c>
      <c r="B164" s="48"/>
      <c r="C164" s="50">
        <v>4</v>
      </c>
      <c r="D164" s="51">
        <v>2</v>
      </c>
      <c r="E164" s="7" t="str">
        <f t="shared" si="0"/>
        <v>42</v>
      </c>
      <c r="F164" s="46"/>
      <c r="G164" s="64">
        <v>36.4</v>
      </c>
      <c r="H164" s="37"/>
      <c r="I164" s="63">
        <v>30</v>
      </c>
      <c r="J164" s="37"/>
      <c r="K164" s="63">
        <v>77.8</v>
      </c>
      <c r="L164" s="66"/>
      <c r="M164" s="20">
        <v>12519</v>
      </c>
      <c r="N164" s="18"/>
      <c r="O164" s="284">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4">
        <v>0</v>
      </c>
      <c r="AR164" s="322"/>
      <c r="AS164" s="284">
        <v>0</v>
      </c>
      <c r="AT164" s="322"/>
      <c r="AU164" s="20">
        <v>9128459</v>
      </c>
      <c r="AV164" s="5"/>
      <c r="AW164" s="20">
        <v>5617143</v>
      </c>
      <c r="AX164" s="20">
        <v>78999</v>
      </c>
      <c r="AY164" s="21">
        <v>0.35178999999999999</v>
      </c>
      <c r="AZ164" s="280"/>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5">
        <v>8721.07</v>
      </c>
      <c r="BR164" s="5"/>
      <c r="BS164" s="20">
        <v>2295</v>
      </c>
      <c r="BT164" s="334"/>
      <c r="BU164" s="272">
        <v>110.4</v>
      </c>
      <c r="BV164" s="338"/>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5"/>
      <c r="CU164" s="110">
        <v>2.7</v>
      </c>
      <c r="CV164" s="52"/>
      <c r="CW164" s="50">
        <v>4</v>
      </c>
      <c r="CX164" s="51">
        <v>2</v>
      </c>
      <c r="CY164" s="187"/>
    </row>
    <row r="165" spans="1:103" ht="15" customHeight="1">
      <c r="A165" s="52">
        <v>2022</v>
      </c>
      <c r="B165" s="48"/>
      <c r="C165" s="50">
        <v>4</v>
      </c>
      <c r="D165" s="51">
        <v>3</v>
      </c>
      <c r="E165" s="7" t="str">
        <f t="shared" si="0"/>
        <v>43</v>
      </c>
      <c r="F165" s="46"/>
      <c r="G165" s="64">
        <v>36.4</v>
      </c>
      <c r="H165" s="37"/>
      <c r="I165" s="63">
        <v>40</v>
      </c>
      <c r="J165" s="37"/>
      <c r="K165" s="63">
        <v>55.6</v>
      </c>
      <c r="L165" s="66"/>
      <c r="M165" s="456">
        <f>ROUND(125102599,-4)/10000</f>
        <v>12510</v>
      </c>
      <c r="N165" s="18"/>
      <c r="O165" s="284">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4">
        <v>0</v>
      </c>
      <c r="AR165" s="322"/>
      <c r="AS165" s="284">
        <v>0</v>
      </c>
      <c r="AT165" s="322"/>
      <c r="AU165" s="20">
        <v>9280135</v>
      </c>
      <c r="AV165" s="5"/>
      <c r="AW165" s="20">
        <v>5671932</v>
      </c>
      <c r="AX165" s="20">
        <v>112607</v>
      </c>
      <c r="AY165" s="21">
        <v>16</v>
      </c>
      <c r="AZ165" s="280"/>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4">
        <v>9959.94</v>
      </c>
      <c r="BR165" s="5"/>
      <c r="BS165" s="20">
        <v>3318</v>
      </c>
      <c r="BT165" s="334"/>
      <c r="BU165" s="272">
        <v>111.5</v>
      </c>
      <c r="BV165" s="338"/>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5"/>
      <c r="CU165" s="110">
        <v>2.6</v>
      </c>
      <c r="CV165" s="52"/>
      <c r="CW165" s="50">
        <v>4</v>
      </c>
      <c r="CX165" s="51">
        <v>3</v>
      </c>
      <c r="CY165" s="187"/>
    </row>
    <row r="166" spans="1:103" ht="15" customHeight="1">
      <c r="A166" s="52">
        <v>2022</v>
      </c>
      <c r="B166" s="48"/>
      <c r="C166" s="50">
        <v>4</v>
      </c>
      <c r="D166" s="51">
        <v>4</v>
      </c>
      <c r="E166" s="7" t="str">
        <f t="shared" si="0"/>
        <v>44</v>
      </c>
      <c r="F166" s="46"/>
      <c r="G166" s="64">
        <v>36.4</v>
      </c>
      <c r="H166" s="37"/>
      <c r="I166" s="63">
        <v>80</v>
      </c>
      <c r="J166" s="37"/>
      <c r="K166" s="63">
        <v>61.1</v>
      </c>
      <c r="L166" s="66"/>
      <c r="M166" s="20">
        <f>ROUND(125071329,-4)/10000</f>
        <v>12507</v>
      </c>
      <c r="N166" s="18"/>
      <c r="O166" s="284">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4">
        <v>0</v>
      </c>
      <c r="AR166" s="322"/>
      <c r="AS166" s="284">
        <v>0</v>
      </c>
      <c r="AT166" s="322"/>
      <c r="AU166" s="20">
        <v>9323125</v>
      </c>
      <c r="AV166" s="5"/>
      <c r="AW166" s="20">
        <v>5668365</v>
      </c>
      <c r="AX166" s="20">
        <v>73518</v>
      </c>
      <c r="AY166" s="21">
        <v>1</v>
      </c>
      <c r="AZ166" s="280"/>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5">
        <v>9873.2000000000007</v>
      </c>
      <c r="BR166" s="5"/>
      <c r="BS166" s="20">
        <v>3276</v>
      </c>
      <c r="BT166" s="334"/>
      <c r="BU166" s="272">
        <v>113.5</v>
      </c>
      <c r="BV166" s="338"/>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5"/>
      <c r="CU166" s="466">
        <v>2.6</v>
      </c>
      <c r="CV166" s="52"/>
      <c r="CW166" s="50">
        <v>4</v>
      </c>
      <c r="CX166" s="51">
        <v>4</v>
      </c>
      <c r="CY166" s="187"/>
    </row>
    <row r="167" spans="1:103" ht="15" customHeight="1">
      <c r="A167" s="52">
        <v>2022</v>
      </c>
      <c r="B167" s="48"/>
      <c r="C167" s="50">
        <v>4</v>
      </c>
      <c r="D167" s="51">
        <v>5</v>
      </c>
      <c r="E167" s="7" t="str">
        <f t="shared" si="0"/>
        <v>45</v>
      </c>
      <c r="F167" s="46"/>
      <c r="G167" s="64">
        <v>36.4</v>
      </c>
      <c r="H167" s="37"/>
      <c r="I167" s="63">
        <v>60</v>
      </c>
      <c r="J167" s="37"/>
      <c r="K167" s="63">
        <v>55.6</v>
      </c>
      <c r="L167" s="66"/>
      <c r="M167" s="20">
        <f>ROUND(125072461,-4)/10000</f>
        <v>12507</v>
      </c>
      <c r="N167" s="18"/>
      <c r="O167" s="284">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4">
        <v>0</v>
      </c>
      <c r="AR167" s="322"/>
      <c r="AS167" s="284">
        <v>0</v>
      </c>
      <c r="AT167" s="322"/>
      <c r="AU167" s="20">
        <v>9355408</v>
      </c>
      <c r="AV167" s="5"/>
      <c r="AW167" s="20">
        <v>5685505</v>
      </c>
      <c r="AX167" s="20">
        <v>114021</v>
      </c>
      <c r="AY167" s="21">
        <v>1</v>
      </c>
      <c r="AZ167" s="280"/>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4">
        <v>10078.469999999999</v>
      </c>
      <c r="BR167" s="5"/>
      <c r="BS167" s="20">
        <v>3680</v>
      </c>
      <c r="BT167" s="334"/>
      <c r="BU167" s="272">
        <v>113.5</v>
      </c>
      <c r="BV167" s="338"/>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5"/>
      <c r="CU167" s="110">
        <v>2.6</v>
      </c>
      <c r="CV167" s="52"/>
      <c r="CW167" s="50">
        <v>4</v>
      </c>
      <c r="CX167" s="51">
        <v>5</v>
      </c>
      <c r="CY167" s="187"/>
    </row>
    <row r="168" spans="1:103" ht="15" customHeight="1">
      <c r="A168" s="52">
        <v>2022</v>
      </c>
      <c r="B168" s="48"/>
      <c r="C168" s="50">
        <v>4</v>
      </c>
      <c r="D168" s="51">
        <v>6</v>
      </c>
      <c r="E168" s="7" t="str">
        <f t="shared" si="0"/>
        <v>46</v>
      </c>
      <c r="F168" s="46"/>
      <c r="G168" s="64">
        <v>45.5</v>
      </c>
      <c r="H168" s="37"/>
      <c r="I168" s="63">
        <v>60</v>
      </c>
      <c r="J168" s="37"/>
      <c r="K168" s="63">
        <v>55.6</v>
      </c>
      <c r="L168" s="66"/>
      <c r="M168" s="20">
        <f>ROUND(125103886,-4)/10000</f>
        <v>12510</v>
      </c>
      <c r="N168" s="18"/>
      <c r="O168" s="284">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4">
        <v>0</v>
      </c>
      <c r="AR168" s="322"/>
      <c r="AS168" s="284">
        <v>0</v>
      </c>
      <c r="AT168" s="322"/>
      <c r="AU168" s="20">
        <v>9312190</v>
      </c>
      <c r="AV168" s="5"/>
      <c r="AW168" s="20">
        <v>5722453</v>
      </c>
      <c r="AX168" s="20">
        <v>89724</v>
      </c>
      <c r="AY168" s="21">
        <v>1</v>
      </c>
      <c r="AZ168" s="280"/>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5">
        <v>10141.210000000001</v>
      </c>
      <c r="BR168" s="5"/>
      <c r="BS168" s="20">
        <v>3390</v>
      </c>
      <c r="BT168" s="334"/>
      <c r="BU168" s="272">
        <v>114.5</v>
      </c>
      <c r="BV168" s="338"/>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5"/>
      <c r="CU168" s="110">
        <v>2.6</v>
      </c>
      <c r="CV168" s="52"/>
      <c r="CW168" s="50">
        <v>4</v>
      </c>
      <c r="CX168" s="51">
        <v>6</v>
      </c>
      <c r="CY168" s="187"/>
    </row>
    <row r="169" spans="1:103" ht="15" customHeight="1">
      <c r="A169" s="52">
        <v>2022</v>
      </c>
      <c r="B169" s="48"/>
      <c r="C169" s="50">
        <v>4</v>
      </c>
      <c r="D169" s="51">
        <v>7</v>
      </c>
      <c r="E169" s="7" t="str">
        <f t="shared" si="0"/>
        <v>47</v>
      </c>
      <c r="F169" s="46"/>
      <c r="G169" s="63">
        <v>31.8</v>
      </c>
      <c r="H169" s="37"/>
      <c r="I169" s="63">
        <v>50</v>
      </c>
      <c r="J169" s="37"/>
      <c r="K169" s="63">
        <v>66.7</v>
      </c>
      <c r="L169" s="66"/>
      <c r="M169" s="20">
        <f>ROUND(125124989,-4)/10000</f>
        <v>12512</v>
      </c>
      <c r="N169" s="18"/>
      <c r="O169" s="284">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4">
        <v>0</v>
      </c>
      <c r="AR169" s="322"/>
      <c r="AS169" s="284">
        <v>0</v>
      </c>
      <c r="AT169" s="322"/>
      <c r="AU169" s="20">
        <v>9322562</v>
      </c>
      <c r="AV169" s="5"/>
      <c r="AW169" s="20">
        <v>5745542</v>
      </c>
      <c r="AX169" s="20">
        <v>71364</v>
      </c>
      <c r="AY169" s="21">
        <v>1</v>
      </c>
      <c r="AZ169" s="280"/>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4">
        <v>10843.89</v>
      </c>
      <c r="BR169" s="5"/>
      <c r="BS169" s="20">
        <v>3985</v>
      </c>
      <c r="BT169" s="334"/>
      <c r="BU169" s="272">
        <v>115.4</v>
      </c>
      <c r="BV169" s="338"/>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5"/>
      <c r="CU169" s="466">
        <v>2.5</v>
      </c>
      <c r="CV169" s="52"/>
      <c r="CW169" s="50">
        <v>4</v>
      </c>
      <c r="CX169" s="51">
        <v>7</v>
      </c>
      <c r="CY169" s="187"/>
    </row>
    <row r="170" spans="1:103" ht="15" customHeight="1">
      <c r="A170" s="52">
        <v>2022</v>
      </c>
      <c r="B170" s="48"/>
      <c r="C170" s="50">
        <v>4</v>
      </c>
      <c r="D170" s="51">
        <v>8</v>
      </c>
      <c r="E170" s="7" t="str">
        <f t="shared" si="0"/>
        <v>48</v>
      </c>
      <c r="F170" s="46"/>
      <c r="G170" s="64">
        <v>68.2</v>
      </c>
      <c r="H170" s="37"/>
      <c r="I170" s="63">
        <v>70</v>
      </c>
      <c r="J170" s="37"/>
      <c r="K170" s="63">
        <v>83.3</v>
      </c>
      <c r="L170" s="66"/>
      <c r="M170" s="20">
        <f>ROUND(125082248,-4)/10000</f>
        <v>12508</v>
      </c>
      <c r="N170" s="18"/>
      <c r="O170" s="284">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4">
        <v>0</v>
      </c>
      <c r="AR170" s="322"/>
      <c r="AS170" s="284">
        <v>0</v>
      </c>
      <c r="AT170" s="322"/>
      <c r="AU170" s="20">
        <v>9324606</v>
      </c>
      <c r="AV170" s="5"/>
      <c r="AW170" s="20">
        <v>5762602</v>
      </c>
      <c r="AX170" s="20">
        <v>93972</v>
      </c>
      <c r="AY170" s="21">
        <v>2</v>
      </c>
      <c r="AZ170" s="280"/>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5">
        <v>10720.31</v>
      </c>
      <c r="BR170" s="5"/>
      <c r="BS170" s="20">
        <v>4687</v>
      </c>
      <c r="BT170" s="334"/>
      <c r="BU170" s="272">
        <v>115.9</v>
      </c>
      <c r="BV170" s="338"/>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5"/>
      <c r="CU170" s="110">
        <v>2.5</v>
      </c>
      <c r="CV170" s="52"/>
      <c r="CW170" s="50">
        <v>4</v>
      </c>
      <c r="CX170" s="51">
        <v>8</v>
      </c>
      <c r="CY170" s="187"/>
    </row>
    <row r="171" spans="1:103" ht="15" customHeight="1">
      <c r="A171" s="52">
        <v>2022</v>
      </c>
      <c r="B171" s="48"/>
      <c r="C171" s="50">
        <v>4</v>
      </c>
      <c r="D171" s="51">
        <v>9</v>
      </c>
      <c r="E171" s="7" t="str">
        <f t="shared" si="0"/>
        <v>49</v>
      </c>
      <c r="F171" s="46"/>
      <c r="G171" s="484">
        <v>40.9</v>
      </c>
      <c r="H171" s="37"/>
      <c r="I171" s="63">
        <v>60</v>
      </c>
      <c r="J171" s="37"/>
      <c r="K171" s="63">
        <v>55.6</v>
      </c>
      <c r="L171" s="66"/>
      <c r="M171" s="20">
        <f>ROUND(124971341,-4)/10000</f>
        <v>12497</v>
      </c>
      <c r="N171" s="18"/>
      <c r="O171" s="284">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4">
        <v>0</v>
      </c>
      <c r="AR171" s="322"/>
      <c r="AS171" s="284">
        <v>0</v>
      </c>
      <c r="AT171" s="322"/>
      <c r="AU171" s="20">
        <v>9283924</v>
      </c>
      <c r="AV171" s="5"/>
      <c r="AW171" s="20">
        <v>5802785</v>
      </c>
      <c r="AX171" s="20">
        <v>84169</v>
      </c>
      <c r="AY171" s="21">
        <v>1</v>
      </c>
      <c r="AZ171" s="280"/>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4">
        <v>10206.07</v>
      </c>
      <c r="BR171" s="5"/>
      <c r="BS171" s="20">
        <v>3934</v>
      </c>
      <c r="BT171" s="334"/>
      <c r="BU171" s="272">
        <v>117</v>
      </c>
      <c r="BV171" s="338"/>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5"/>
      <c r="CU171" s="110">
        <v>2.6</v>
      </c>
      <c r="CV171" s="52"/>
      <c r="CW171" s="50">
        <v>4</v>
      </c>
      <c r="CX171" s="51">
        <v>9</v>
      </c>
      <c r="CY171" s="187"/>
    </row>
    <row r="172" spans="1:103" ht="15" customHeight="1">
      <c r="A172" s="52">
        <v>2022</v>
      </c>
      <c r="B172" s="48"/>
      <c r="C172" s="50">
        <v>4</v>
      </c>
      <c r="D172" s="51">
        <v>10</v>
      </c>
      <c r="E172" s="7" t="str">
        <f t="shared" si="0"/>
        <v>410</v>
      </c>
      <c r="F172" s="157"/>
      <c r="G172" s="63">
        <v>45.5</v>
      </c>
      <c r="H172" s="37"/>
      <c r="I172" s="63">
        <v>40</v>
      </c>
      <c r="J172" s="37"/>
      <c r="K172" s="63">
        <v>77.8</v>
      </c>
      <c r="L172" s="66"/>
      <c r="M172" s="20">
        <f>ROUND(124946789,-4)/10000</f>
        <v>12495</v>
      </c>
      <c r="N172" s="18"/>
      <c r="O172" s="284">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4">
        <v>0</v>
      </c>
      <c r="AR172" s="322"/>
      <c r="AS172" s="284">
        <v>0</v>
      </c>
      <c r="AT172" s="322"/>
      <c r="AU172" s="20">
        <v>9353780</v>
      </c>
      <c r="AV172" s="5"/>
      <c r="AW172" s="20">
        <v>5820339</v>
      </c>
      <c r="AX172" s="20">
        <v>70349</v>
      </c>
      <c r="AY172" s="21">
        <v>1</v>
      </c>
      <c r="AZ172" s="280"/>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5">
        <v>10577.11</v>
      </c>
      <c r="BR172" s="5"/>
      <c r="BS172" s="20">
        <v>4406</v>
      </c>
      <c r="BT172" s="334"/>
      <c r="BU172" s="272">
        <v>118.2</v>
      </c>
      <c r="BV172" s="338"/>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c r="CW172" s="50">
        <v>4</v>
      </c>
      <c r="CX172" s="51">
        <v>10</v>
      </c>
      <c r="CY172" s="187"/>
    </row>
    <row r="173" spans="1:103" ht="15" customHeight="1">
      <c r="A173" s="52">
        <v>2022</v>
      </c>
      <c r="B173" s="48"/>
      <c r="C173" s="50">
        <v>4</v>
      </c>
      <c r="D173" s="51">
        <v>11</v>
      </c>
      <c r="E173" s="7" t="str">
        <f t="shared" si="0"/>
        <v>411</v>
      </c>
      <c r="F173" s="157"/>
      <c r="G173" s="63">
        <v>36.4</v>
      </c>
      <c r="H173" s="37"/>
      <c r="I173" s="63">
        <v>40</v>
      </c>
      <c r="J173" s="37"/>
      <c r="K173" s="63">
        <v>66.7</v>
      </c>
      <c r="L173" s="66"/>
      <c r="M173" s="20">
        <f>ROUND(124912907,-4)/10000</f>
        <v>12491</v>
      </c>
      <c r="N173" s="18"/>
      <c r="O173" s="284">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4">
        <v>0</v>
      </c>
      <c r="AR173" s="322"/>
      <c r="AS173" s="284">
        <v>0</v>
      </c>
      <c r="AT173" s="322"/>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4">
        <v>10324.370000000001</v>
      </c>
      <c r="BR173" s="5"/>
      <c r="BS173" s="20">
        <v>4581</v>
      </c>
      <c r="BT173" s="334"/>
      <c r="BU173" s="272">
        <v>119.2</v>
      </c>
      <c r="BV173" s="338"/>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5"/>
      <c r="CU173" s="110">
        <v>2.5</v>
      </c>
      <c r="CV173" s="52"/>
      <c r="CW173" s="50">
        <v>4</v>
      </c>
      <c r="CX173" s="51">
        <v>11</v>
      </c>
      <c r="CY173" s="187"/>
    </row>
    <row r="174" spans="1:103" ht="15" customHeight="1">
      <c r="A174" s="52">
        <v>2022</v>
      </c>
      <c r="B174" s="48"/>
      <c r="C174" s="50">
        <v>4</v>
      </c>
      <c r="D174" s="51">
        <v>12</v>
      </c>
      <c r="E174" s="7" t="str">
        <f t="shared" si="0"/>
        <v>412</v>
      </c>
      <c r="F174" s="157"/>
      <c r="G174" s="63">
        <v>54.5</v>
      </c>
      <c r="H174" s="153"/>
      <c r="I174" s="63">
        <v>30</v>
      </c>
      <c r="J174" s="37"/>
      <c r="K174" s="63">
        <v>66.7</v>
      </c>
      <c r="L174" s="66"/>
      <c r="M174" s="20">
        <f>ROUND(124860766,-4)/10000</f>
        <v>12486</v>
      </c>
      <c r="N174" s="18"/>
      <c r="O174" s="284">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4">
        <v>0</v>
      </c>
      <c r="AR174" s="322"/>
      <c r="AS174" s="284">
        <v>0</v>
      </c>
      <c r="AT174" s="322"/>
      <c r="AU174" s="20">
        <v>9369424</v>
      </c>
      <c r="AV174" s="5"/>
      <c r="AW174" s="20">
        <v>5884641</v>
      </c>
      <c r="AX174" s="330">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5">
        <v>11014.15</v>
      </c>
      <c r="BR174" s="5"/>
      <c r="BS174" s="20">
        <v>4708</v>
      </c>
      <c r="BT174" s="334"/>
      <c r="BU174" s="272">
        <v>119.9</v>
      </c>
      <c r="BV174" s="338"/>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5"/>
      <c r="CU174" s="110">
        <v>2.5</v>
      </c>
      <c r="CV174" s="52"/>
      <c r="CW174" s="50">
        <v>4</v>
      </c>
      <c r="CX174" s="51">
        <v>12</v>
      </c>
      <c r="CY174" s="187"/>
    </row>
    <row r="175" spans="1:103" ht="19.75" customHeight="1">
      <c r="A175" s="52">
        <v>2023</v>
      </c>
      <c r="B175" s="48"/>
      <c r="C175" s="50">
        <v>5</v>
      </c>
      <c r="D175" s="51">
        <v>1</v>
      </c>
      <c r="E175" s="7" t="str">
        <f t="shared" si="0"/>
        <v>51</v>
      </c>
      <c r="F175" s="340"/>
      <c r="G175" s="23">
        <v>45.5</v>
      </c>
      <c r="H175" s="153"/>
      <c r="I175" s="23">
        <v>50</v>
      </c>
      <c r="J175" s="37"/>
      <c r="K175" s="23">
        <v>77.8</v>
      </c>
      <c r="L175" s="66"/>
      <c r="M175" s="20">
        <f>ROUND(124751716,-4)/10000</f>
        <v>12475</v>
      </c>
      <c r="N175" s="18"/>
      <c r="O175" s="284">
        <v>0</v>
      </c>
      <c r="P175" s="253"/>
      <c r="Q175" s="255">
        <v>101.1</v>
      </c>
      <c r="R175" s="248"/>
      <c r="S175" s="255">
        <v>93.8</v>
      </c>
      <c r="T175" s="253"/>
      <c r="U175" s="255">
        <v>99.9</v>
      </c>
      <c r="V175" s="248"/>
      <c r="W175" s="255">
        <v>92.1</v>
      </c>
      <c r="X175" s="253"/>
      <c r="Y175" s="255">
        <v>102.8</v>
      </c>
      <c r="Z175" s="248"/>
      <c r="AA175" s="460">
        <v>104</v>
      </c>
      <c r="AB175" s="6"/>
      <c r="AC175" s="20">
        <v>63604</v>
      </c>
      <c r="AD175" s="5"/>
      <c r="AE175" s="20">
        <v>16627</v>
      </c>
      <c r="AF175" s="5"/>
      <c r="AG175" s="20">
        <v>24041</v>
      </c>
      <c r="AH175" s="5"/>
      <c r="AI175" s="20">
        <v>9302</v>
      </c>
      <c r="AJ175" s="5"/>
      <c r="AK175" s="20">
        <v>5088</v>
      </c>
      <c r="AL175" s="3"/>
      <c r="AM175" s="20">
        <v>9278</v>
      </c>
      <c r="AN175" s="3"/>
      <c r="AO175" s="20">
        <v>22723</v>
      </c>
      <c r="AP175" s="5"/>
      <c r="AQ175" s="284">
        <v>0</v>
      </c>
      <c r="AR175" s="322"/>
      <c r="AS175" s="284">
        <v>0</v>
      </c>
      <c r="AT175" s="322"/>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4">
        <v>9923.77</v>
      </c>
      <c r="BR175" s="260"/>
      <c r="BS175" s="229">
        <v>4180</v>
      </c>
      <c r="BT175" s="334"/>
      <c r="BU175" s="273">
        <v>120</v>
      </c>
      <c r="BV175" s="338"/>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5"/>
      <c r="CU175" s="110">
        <v>2.5</v>
      </c>
      <c r="CV175" s="52"/>
      <c r="CW175" s="50">
        <v>5</v>
      </c>
      <c r="CX175" s="51">
        <v>1</v>
      </c>
      <c r="CY175" s="187"/>
    </row>
    <row r="176" spans="1:103" ht="15" customHeight="1">
      <c r="A176" s="52">
        <v>2023</v>
      </c>
      <c r="B176" s="48"/>
      <c r="C176" s="50">
        <v>5</v>
      </c>
      <c r="D176" s="51">
        <v>2</v>
      </c>
      <c r="E176" s="7" t="str">
        <f t="shared" si="0"/>
        <v>52</v>
      </c>
      <c r="F176" s="340"/>
      <c r="G176" s="23">
        <v>54.5</v>
      </c>
      <c r="H176" s="153"/>
      <c r="I176" s="64">
        <v>30</v>
      </c>
      <c r="J176" s="473"/>
      <c r="K176" s="64">
        <v>66.7</v>
      </c>
      <c r="L176" s="473"/>
      <c r="M176" s="20">
        <f>ROUND(124630980,-4)/10000</f>
        <v>12463</v>
      </c>
      <c r="N176" s="18"/>
      <c r="O176" s="284">
        <v>0</v>
      </c>
      <c r="P176" s="253"/>
      <c r="Q176" s="64">
        <v>104.5</v>
      </c>
      <c r="R176" s="248"/>
      <c r="S176" s="255">
        <v>100.9</v>
      </c>
      <c r="T176" s="253"/>
      <c r="U176" s="64">
        <v>103.8</v>
      </c>
      <c r="V176" s="248"/>
      <c r="W176" s="64">
        <v>100.3</v>
      </c>
      <c r="X176" s="253"/>
      <c r="Y176" s="64">
        <v>103.4</v>
      </c>
      <c r="Z176" s="248"/>
      <c r="AA176" s="460">
        <v>104.5</v>
      </c>
      <c r="AB176" s="6"/>
      <c r="AC176" s="20">
        <v>64426</v>
      </c>
      <c r="AD176" s="5"/>
      <c r="AE176" s="20">
        <v>18368</v>
      </c>
      <c r="AF176" s="5"/>
      <c r="AG176" s="20">
        <v>24692</v>
      </c>
      <c r="AH176" s="5"/>
      <c r="AI176" s="20">
        <v>10654</v>
      </c>
      <c r="AJ176" s="5"/>
      <c r="AK176" s="20">
        <v>8978</v>
      </c>
      <c r="AL176" s="3"/>
      <c r="AM176" s="20">
        <v>9016</v>
      </c>
      <c r="AN176" s="3"/>
      <c r="AO176" s="20">
        <v>20899</v>
      </c>
      <c r="AP176" s="5"/>
      <c r="AQ176" s="284">
        <v>0</v>
      </c>
      <c r="AR176" s="322"/>
      <c r="AS176" s="284">
        <v>0</v>
      </c>
      <c r="AT176" s="322"/>
      <c r="AU176" s="20">
        <v>9444587</v>
      </c>
      <c r="AV176" s="5"/>
      <c r="AW176" s="20">
        <v>5894159</v>
      </c>
      <c r="AX176" s="246" t="s">
        <v>186</v>
      </c>
      <c r="AY176" s="243" t="s">
        <v>191</v>
      </c>
      <c r="AZ176" s="148"/>
      <c r="BA176" s="20">
        <v>577</v>
      </c>
      <c r="BB176" s="5"/>
      <c r="BC176" s="18">
        <v>966</v>
      </c>
      <c r="BD176" s="473"/>
      <c r="BE176" s="20">
        <v>76543</v>
      </c>
      <c r="BF176" s="473"/>
      <c r="BG176" s="20">
        <v>85742</v>
      </c>
      <c r="BH176" s="249"/>
      <c r="BI176" s="20">
        <v>15820</v>
      </c>
      <c r="BJ176" s="249"/>
      <c r="BK176" s="20">
        <v>2221</v>
      </c>
      <c r="BL176" s="66"/>
      <c r="BM176" s="20">
        <v>10732</v>
      </c>
      <c r="BN176" s="66"/>
      <c r="BO176" s="20">
        <v>2867</v>
      </c>
      <c r="BP176" s="18"/>
      <c r="BQ176" s="495">
        <v>9264.9600000000009</v>
      </c>
      <c r="BR176" s="260"/>
      <c r="BS176" s="229">
        <v>4284</v>
      </c>
      <c r="BT176" s="474"/>
      <c r="BU176" s="273">
        <v>119.7</v>
      </c>
      <c r="BV176" s="338"/>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5"/>
      <c r="CU176" s="110">
        <v>2.6</v>
      </c>
      <c r="CV176" s="52"/>
      <c r="CW176" s="50">
        <v>5</v>
      </c>
      <c r="CX176" s="51">
        <v>2</v>
      </c>
      <c r="CY176" s="187"/>
    </row>
    <row r="177" spans="1:103" ht="15" customHeight="1">
      <c r="A177" s="52">
        <v>2023</v>
      </c>
      <c r="B177" s="48"/>
      <c r="C177" s="50">
        <v>5</v>
      </c>
      <c r="D177" s="51">
        <v>3</v>
      </c>
      <c r="E177" s="7" t="str">
        <f t="shared" si="0"/>
        <v>53</v>
      </c>
      <c r="F177" s="340"/>
      <c r="G177" s="23">
        <v>54.5</v>
      </c>
      <c r="H177" s="462" t="s">
        <v>325</v>
      </c>
      <c r="I177" s="64">
        <v>65</v>
      </c>
      <c r="J177" s="473"/>
      <c r="K177" s="64">
        <v>66.7</v>
      </c>
      <c r="L177" s="473"/>
      <c r="M177" s="20">
        <f>ROUND(124567236,-4)/10000</f>
        <v>12457</v>
      </c>
      <c r="N177" s="18"/>
      <c r="O177" s="284">
        <v>0</v>
      </c>
      <c r="P177" s="253"/>
      <c r="Q177" s="255">
        <v>104.9</v>
      </c>
      <c r="R177" s="248"/>
      <c r="S177" s="255">
        <v>117.3</v>
      </c>
      <c r="T177" s="253"/>
      <c r="U177" s="255">
        <v>104.3</v>
      </c>
      <c r="V177" s="248"/>
      <c r="W177" s="255">
        <v>118.1</v>
      </c>
      <c r="X177" s="253"/>
      <c r="Y177" s="255">
        <v>103.6</v>
      </c>
      <c r="Z177" s="248"/>
      <c r="AA177" s="460">
        <v>100.6</v>
      </c>
      <c r="AB177" s="6"/>
      <c r="AC177" s="20">
        <v>73693</v>
      </c>
      <c r="AD177" s="5"/>
      <c r="AE177" s="20">
        <v>17484</v>
      </c>
      <c r="AF177" s="5"/>
      <c r="AG177" s="20">
        <v>32585</v>
      </c>
      <c r="AH177" s="5"/>
      <c r="AI177" s="20">
        <v>17823</v>
      </c>
      <c r="AJ177" s="5"/>
      <c r="AK177" s="20">
        <v>15301</v>
      </c>
      <c r="AL177" s="3"/>
      <c r="AM177" s="20">
        <v>8598</v>
      </c>
      <c r="AN177" s="3"/>
      <c r="AO177" s="20">
        <v>20071</v>
      </c>
      <c r="AP177" s="5"/>
      <c r="AQ177" s="284">
        <v>0</v>
      </c>
      <c r="AR177" s="322"/>
      <c r="AS177" s="284">
        <v>0</v>
      </c>
      <c r="AT177" s="322"/>
      <c r="AU177" s="20">
        <v>9610554</v>
      </c>
      <c r="AV177" s="5"/>
      <c r="AW177" s="20">
        <v>5930300</v>
      </c>
      <c r="AX177" s="246" t="s">
        <v>186</v>
      </c>
      <c r="AY177" s="243" t="s">
        <v>191</v>
      </c>
      <c r="AZ177" s="148"/>
      <c r="BA177" s="20">
        <v>809</v>
      </c>
      <c r="BB177" s="5"/>
      <c r="BC177" s="18">
        <v>1474</v>
      </c>
      <c r="BD177" s="473"/>
      <c r="BE177" s="20">
        <v>88240</v>
      </c>
      <c r="BF177" s="473"/>
      <c r="BG177" s="20">
        <v>95828</v>
      </c>
      <c r="BH177" s="249"/>
      <c r="BI177" s="20">
        <v>17670</v>
      </c>
      <c r="BJ177" s="249"/>
      <c r="BK177" s="20">
        <v>3010</v>
      </c>
      <c r="BL177" s="66"/>
      <c r="BM177" s="20">
        <v>11297</v>
      </c>
      <c r="BN177" s="66"/>
      <c r="BO177" s="20">
        <v>3363</v>
      </c>
      <c r="BP177" s="18"/>
      <c r="BQ177" s="494">
        <v>10562.48</v>
      </c>
      <c r="BR177" s="260"/>
      <c r="BS177" s="229">
        <v>5288</v>
      </c>
      <c r="BT177" s="474"/>
      <c r="BU177" s="273">
        <v>119.8</v>
      </c>
      <c r="BV177" s="338"/>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5"/>
      <c r="CU177" s="110">
        <v>2.7</v>
      </c>
      <c r="CV177" s="52"/>
      <c r="CW177" s="50">
        <v>5</v>
      </c>
      <c r="CX177" s="51">
        <v>3</v>
      </c>
      <c r="CY177" s="187"/>
    </row>
    <row r="178" spans="1:103" ht="15" customHeight="1">
      <c r="A178" s="52">
        <v>2023</v>
      </c>
      <c r="B178" s="48"/>
      <c r="C178" s="50">
        <v>5</v>
      </c>
      <c r="D178" s="51">
        <v>4</v>
      </c>
      <c r="E178" s="7" t="str">
        <f t="shared" si="0"/>
        <v>54</v>
      </c>
      <c r="F178" s="340"/>
      <c r="G178" s="23">
        <v>36.4</v>
      </c>
      <c r="H178" s="462"/>
      <c r="I178" s="64">
        <v>80</v>
      </c>
      <c r="J178" s="473"/>
      <c r="K178" s="64">
        <v>44.4</v>
      </c>
      <c r="L178" s="473"/>
      <c r="M178" s="20">
        <f>ROUND(124554329,-4)/10000</f>
        <v>12455</v>
      </c>
      <c r="N178" s="18"/>
      <c r="O178" s="284">
        <v>0</v>
      </c>
      <c r="P178" s="253"/>
      <c r="Q178" s="255">
        <v>105.2</v>
      </c>
      <c r="R178" s="248"/>
      <c r="S178" s="255">
        <v>102.5</v>
      </c>
      <c r="T178" s="253"/>
      <c r="U178" s="255">
        <v>103.8</v>
      </c>
      <c r="V178" s="248"/>
      <c r="W178" s="255">
        <v>100</v>
      </c>
      <c r="X178" s="253"/>
      <c r="Y178" s="255">
        <v>104.9</v>
      </c>
      <c r="Z178" s="248"/>
      <c r="AA178" s="451">
        <v>103.2</v>
      </c>
      <c r="AB178" s="6"/>
      <c r="AC178" s="20">
        <v>67250</v>
      </c>
      <c r="AD178" s="5"/>
      <c r="AE178" s="20">
        <v>18597</v>
      </c>
      <c r="AF178" s="5"/>
      <c r="AG178" s="20">
        <v>28685</v>
      </c>
      <c r="AH178" s="5"/>
      <c r="AI178" s="20">
        <v>18107</v>
      </c>
      <c r="AJ178" s="5"/>
      <c r="AK178" s="20">
        <v>20480</v>
      </c>
      <c r="AL178" s="3"/>
      <c r="AM178" s="20">
        <v>10298</v>
      </c>
      <c r="AN178" s="3"/>
      <c r="AO178" s="20">
        <v>25231</v>
      </c>
      <c r="AP178" s="5"/>
      <c r="AQ178" s="284">
        <v>0</v>
      </c>
      <c r="AR178" s="322"/>
      <c r="AS178" s="284">
        <v>0</v>
      </c>
      <c r="AT178" s="322"/>
      <c r="AU178" s="20">
        <v>9685955</v>
      </c>
      <c r="AV178" s="5"/>
      <c r="AW178" s="20">
        <v>5935792</v>
      </c>
      <c r="AX178" s="246" t="s">
        <v>186</v>
      </c>
      <c r="AY178" s="243" t="s">
        <v>191</v>
      </c>
      <c r="AZ178" s="148"/>
      <c r="BA178" s="20">
        <v>610</v>
      </c>
      <c r="BB178" s="5"/>
      <c r="BC178" s="18">
        <v>2039</v>
      </c>
      <c r="BD178" s="473"/>
      <c r="BE178" s="20">
        <v>82890</v>
      </c>
      <c r="BF178" s="473"/>
      <c r="BG178" s="20">
        <v>87253</v>
      </c>
      <c r="BH178" s="249"/>
      <c r="BI178" s="20">
        <v>17095</v>
      </c>
      <c r="BJ178" s="249"/>
      <c r="BK178" s="20">
        <v>2783</v>
      </c>
      <c r="BL178" s="66"/>
      <c r="BM178" s="20">
        <v>11109</v>
      </c>
      <c r="BN178" s="66"/>
      <c r="BO178" s="20">
        <v>3203</v>
      </c>
      <c r="BP178" s="18"/>
      <c r="BQ178" s="495">
        <v>10395.14</v>
      </c>
      <c r="BR178" s="260"/>
      <c r="BS178" s="229">
        <v>4715</v>
      </c>
      <c r="BT178" s="474"/>
      <c r="BU178" s="273">
        <v>120.4</v>
      </c>
      <c r="BV178" s="338"/>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5"/>
      <c r="CU178" s="110">
        <v>2.6</v>
      </c>
      <c r="CV178" s="52"/>
      <c r="CW178" s="50">
        <v>5</v>
      </c>
      <c r="CX178" s="51">
        <v>4</v>
      </c>
      <c r="CY178" s="187"/>
    </row>
    <row r="179" spans="1:103" ht="15" customHeight="1">
      <c r="A179" s="52">
        <v>2023</v>
      </c>
      <c r="B179" s="48"/>
      <c r="C179" s="50">
        <v>5</v>
      </c>
      <c r="D179" s="51">
        <v>5</v>
      </c>
      <c r="E179" s="7" t="str">
        <f t="shared" si="0"/>
        <v>55</v>
      </c>
      <c r="F179" s="340"/>
      <c r="G179" s="485">
        <v>31.8</v>
      </c>
      <c r="H179" s="462"/>
      <c r="I179" s="64">
        <v>40</v>
      </c>
      <c r="J179" s="473"/>
      <c r="K179" s="64">
        <v>66.7</v>
      </c>
      <c r="L179" s="473"/>
      <c r="M179" s="20">
        <f>ROUND(124477121,-4)/10000</f>
        <v>12448</v>
      </c>
      <c r="N179" s="18"/>
      <c r="O179" s="284">
        <v>0</v>
      </c>
      <c r="P179" s="253"/>
      <c r="Q179" s="255">
        <v>104.1</v>
      </c>
      <c r="R179" s="248"/>
      <c r="S179" s="255">
        <v>96.6</v>
      </c>
      <c r="T179" s="253"/>
      <c r="U179" s="255">
        <v>103.5</v>
      </c>
      <c r="V179" s="248"/>
      <c r="W179" s="255">
        <v>93.9</v>
      </c>
      <c r="X179" s="253"/>
      <c r="Y179" s="255">
        <v>105.5</v>
      </c>
      <c r="Z179" s="248"/>
      <c r="AA179" s="460">
        <v>106.3</v>
      </c>
      <c r="AB179" s="6"/>
      <c r="AC179" s="20">
        <v>69561</v>
      </c>
      <c r="AD179" s="5"/>
      <c r="AE179" s="20">
        <v>18853</v>
      </c>
      <c r="AF179" s="5"/>
      <c r="AG179" s="20">
        <v>28695</v>
      </c>
      <c r="AH179" s="5"/>
      <c r="AI179" s="20">
        <v>16487</v>
      </c>
      <c r="AJ179" s="5"/>
      <c r="AK179" s="20">
        <v>14163</v>
      </c>
      <c r="AL179" s="3"/>
      <c r="AM179" s="20">
        <v>8994</v>
      </c>
      <c r="AN179" s="3"/>
      <c r="AO179" s="20">
        <v>22690</v>
      </c>
      <c r="AP179" s="5"/>
      <c r="AQ179" s="284">
        <v>0</v>
      </c>
      <c r="AR179" s="322"/>
      <c r="AS179" s="284">
        <v>0</v>
      </c>
      <c r="AT179" s="322"/>
      <c r="AU179" s="20">
        <v>9709981</v>
      </c>
      <c r="AV179" s="5"/>
      <c r="AW179" s="20">
        <v>5939872</v>
      </c>
      <c r="AX179" s="246" t="s">
        <v>186</v>
      </c>
      <c r="AY179" s="243" t="s">
        <v>191</v>
      </c>
      <c r="AZ179" s="148"/>
      <c r="BA179" s="20">
        <v>706</v>
      </c>
      <c r="BB179" s="5"/>
      <c r="BC179" s="18">
        <v>2787</v>
      </c>
      <c r="BD179" s="473"/>
      <c r="BE179" s="229">
        <f>ROUND(7291662036,-5)/100000</f>
        <v>72917</v>
      </c>
      <c r="BF179" s="473"/>
      <c r="BG179" s="229">
        <f>ROUND(8673916394,-5)/100000</f>
        <v>86739</v>
      </c>
      <c r="BH179" s="249"/>
      <c r="BI179" s="20">
        <v>17436</v>
      </c>
      <c r="BJ179" s="249"/>
      <c r="BK179" s="20">
        <v>2749</v>
      </c>
      <c r="BL179" s="66"/>
      <c r="BM179" s="20">
        <v>11451</v>
      </c>
      <c r="BN179" s="66"/>
      <c r="BO179" s="20">
        <v>3236</v>
      </c>
      <c r="BP179" s="18"/>
      <c r="BQ179" s="494">
        <v>10633.44</v>
      </c>
      <c r="BR179" s="260"/>
      <c r="BS179" s="229">
        <v>5135</v>
      </c>
      <c r="BT179" s="474"/>
      <c r="BU179" s="273">
        <v>119.6</v>
      </c>
      <c r="BV179" s="338"/>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5" t="s">
        <v>323</v>
      </c>
      <c r="CU179" s="110">
        <v>2.5</v>
      </c>
      <c r="CV179" s="52"/>
      <c r="CW179" s="50">
        <v>5</v>
      </c>
      <c r="CX179" s="51">
        <v>5</v>
      </c>
      <c r="CY179" s="187"/>
    </row>
    <row r="180" spans="1:103" ht="15" customHeight="1">
      <c r="A180" s="52">
        <v>2023</v>
      </c>
      <c r="B180" s="48"/>
      <c r="C180" s="50">
        <v>5</v>
      </c>
      <c r="D180" s="51">
        <v>6</v>
      </c>
      <c r="E180" s="7" t="str">
        <f t="shared" si="0"/>
        <v>56</v>
      </c>
      <c r="F180" s="340"/>
      <c r="G180" s="485">
        <v>63.6</v>
      </c>
      <c r="H180" s="462"/>
      <c r="I180" s="64">
        <v>50</v>
      </c>
      <c r="J180" s="473"/>
      <c r="K180" s="64">
        <v>61.1</v>
      </c>
      <c r="L180" s="473"/>
      <c r="M180" s="20">
        <f>ROUND(124511410,-4)/10000</f>
        <v>12451</v>
      </c>
      <c r="N180" s="18"/>
      <c r="O180" s="284">
        <v>0</v>
      </c>
      <c r="P180" s="253"/>
      <c r="Q180" s="255">
        <v>105</v>
      </c>
      <c r="R180" s="248"/>
      <c r="S180" s="255">
        <v>108.2</v>
      </c>
      <c r="T180" s="253"/>
      <c r="U180" s="255">
        <v>104.3</v>
      </c>
      <c r="V180" s="248"/>
      <c r="W180" s="255">
        <v>107.3</v>
      </c>
      <c r="X180" s="253"/>
      <c r="Y180" s="255">
        <v>105.5</v>
      </c>
      <c r="Z180" s="248"/>
      <c r="AA180" s="460">
        <v>106.3</v>
      </c>
      <c r="AB180" s="6"/>
      <c r="AC180" s="20">
        <v>71015</v>
      </c>
      <c r="AD180" s="5"/>
      <c r="AE180" s="20">
        <v>20325</v>
      </c>
      <c r="AF180" s="5"/>
      <c r="AG180" s="20">
        <v>30112</v>
      </c>
      <c r="AH180" s="5"/>
      <c r="AI180" s="20">
        <v>25934</v>
      </c>
      <c r="AJ180" s="5"/>
      <c r="AK180" s="20">
        <v>18151</v>
      </c>
      <c r="AL180" s="3"/>
      <c r="AM180" s="20">
        <v>9177</v>
      </c>
      <c r="AN180" s="3"/>
      <c r="AO180" s="20">
        <v>23729</v>
      </c>
      <c r="AP180" s="5"/>
      <c r="AQ180" s="284">
        <v>0</v>
      </c>
      <c r="AR180" s="322"/>
      <c r="AS180" s="284">
        <v>0</v>
      </c>
      <c r="AT180" s="322"/>
      <c r="AU180" s="20">
        <v>9661925</v>
      </c>
      <c r="AV180" s="5"/>
      <c r="AW180" s="20">
        <v>5958675</v>
      </c>
      <c r="AX180" s="246" t="s">
        <v>169</v>
      </c>
      <c r="AY180" s="243" t="s">
        <v>191</v>
      </c>
      <c r="AZ180" s="148"/>
      <c r="BA180" s="20">
        <v>770</v>
      </c>
      <c r="BB180" s="5"/>
      <c r="BC180" s="18">
        <v>1509</v>
      </c>
      <c r="BD180" s="473"/>
      <c r="BE180" s="229">
        <f>ROUND(8740853485,-5)/100000</f>
        <v>87409</v>
      </c>
      <c r="BF180" s="473"/>
      <c r="BG180" s="229">
        <f>ROUND(8704331435,-5)/100000</f>
        <v>87043</v>
      </c>
      <c r="BH180" s="249"/>
      <c r="BI180" s="20">
        <v>17461</v>
      </c>
      <c r="BJ180" s="249"/>
      <c r="BK180" s="20">
        <v>2776</v>
      </c>
      <c r="BL180" s="66"/>
      <c r="BM180" s="20">
        <v>11389</v>
      </c>
      <c r="BN180" s="66"/>
      <c r="BO180" s="20">
        <v>3296</v>
      </c>
      <c r="BP180" s="18"/>
      <c r="BQ180" s="495">
        <v>10506.2</v>
      </c>
      <c r="BR180" s="260"/>
      <c r="BS180" s="229">
        <v>4738</v>
      </c>
      <c r="BT180" s="474"/>
      <c r="BU180" s="273">
        <v>119.6</v>
      </c>
      <c r="BV180" s="338"/>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1"/>
      <c r="CM180" s="56">
        <v>97.7</v>
      </c>
      <c r="CN180" s="66"/>
      <c r="CO180" s="23">
        <v>103.5</v>
      </c>
      <c r="CP180" s="58"/>
      <c r="CQ180" s="56">
        <v>105.4</v>
      </c>
      <c r="CR180" s="66"/>
      <c r="CS180" s="23">
        <v>111.2</v>
      </c>
      <c r="CT180" s="6"/>
      <c r="CU180" s="110">
        <v>2.5</v>
      </c>
      <c r="CV180" s="52"/>
      <c r="CW180" s="50">
        <v>5</v>
      </c>
      <c r="CX180" s="51">
        <v>6</v>
      </c>
      <c r="CY180" s="187"/>
    </row>
    <row r="181" spans="1:103" ht="15" customHeight="1">
      <c r="A181" s="52">
        <v>2023</v>
      </c>
      <c r="B181" s="48"/>
      <c r="C181" s="50">
        <v>5</v>
      </c>
      <c r="D181" s="51">
        <v>7</v>
      </c>
      <c r="E181" s="7" t="str">
        <f t="shared" si="0"/>
        <v>57</v>
      </c>
      <c r="F181" s="477"/>
      <c r="G181" s="485">
        <v>45.5</v>
      </c>
      <c r="H181" s="462"/>
      <c r="I181" s="64">
        <v>35</v>
      </c>
      <c r="J181" s="473"/>
      <c r="K181" s="485">
        <v>61.1</v>
      </c>
      <c r="L181" s="473"/>
      <c r="M181" s="20">
        <f>ROUND(124516650,-4)/10000</f>
        <v>12452</v>
      </c>
      <c r="N181" s="18"/>
      <c r="O181" s="284">
        <v>0</v>
      </c>
      <c r="P181" s="253"/>
      <c r="Q181" s="255">
        <v>103.5</v>
      </c>
      <c r="R181" s="248"/>
      <c r="S181" s="255">
        <v>105.1</v>
      </c>
      <c r="T181" s="253"/>
      <c r="U181" s="255">
        <v>102.9</v>
      </c>
      <c r="V181" s="248"/>
      <c r="W181" s="255">
        <v>104.4</v>
      </c>
      <c r="X181" s="253"/>
      <c r="Y181" s="255">
        <v>105.7</v>
      </c>
      <c r="Z181" s="248"/>
      <c r="AA181" s="460">
        <v>107</v>
      </c>
      <c r="AB181" s="6"/>
      <c r="AC181" s="20">
        <v>68151</v>
      </c>
      <c r="AD181" s="5"/>
      <c r="AE181" s="20">
        <v>20689</v>
      </c>
      <c r="AF181" s="5"/>
      <c r="AG181" s="20">
        <v>30170</v>
      </c>
      <c r="AH181" s="5"/>
      <c r="AI181" s="20">
        <v>24065</v>
      </c>
      <c r="AJ181" s="5"/>
      <c r="AK181" s="20">
        <v>13802</v>
      </c>
      <c r="AL181" s="3"/>
      <c r="AM181" s="20">
        <v>9261</v>
      </c>
      <c r="AN181" s="3"/>
      <c r="AO181" s="20">
        <v>24962</v>
      </c>
      <c r="AP181" s="5"/>
      <c r="AQ181" s="284">
        <v>0</v>
      </c>
      <c r="AR181" s="322"/>
      <c r="AS181" s="284">
        <v>0</v>
      </c>
      <c r="AT181" s="322"/>
      <c r="AU181" s="20">
        <v>9683690</v>
      </c>
      <c r="AV181" s="5"/>
      <c r="AW181" s="20">
        <v>5974618</v>
      </c>
      <c r="AX181" s="246" t="s">
        <v>169</v>
      </c>
      <c r="AY181" s="243" t="s">
        <v>191</v>
      </c>
      <c r="AZ181" s="148"/>
      <c r="BA181" s="20">
        <v>758</v>
      </c>
      <c r="BB181" s="5"/>
      <c r="BC181" s="18">
        <v>1621</v>
      </c>
      <c r="BD181" s="473"/>
      <c r="BE181" s="229">
        <f>ROUND(8724170541,-5)/100000</f>
        <v>87242</v>
      </c>
      <c r="BF181" s="473"/>
      <c r="BG181" s="229">
        <f>ROUND(8785496099,-5)/100000</f>
        <v>87855</v>
      </c>
      <c r="BH181" s="249"/>
      <c r="BI181" s="20">
        <v>18741</v>
      </c>
      <c r="BJ181" s="249"/>
      <c r="BK181" s="20">
        <v>2932</v>
      </c>
      <c r="BL181" s="66"/>
      <c r="BM181" s="20">
        <v>12230</v>
      </c>
      <c r="BN181" s="66"/>
      <c r="BO181" s="20">
        <v>3579</v>
      </c>
      <c r="BP181" s="18"/>
      <c r="BQ181" s="494">
        <v>11402.85</v>
      </c>
      <c r="BR181" s="260"/>
      <c r="BS181" s="229">
        <v>5444</v>
      </c>
      <c r="BT181" s="474"/>
      <c r="BU181" s="273">
        <v>119.7</v>
      </c>
      <c r="BV181" s="338"/>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1"/>
      <c r="CM181" s="56">
        <v>97</v>
      </c>
      <c r="CN181" s="66"/>
      <c r="CO181" s="23">
        <v>103.7</v>
      </c>
      <c r="CP181" s="58"/>
      <c r="CQ181" s="56">
        <v>102.6</v>
      </c>
      <c r="CR181" s="248"/>
      <c r="CS181" s="255">
        <v>113.4</v>
      </c>
      <c r="CT181" s="345"/>
      <c r="CU181" s="110">
        <v>2.6</v>
      </c>
      <c r="CV181" s="52"/>
      <c r="CW181" s="50">
        <v>5</v>
      </c>
      <c r="CX181" s="51">
        <v>7</v>
      </c>
      <c r="CY181" s="187"/>
    </row>
    <row r="182" spans="1:103" ht="15" customHeight="1">
      <c r="A182" s="52">
        <v>2023</v>
      </c>
      <c r="B182" s="48"/>
      <c r="C182" s="50">
        <v>5</v>
      </c>
      <c r="D182" s="51">
        <v>8</v>
      </c>
      <c r="E182" s="7" t="str">
        <f t="shared" si="0"/>
        <v>58</v>
      </c>
      <c r="F182" s="477"/>
      <c r="G182" s="23">
        <v>54.5</v>
      </c>
      <c r="H182" s="462"/>
      <c r="I182" s="64">
        <v>30</v>
      </c>
      <c r="J182" s="473" t="s">
        <v>322</v>
      </c>
      <c r="K182" s="485">
        <v>44.4</v>
      </c>
      <c r="L182" s="473"/>
      <c r="M182" s="20">
        <f>ROUND(124439151,-4)/10000</f>
        <v>12444</v>
      </c>
      <c r="N182" s="18"/>
      <c r="O182" s="284">
        <v>0</v>
      </c>
      <c r="P182" s="253"/>
      <c r="Q182" s="64">
        <v>103.1</v>
      </c>
      <c r="R182" s="248"/>
      <c r="S182" s="255">
        <v>96.1</v>
      </c>
      <c r="T182" s="253"/>
      <c r="U182" s="255">
        <v>102.7</v>
      </c>
      <c r="V182" s="248"/>
      <c r="W182" s="255">
        <v>96.5</v>
      </c>
      <c r="X182" s="253"/>
      <c r="Y182" s="255">
        <v>104.5</v>
      </c>
      <c r="Z182" s="248"/>
      <c r="AA182" s="460">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4">
        <v>0</v>
      </c>
      <c r="AR182" s="322"/>
      <c r="AS182" s="284">
        <v>0</v>
      </c>
      <c r="AT182" s="322"/>
      <c r="AU182" s="20">
        <v>9695106</v>
      </c>
      <c r="AV182" s="5"/>
      <c r="AW182" s="20">
        <v>5990551</v>
      </c>
      <c r="AX182" s="246" t="s">
        <v>169</v>
      </c>
      <c r="AY182" s="243" t="s">
        <v>191</v>
      </c>
      <c r="AZ182" s="148"/>
      <c r="BA182" s="20">
        <v>760</v>
      </c>
      <c r="BB182" s="5"/>
      <c r="BC182" s="18">
        <v>1084</v>
      </c>
      <c r="BD182" s="473"/>
      <c r="BE182" s="229">
        <f>ROUND(7994407468,-5)/100000</f>
        <v>79944</v>
      </c>
      <c r="BF182" s="473"/>
      <c r="BG182" s="229">
        <f>ROUND(8934512304,-5)/100000</f>
        <v>89345</v>
      </c>
      <c r="BH182" s="249"/>
      <c r="BI182" s="20">
        <v>17859</v>
      </c>
      <c r="BJ182" s="249"/>
      <c r="BK182" s="20">
        <v>2336</v>
      </c>
      <c r="BL182" s="66"/>
      <c r="BM182" s="20">
        <v>12102</v>
      </c>
      <c r="BN182" s="66"/>
      <c r="BO182" s="20">
        <v>3420</v>
      </c>
      <c r="BP182" s="18"/>
      <c r="BQ182" s="495">
        <v>11391.28</v>
      </c>
      <c r="BR182" s="260"/>
      <c r="BS182" s="229">
        <v>6435</v>
      </c>
      <c r="BT182" s="474"/>
      <c r="BU182" s="273">
        <v>120</v>
      </c>
      <c r="BV182" s="338"/>
      <c r="BW182" s="23">
        <v>105.9</v>
      </c>
      <c r="BX182" s="66"/>
      <c r="BY182" s="20">
        <v>293161</v>
      </c>
      <c r="BZ182" s="248"/>
      <c r="CA182" s="239">
        <v>1.3</v>
      </c>
      <c r="CB182" s="66"/>
      <c r="CC182" s="20">
        <v>350</v>
      </c>
      <c r="CD182" s="66"/>
      <c r="CE182" s="20">
        <v>847</v>
      </c>
      <c r="CF182" s="66"/>
      <c r="CG182" s="23">
        <v>88.5</v>
      </c>
      <c r="CH182" s="66"/>
      <c r="CI182" s="23">
        <v>82.7</v>
      </c>
      <c r="CJ182" s="58"/>
      <c r="CK182" s="23">
        <v>102.6</v>
      </c>
      <c r="CL182" s="471"/>
      <c r="CM182" s="56">
        <v>95.9</v>
      </c>
      <c r="CN182" s="66"/>
      <c r="CO182" s="23">
        <v>103.6</v>
      </c>
      <c r="CP182" s="58"/>
      <c r="CQ182" s="56">
        <v>97.6</v>
      </c>
      <c r="CR182" s="248"/>
      <c r="CS182" s="255">
        <v>106</v>
      </c>
      <c r="CT182" s="345"/>
      <c r="CU182" s="110">
        <v>2.6</v>
      </c>
      <c r="CV182" s="52"/>
      <c r="CW182" s="50">
        <v>5</v>
      </c>
      <c r="CX182" s="51">
        <v>8</v>
      </c>
      <c r="CY182" s="187"/>
    </row>
    <row r="183" spans="1:103" ht="15" customHeight="1">
      <c r="A183" s="52">
        <v>2023</v>
      </c>
      <c r="B183" s="48"/>
      <c r="C183" s="50">
        <v>5</v>
      </c>
      <c r="D183" s="51">
        <v>9</v>
      </c>
      <c r="E183" s="7" t="str">
        <f t="shared" si="0"/>
        <v>59</v>
      </c>
      <c r="F183" s="477"/>
      <c r="G183" s="23">
        <v>45.5</v>
      </c>
      <c r="H183" s="462"/>
      <c r="I183" s="64">
        <v>50</v>
      </c>
      <c r="J183" s="473"/>
      <c r="K183" s="485">
        <v>72.2</v>
      </c>
      <c r="L183" s="473"/>
      <c r="M183" s="20">
        <f>ROUND(124347871,-4)/10000</f>
        <v>12435</v>
      </c>
      <c r="N183" s="18"/>
      <c r="O183" s="284">
        <v>0</v>
      </c>
      <c r="P183" s="253"/>
      <c r="Q183" s="255">
        <v>103.2</v>
      </c>
      <c r="R183" s="248"/>
      <c r="S183" s="255">
        <v>107</v>
      </c>
      <c r="T183" s="253"/>
      <c r="U183" s="255">
        <v>103.3</v>
      </c>
      <c r="V183" s="248"/>
      <c r="W183" s="255">
        <v>107.8</v>
      </c>
      <c r="X183" s="253"/>
      <c r="Y183" s="64">
        <v>103.6</v>
      </c>
      <c r="Z183" s="248"/>
      <c r="AA183" s="460">
        <v>102.7</v>
      </c>
      <c r="AB183" s="6"/>
      <c r="AC183" s="20">
        <v>68941</v>
      </c>
      <c r="AD183" s="5"/>
      <c r="AE183" s="20">
        <v>19527</v>
      </c>
      <c r="AF183" s="5"/>
      <c r="AG183" s="20">
        <v>29735</v>
      </c>
      <c r="AH183" s="5"/>
      <c r="AI183" s="20">
        <v>25074</v>
      </c>
      <c r="AJ183" s="5"/>
      <c r="AK183" s="20">
        <v>12995</v>
      </c>
      <c r="AL183" s="3"/>
      <c r="AM183" s="20">
        <v>9200</v>
      </c>
      <c r="AN183" s="3"/>
      <c r="AO183" s="20">
        <v>25111</v>
      </c>
      <c r="AP183" s="5"/>
      <c r="AQ183" s="284">
        <v>0</v>
      </c>
      <c r="AR183" s="322"/>
      <c r="AS183" s="284">
        <v>0</v>
      </c>
      <c r="AT183" s="322"/>
      <c r="AU183" s="20">
        <v>9632151</v>
      </c>
      <c r="AV183" s="5"/>
      <c r="AW183" s="20">
        <v>6026441</v>
      </c>
      <c r="AX183" s="246" t="s">
        <v>169</v>
      </c>
      <c r="AY183" s="243" t="s">
        <v>191</v>
      </c>
      <c r="AZ183" s="148"/>
      <c r="BA183" s="20">
        <v>720</v>
      </c>
      <c r="BB183" s="5"/>
      <c r="BC183" s="18">
        <v>6919</v>
      </c>
      <c r="BD183" s="473"/>
      <c r="BE183" s="229">
        <f>ROUND(9198736764,-5)/100000</f>
        <v>91987</v>
      </c>
      <c r="BF183" s="473"/>
      <c r="BG183" s="229">
        <f>ROUND(9138180941,-5)/100000</f>
        <v>91382</v>
      </c>
      <c r="BH183" s="249"/>
      <c r="BI183" s="20">
        <v>17085</v>
      </c>
      <c r="BJ183" s="249"/>
      <c r="BK183" s="20">
        <v>2525</v>
      </c>
      <c r="BL183" s="66"/>
      <c r="BM183" s="20">
        <v>11298</v>
      </c>
      <c r="BN183" s="66"/>
      <c r="BO183" s="20">
        <v>3262</v>
      </c>
      <c r="BP183" s="18"/>
      <c r="BQ183" s="494">
        <v>10616.58</v>
      </c>
      <c r="BR183" s="260"/>
      <c r="BS183" s="229">
        <v>5218</v>
      </c>
      <c r="BT183" s="474"/>
      <c r="BU183" s="273">
        <v>119.8</v>
      </c>
      <c r="BV183" s="338"/>
      <c r="BW183" s="23">
        <v>106.2</v>
      </c>
      <c r="BX183" s="66"/>
      <c r="BY183" s="20">
        <v>282969</v>
      </c>
      <c r="BZ183" s="248"/>
      <c r="CA183" s="109">
        <v>1.29</v>
      </c>
      <c r="CB183" s="66"/>
      <c r="CC183" s="20">
        <v>358</v>
      </c>
      <c r="CD183" s="66"/>
      <c r="CE183" s="20">
        <v>858</v>
      </c>
      <c r="CF183" s="66"/>
      <c r="CG183" s="23">
        <v>87.2</v>
      </c>
      <c r="CH183" s="66"/>
      <c r="CI183" s="23">
        <v>81.3</v>
      </c>
      <c r="CJ183" s="58"/>
      <c r="CK183" s="23">
        <v>103</v>
      </c>
      <c r="CL183" s="471"/>
      <c r="CM183" s="56">
        <v>96</v>
      </c>
      <c r="CN183" s="66"/>
      <c r="CO183" s="23">
        <v>103.7</v>
      </c>
      <c r="CP183" s="58"/>
      <c r="CQ183" s="56">
        <v>101</v>
      </c>
      <c r="CR183" s="248"/>
      <c r="CS183" s="255">
        <v>113.4</v>
      </c>
      <c r="CT183" s="345"/>
      <c r="CU183" s="110">
        <v>2.6</v>
      </c>
      <c r="CV183" s="52"/>
      <c r="CW183" s="50">
        <v>5</v>
      </c>
      <c r="CX183" s="51">
        <v>9</v>
      </c>
      <c r="CY183" s="187"/>
    </row>
    <row r="184" spans="1:103" ht="15" customHeight="1">
      <c r="A184" s="52">
        <v>2023</v>
      </c>
      <c r="B184" s="48"/>
      <c r="C184" s="50">
        <v>5</v>
      </c>
      <c r="D184" s="51">
        <v>10</v>
      </c>
      <c r="E184" s="7" t="str">
        <f t="shared" si="0"/>
        <v>510</v>
      </c>
      <c r="F184" s="477"/>
      <c r="G184" s="485">
        <v>36.4</v>
      </c>
      <c r="H184" s="473"/>
      <c r="I184" s="485">
        <v>60</v>
      </c>
      <c r="J184" s="473"/>
      <c r="K184" s="64">
        <v>77.8</v>
      </c>
      <c r="L184" s="473"/>
      <c r="M184" s="20">
        <f>ROUND(124351877,-4)/10000</f>
        <v>12435</v>
      </c>
      <c r="N184" s="18"/>
      <c r="O184" s="284">
        <v>0</v>
      </c>
      <c r="P184" s="253"/>
      <c r="Q184" s="460">
        <v>104.4</v>
      </c>
      <c r="R184" s="253"/>
      <c r="S184" s="255">
        <v>106.3</v>
      </c>
      <c r="T184" s="248"/>
      <c r="U184" s="255">
        <v>103.6</v>
      </c>
      <c r="V184" s="253"/>
      <c r="W184" s="255">
        <v>105.3</v>
      </c>
      <c r="X184" s="253"/>
      <c r="Y184" s="255">
        <v>103.6</v>
      </c>
      <c r="Z184" s="248"/>
      <c r="AA184" s="460">
        <v>103.7</v>
      </c>
      <c r="AB184" s="6"/>
      <c r="AC184" s="20">
        <v>71769</v>
      </c>
      <c r="AD184" s="5"/>
      <c r="AE184" s="20">
        <v>18078</v>
      </c>
      <c r="AF184" s="5"/>
      <c r="AG184" s="20">
        <v>31671</v>
      </c>
      <c r="AH184" s="5"/>
      <c r="AI184" s="20">
        <v>21599</v>
      </c>
      <c r="AJ184" s="5"/>
      <c r="AK184" s="20">
        <v>10933</v>
      </c>
      <c r="AL184" s="3"/>
      <c r="AM184" s="20">
        <v>10859</v>
      </c>
      <c r="AN184" s="3"/>
      <c r="AO184" s="20">
        <v>29013</v>
      </c>
      <c r="AP184" s="5"/>
      <c r="AQ184" s="284">
        <v>0</v>
      </c>
      <c r="AR184" s="322"/>
      <c r="AS184" s="284">
        <v>0</v>
      </c>
      <c r="AT184" s="322"/>
      <c r="AU184" s="20">
        <v>9679862</v>
      </c>
      <c r="AV184" s="5"/>
      <c r="AW184" s="20">
        <v>6032046</v>
      </c>
      <c r="AX184" s="246" t="s">
        <v>169</v>
      </c>
      <c r="AY184" s="243" t="s">
        <v>191</v>
      </c>
      <c r="AZ184" s="148"/>
      <c r="BA184" s="20">
        <v>793</v>
      </c>
      <c r="BB184" s="5"/>
      <c r="BC184" s="18">
        <v>3080</v>
      </c>
      <c r="BD184" s="473"/>
      <c r="BE184" s="229">
        <f>ROUND(9145120270,-5)/100000</f>
        <v>91451</v>
      </c>
      <c r="BF184" s="473"/>
      <c r="BG184" s="229">
        <f>ROUND(9813308844,-5)/100000</f>
        <v>98133</v>
      </c>
      <c r="BH184" s="249"/>
      <c r="BI184" s="20">
        <v>17999</v>
      </c>
      <c r="BJ184" s="249"/>
      <c r="BK184" s="20">
        <v>3071</v>
      </c>
      <c r="BL184" s="66"/>
      <c r="BM184" s="20">
        <v>11619</v>
      </c>
      <c r="BN184" s="66"/>
      <c r="BO184" s="20">
        <v>3309</v>
      </c>
      <c r="BP184" s="18"/>
      <c r="BQ184" s="495">
        <v>10814.52</v>
      </c>
      <c r="BR184" s="260"/>
      <c r="BS184" s="229">
        <v>5611</v>
      </c>
      <c r="BT184" s="474"/>
      <c r="BU184" s="273">
        <v>119.6</v>
      </c>
      <c r="BV184" s="338"/>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1"/>
      <c r="CM184" s="56">
        <v>95.7</v>
      </c>
      <c r="CN184" s="66"/>
      <c r="CO184" s="23">
        <v>103.9</v>
      </c>
      <c r="CP184" s="58"/>
      <c r="CQ184" s="56">
        <v>102.4</v>
      </c>
      <c r="CR184" s="248"/>
      <c r="CS184" s="255">
        <v>117.2</v>
      </c>
      <c r="CT184" s="345" t="s">
        <v>323</v>
      </c>
      <c r="CU184" s="110">
        <v>2.6</v>
      </c>
      <c r="CV184" s="52"/>
      <c r="CW184" s="50">
        <v>5</v>
      </c>
      <c r="CX184" s="51">
        <v>10</v>
      </c>
      <c r="CY184" s="187"/>
    </row>
    <row r="185" spans="1:103" ht="15" customHeight="1">
      <c r="A185" s="52">
        <v>2023</v>
      </c>
      <c r="B185" s="48"/>
      <c r="C185" s="50">
        <v>5</v>
      </c>
      <c r="D185" s="51">
        <v>11</v>
      </c>
      <c r="E185" s="7" t="str">
        <f t="shared" si="0"/>
        <v>511</v>
      </c>
      <c r="F185" s="477" t="s">
        <v>322</v>
      </c>
      <c r="G185" s="23">
        <v>45.5</v>
      </c>
      <c r="H185" s="473"/>
      <c r="I185" s="485">
        <v>25</v>
      </c>
      <c r="J185" s="473"/>
      <c r="K185" s="64">
        <v>77.8</v>
      </c>
      <c r="L185" s="473"/>
      <c r="M185" s="20">
        <f>ROUND(124342322,-4)/10000</f>
        <v>12434</v>
      </c>
      <c r="N185" s="18"/>
      <c r="O185" s="284">
        <v>0</v>
      </c>
      <c r="P185" s="253"/>
      <c r="Q185" s="255">
        <v>103.8</v>
      </c>
      <c r="R185" s="248"/>
      <c r="S185" s="255">
        <v>106.9</v>
      </c>
      <c r="T185" s="253"/>
      <c r="U185" s="255">
        <v>102.8</v>
      </c>
      <c r="V185" s="248"/>
      <c r="W185" s="255">
        <v>105.6</v>
      </c>
      <c r="X185" s="253"/>
      <c r="Y185" s="255">
        <v>103.6</v>
      </c>
      <c r="Z185" s="248"/>
      <c r="AA185" s="460">
        <v>105.3</v>
      </c>
      <c r="AB185" s="6"/>
      <c r="AC185" s="20">
        <v>66238</v>
      </c>
      <c r="AD185" s="5"/>
      <c r="AE185" s="20">
        <v>17789</v>
      </c>
      <c r="AF185" s="5"/>
      <c r="AG185" s="20">
        <v>28275</v>
      </c>
      <c r="AH185" s="5"/>
      <c r="AI185" s="20">
        <v>17831</v>
      </c>
      <c r="AJ185" s="5"/>
      <c r="AK185" s="20">
        <v>7647</v>
      </c>
      <c r="AL185" s="3"/>
      <c r="AM185" s="20">
        <v>8513</v>
      </c>
      <c r="AN185" s="3"/>
      <c r="AO185" s="20">
        <v>22569</v>
      </c>
      <c r="AP185" s="5"/>
      <c r="AQ185" s="284">
        <v>0</v>
      </c>
      <c r="AR185" s="322"/>
      <c r="AS185" s="284">
        <v>0</v>
      </c>
      <c r="AT185" s="322"/>
      <c r="AU185" s="20">
        <v>9771535</v>
      </c>
      <c r="AV185" s="5"/>
      <c r="AW185" s="20">
        <v>6067305</v>
      </c>
      <c r="AX185" s="246" t="s">
        <v>169</v>
      </c>
      <c r="AY185" s="243" t="s">
        <v>191</v>
      </c>
      <c r="AZ185" s="148"/>
      <c r="BA185" s="20">
        <v>807</v>
      </c>
      <c r="BB185" s="5"/>
      <c r="BC185" s="18">
        <v>949</v>
      </c>
      <c r="BD185" s="473"/>
      <c r="BE185" s="229">
        <v>88179.671029999998</v>
      </c>
      <c r="BF185" s="473"/>
      <c r="BG185" s="229">
        <f>ROUND(9606294935,-5)/100000</f>
        <v>96063</v>
      </c>
      <c r="BH185" s="249"/>
      <c r="BI185" s="20">
        <v>18363</v>
      </c>
      <c r="BJ185" s="249"/>
      <c r="BK185" s="20">
        <v>3135</v>
      </c>
      <c r="BL185" s="66"/>
      <c r="BM185" s="20">
        <v>11762</v>
      </c>
      <c r="BN185" s="66"/>
      <c r="BO185" s="20">
        <v>3467</v>
      </c>
      <c r="BP185" s="18"/>
      <c r="BQ185" s="494">
        <v>10333.880000000001</v>
      </c>
      <c r="BR185" s="260"/>
      <c r="BS185" s="229">
        <v>5448</v>
      </c>
      <c r="BT185" s="474"/>
      <c r="BU185" s="273">
        <v>119.9</v>
      </c>
      <c r="BV185" s="338"/>
      <c r="BW185" s="23">
        <v>106.9</v>
      </c>
      <c r="BX185" s="66"/>
      <c r="BY185" s="20">
        <v>286922</v>
      </c>
      <c r="BZ185" s="248"/>
      <c r="CA185" s="239">
        <v>1.27</v>
      </c>
      <c r="CB185" s="66"/>
      <c r="CC185" s="20">
        <v>326</v>
      </c>
      <c r="CD185" s="66"/>
      <c r="CE185" s="20">
        <v>824</v>
      </c>
      <c r="CF185" s="66"/>
      <c r="CG185" s="23">
        <v>91.1</v>
      </c>
      <c r="CH185" s="66"/>
      <c r="CI185" s="23">
        <v>84.3</v>
      </c>
      <c r="CJ185" s="58"/>
      <c r="CK185" s="23">
        <v>103.6</v>
      </c>
      <c r="CL185" s="471"/>
      <c r="CM185" s="56">
        <v>95.8</v>
      </c>
      <c r="CN185" s="66"/>
      <c r="CO185" s="23">
        <v>104.2</v>
      </c>
      <c r="CP185" s="58"/>
      <c r="CQ185" s="56">
        <v>102.4</v>
      </c>
      <c r="CR185" s="248"/>
      <c r="CS185" s="255">
        <v>118.7</v>
      </c>
      <c r="CT185" s="345" t="s">
        <v>323</v>
      </c>
      <c r="CU185" s="110">
        <v>2.6</v>
      </c>
      <c r="CV185" s="52"/>
      <c r="CW185" s="50">
        <v>5</v>
      </c>
      <c r="CX185" s="51">
        <v>11</v>
      </c>
      <c r="CY185" s="187"/>
    </row>
    <row r="186" spans="1:103" ht="15" customHeight="1">
      <c r="A186" s="52">
        <v>2023</v>
      </c>
      <c r="B186" s="48"/>
      <c r="C186" s="50">
        <v>5</v>
      </c>
      <c r="D186" s="51">
        <v>12</v>
      </c>
      <c r="E186" s="7" t="str">
        <f t="shared" si="0"/>
        <v>512</v>
      </c>
      <c r="F186" s="340"/>
      <c r="G186" s="23">
        <v>45.5</v>
      </c>
      <c r="H186" s="473" t="s">
        <v>322</v>
      </c>
      <c r="I186" s="485">
        <v>55</v>
      </c>
      <c r="J186" s="473"/>
      <c r="K186" s="64">
        <v>66.7</v>
      </c>
      <c r="L186" s="473"/>
      <c r="M186" s="229">
        <f>ROUND(124299204,-4)/10000</f>
        <v>12430</v>
      </c>
      <c r="N186" s="18"/>
      <c r="O186" s="284">
        <v>0</v>
      </c>
      <c r="P186" s="253"/>
      <c r="Q186" s="255">
        <v>105</v>
      </c>
      <c r="R186" s="248"/>
      <c r="S186" s="255">
        <v>106.4</v>
      </c>
      <c r="T186" s="253"/>
      <c r="U186" s="255">
        <v>104.4</v>
      </c>
      <c r="V186" s="248"/>
      <c r="W186" s="255">
        <v>107.5</v>
      </c>
      <c r="X186" s="253"/>
      <c r="Y186" s="255">
        <v>102.7</v>
      </c>
      <c r="Z186" s="248"/>
      <c r="AA186" s="460">
        <v>100.7</v>
      </c>
      <c r="AB186" s="6"/>
      <c r="AC186" s="20">
        <v>64586</v>
      </c>
      <c r="AD186" s="5"/>
      <c r="AE186" s="20">
        <v>17031</v>
      </c>
      <c r="AF186" s="5"/>
      <c r="AG186" s="20">
        <v>25869</v>
      </c>
      <c r="AH186" s="5"/>
      <c r="AI186" s="20">
        <v>14339</v>
      </c>
      <c r="AJ186" s="5"/>
      <c r="AK186" s="20">
        <v>7193</v>
      </c>
      <c r="AL186" s="3"/>
      <c r="AM186" s="20">
        <v>8712</v>
      </c>
      <c r="AN186" s="3"/>
      <c r="AO186" s="20">
        <v>25685</v>
      </c>
      <c r="AP186" s="5"/>
      <c r="AQ186" s="284">
        <v>0</v>
      </c>
      <c r="AR186" s="322"/>
      <c r="AS186" s="284">
        <v>0</v>
      </c>
      <c r="AT186" s="322"/>
      <c r="AU186" s="35">
        <v>9691548</v>
      </c>
      <c r="AV186" s="37"/>
      <c r="AW186" s="35">
        <v>6108607</v>
      </c>
      <c r="AX186" s="246" t="s">
        <v>169</v>
      </c>
      <c r="AY186" s="243" t="s">
        <v>191</v>
      </c>
      <c r="AZ186" s="148"/>
      <c r="BA186" s="20">
        <v>810</v>
      </c>
      <c r="BB186" s="5"/>
      <c r="BC186" s="18">
        <v>1032</v>
      </c>
      <c r="BD186" s="473"/>
      <c r="BE186" s="229">
        <v>96429.260120000006</v>
      </c>
      <c r="BF186" s="473"/>
      <c r="BG186" s="229">
        <f>ROUND(9584044267,-5)/100000</f>
        <v>95840</v>
      </c>
      <c r="BH186" s="249"/>
      <c r="BI186" s="20">
        <v>22846</v>
      </c>
      <c r="BJ186" s="249"/>
      <c r="BK186" s="20">
        <v>3638</v>
      </c>
      <c r="BL186" s="66"/>
      <c r="BM186" s="20">
        <v>14877</v>
      </c>
      <c r="BN186" s="66"/>
      <c r="BO186" s="20">
        <v>4330</v>
      </c>
      <c r="BP186" s="18"/>
      <c r="BQ186" s="495">
        <v>11475.4</v>
      </c>
      <c r="BR186" s="5"/>
      <c r="BS186" s="20">
        <v>5251</v>
      </c>
      <c r="BT186" s="480"/>
      <c r="BU186" s="272">
        <v>120.2</v>
      </c>
      <c r="BV186" s="339"/>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1"/>
      <c r="CM186" s="56">
        <v>96</v>
      </c>
      <c r="CN186" s="66"/>
      <c r="CO186" s="23">
        <v>104.3</v>
      </c>
      <c r="CP186" s="58"/>
      <c r="CQ186" s="56">
        <v>100.7</v>
      </c>
      <c r="CR186" s="248"/>
      <c r="CS186" s="255">
        <v>115.7</v>
      </c>
      <c r="CT186" s="345"/>
      <c r="CU186" s="110">
        <v>2.5</v>
      </c>
      <c r="CV186" s="52"/>
      <c r="CW186" s="50">
        <v>5</v>
      </c>
      <c r="CX186" s="51">
        <v>12</v>
      </c>
      <c r="CY186" s="187"/>
    </row>
    <row r="187" spans="1:103" ht="19" customHeight="1">
      <c r="A187" s="52">
        <v>2024</v>
      </c>
      <c r="B187" s="48"/>
      <c r="C187" s="50">
        <v>6</v>
      </c>
      <c r="D187" s="51">
        <v>1</v>
      </c>
      <c r="E187" s="7" t="str">
        <f t="shared" si="0"/>
        <v>61</v>
      </c>
      <c r="F187" s="464"/>
      <c r="G187" s="516">
        <v>54.5</v>
      </c>
      <c r="H187" s="463"/>
      <c r="I187" s="516">
        <v>20</v>
      </c>
      <c r="J187" s="463" t="s">
        <v>325</v>
      </c>
      <c r="K187" s="485">
        <v>33.299999999999997</v>
      </c>
      <c r="L187" s="473"/>
      <c r="M187" s="229">
        <v>12414.3128</v>
      </c>
      <c r="N187" s="18"/>
      <c r="O187" s="284">
        <v>0</v>
      </c>
      <c r="P187" s="253"/>
      <c r="Q187" s="23">
        <v>97.7</v>
      </c>
      <c r="R187" s="66"/>
      <c r="S187" s="23">
        <v>92.4</v>
      </c>
      <c r="T187" s="253"/>
      <c r="U187" s="23">
        <v>96.5</v>
      </c>
      <c r="V187" s="66" t="s">
        <v>325</v>
      </c>
      <c r="W187" s="23">
        <v>90.4</v>
      </c>
      <c r="X187" s="253"/>
      <c r="Y187" s="23">
        <v>102</v>
      </c>
      <c r="Z187" s="66" t="s">
        <v>325</v>
      </c>
      <c r="AA187" s="56">
        <v>102.2</v>
      </c>
      <c r="AB187" s="6"/>
      <c r="AC187" s="154">
        <v>58849</v>
      </c>
      <c r="AD187" s="41"/>
      <c r="AE187" s="154">
        <v>14805</v>
      </c>
      <c r="AF187" s="41"/>
      <c r="AG187" s="154">
        <v>24681</v>
      </c>
      <c r="AH187" s="41"/>
      <c r="AI187" s="20">
        <v>9269</v>
      </c>
      <c r="AJ187" s="5"/>
      <c r="AK187" s="20">
        <v>5734</v>
      </c>
      <c r="AL187" s="3"/>
      <c r="AM187" s="20">
        <v>7954</v>
      </c>
      <c r="AN187" s="3"/>
      <c r="AO187" s="20">
        <v>22947</v>
      </c>
      <c r="AP187" s="5"/>
      <c r="AQ187" s="284">
        <v>0</v>
      </c>
      <c r="AR187" s="322"/>
      <c r="AS187" s="284">
        <v>0</v>
      </c>
      <c r="AT187" s="322"/>
      <c r="AU187" s="20">
        <v>9738023</v>
      </c>
      <c r="AV187" s="5"/>
      <c r="AW187" s="20">
        <v>6114317</v>
      </c>
      <c r="AX187" s="246" t="s">
        <v>169</v>
      </c>
      <c r="AY187" s="243" t="s">
        <v>191</v>
      </c>
      <c r="AZ187" s="148"/>
      <c r="BA187" s="20">
        <v>701</v>
      </c>
      <c r="BB187" s="5"/>
      <c r="BC187" s="18">
        <v>791</v>
      </c>
      <c r="BD187" s="473"/>
      <c r="BE187" s="229">
        <f>ROUND(7332754388,-5)/100000</f>
        <v>73328</v>
      </c>
      <c r="BF187" s="473"/>
      <c r="BG187" s="229">
        <f>ROUND(9099294967,-5)/100000</f>
        <v>90993</v>
      </c>
      <c r="BH187" s="249"/>
      <c r="BI187" s="20">
        <v>18264</v>
      </c>
      <c r="BJ187" s="249"/>
      <c r="BK187" s="20">
        <v>3044</v>
      </c>
      <c r="BL187" s="66"/>
      <c r="BM187" s="20">
        <v>11794</v>
      </c>
      <c r="BN187" s="66"/>
      <c r="BO187" s="20">
        <v>3426</v>
      </c>
      <c r="BP187" s="18"/>
      <c r="BQ187" s="494">
        <v>10086.120000000001</v>
      </c>
      <c r="BR187" s="5"/>
      <c r="BS187" s="20">
        <v>4565</v>
      </c>
      <c r="BT187" s="474"/>
      <c r="BU187" s="273">
        <v>120.3</v>
      </c>
      <c r="BV187" s="339"/>
      <c r="BW187" s="23">
        <v>106.9</v>
      </c>
      <c r="BX187" s="66"/>
      <c r="BY187" s="20">
        <v>289467</v>
      </c>
      <c r="BZ187" s="66"/>
      <c r="CA187" s="109">
        <v>1.27</v>
      </c>
      <c r="CB187" s="66"/>
      <c r="CC187" s="20">
        <v>408</v>
      </c>
      <c r="CD187" s="66"/>
      <c r="CE187" s="20">
        <v>911</v>
      </c>
      <c r="CF187" s="66"/>
      <c r="CG187" s="23">
        <v>90.3</v>
      </c>
      <c r="CH187" s="66"/>
      <c r="CI187" s="23">
        <v>83.5</v>
      </c>
      <c r="CJ187" s="58"/>
      <c r="CK187" s="23">
        <v>104.7</v>
      </c>
      <c r="CL187" s="471"/>
      <c r="CM187" s="56">
        <v>96.8</v>
      </c>
      <c r="CN187" s="66"/>
      <c r="CO187" s="23">
        <v>103.2</v>
      </c>
      <c r="CP187" s="58"/>
      <c r="CQ187" s="56">
        <v>95.3</v>
      </c>
      <c r="CR187" s="248"/>
      <c r="CS187" s="255">
        <v>100.7</v>
      </c>
      <c r="CT187" s="345" t="s">
        <v>323</v>
      </c>
      <c r="CU187" s="110">
        <v>2.5</v>
      </c>
      <c r="CV187" s="52"/>
      <c r="CW187" s="50">
        <v>6</v>
      </c>
      <c r="CX187" s="51">
        <v>1</v>
      </c>
      <c r="CY187" s="187"/>
    </row>
    <row r="188" spans="1:103" ht="15" customHeight="1">
      <c r="A188" s="52">
        <v>2024</v>
      </c>
      <c r="B188" s="48"/>
      <c r="C188" s="50">
        <v>6</v>
      </c>
      <c r="D188" s="51">
        <v>2</v>
      </c>
      <c r="E188" s="7" t="str">
        <f t="shared" si="0"/>
        <v>62</v>
      </c>
      <c r="F188" s="464"/>
      <c r="G188" s="485">
        <v>72.7</v>
      </c>
      <c r="H188" s="463"/>
      <c r="I188" s="485">
        <v>20</v>
      </c>
      <c r="J188" s="463"/>
      <c r="K188" s="485">
        <v>50</v>
      </c>
      <c r="L188" s="473"/>
      <c r="M188" s="229">
        <v>12410.519399999999</v>
      </c>
      <c r="N188" s="18"/>
      <c r="O188" s="284">
        <v>0</v>
      </c>
      <c r="P188" s="253"/>
      <c r="Q188" s="23">
        <v>98</v>
      </c>
      <c r="R188" s="66" t="s">
        <v>325</v>
      </c>
      <c r="S188" s="23">
        <v>97.2</v>
      </c>
      <c r="T188" s="253"/>
      <c r="U188" s="23">
        <v>96.1</v>
      </c>
      <c r="V188" s="66" t="s">
        <v>325</v>
      </c>
      <c r="W188" s="23">
        <v>95.7</v>
      </c>
      <c r="X188" s="253"/>
      <c r="Y188" s="23">
        <v>102.3</v>
      </c>
      <c r="Z188" s="66"/>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4">
        <v>0</v>
      </c>
      <c r="AR188" s="322"/>
      <c r="AS188" s="284">
        <v>0</v>
      </c>
      <c r="AT188" s="322"/>
      <c r="AU188" s="20">
        <v>9764248</v>
      </c>
      <c r="AV188" s="5"/>
      <c r="AW188" s="20">
        <v>6136265</v>
      </c>
      <c r="AX188" s="246" t="s">
        <v>169</v>
      </c>
      <c r="AY188" s="243" t="s">
        <v>191</v>
      </c>
      <c r="AZ188" s="148"/>
      <c r="BA188" s="20">
        <v>712</v>
      </c>
      <c r="BB188" s="5"/>
      <c r="BC188" s="18">
        <v>1396</v>
      </c>
      <c r="BD188" s="473"/>
      <c r="BE188" s="229">
        <f>ROUND(8249204131,-5)/100000</f>
        <v>82492</v>
      </c>
      <c r="BF188" s="473"/>
      <c r="BG188" s="229">
        <f>ROUND(8632181545,-5)/100000</f>
        <v>86322</v>
      </c>
      <c r="BH188" s="249"/>
      <c r="BI188" s="20">
        <v>17021</v>
      </c>
      <c r="BJ188" s="249"/>
      <c r="BK188" s="20">
        <v>2538</v>
      </c>
      <c r="BL188" s="66"/>
      <c r="BM188" s="20">
        <v>11340</v>
      </c>
      <c r="BN188" s="66"/>
      <c r="BO188" s="20">
        <v>3143</v>
      </c>
      <c r="BP188" s="18"/>
      <c r="BQ188" s="495">
        <v>9767.58</v>
      </c>
      <c r="BR188" s="260"/>
      <c r="BS188" s="229">
        <v>4785</v>
      </c>
      <c r="BT188" s="474"/>
      <c r="BU188" s="273">
        <v>120.5</v>
      </c>
      <c r="BV188" s="339"/>
      <c r="BW188" s="23">
        <v>120.5</v>
      </c>
      <c r="BX188" s="66"/>
      <c r="BY188" s="20">
        <v>279868</v>
      </c>
      <c r="BZ188" s="66"/>
      <c r="CA188" s="109">
        <v>1.26</v>
      </c>
      <c r="CB188" s="66"/>
      <c r="CC188" s="20">
        <v>392</v>
      </c>
      <c r="CD188" s="66"/>
      <c r="CE188" s="20">
        <v>893</v>
      </c>
      <c r="CF188" s="66"/>
      <c r="CG188" s="23">
        <v>88.3</v>
      </c>
      <c r="CH188" s="66"/>
      <c r="CI188" s="23">
        <v>81.7</v>
      </c>
      <c r="CJ188" s="58"/>
      <c r="CK188" s="23">
        <v>105.3</v>
      </c>
      <c r="CL188" s="471"/>
      <c r="CM188" s="56">
        <v>97.4</v>
      </c>
      <c r="CN188" s="66"/>
      <c r="CO188" s="23">
        <v>103.1</v>
      </c>
      <c r="CP188" s="58"/>
      <c r="CQ188" s="56">
        <v>99.6</v>
      </c>
      <c r="CR188" s="248"/>
      <c r="CS188" s="255">
        <v>109</v>
      </c>
      <c r="CT188" s="345"/>
      <c r="CU188" s="110">
        <v>2.6</v>
      </c>
      <c r="CV188" s="52"/>
      <c r="CW188" s="50">
        <v>6</v>
      </c>
      <c r="CX188" s="51">
        <v>2</v>
      </c>
      <c r="CY188" s="187"/>
    </row>
    <row r="189" spans="1:103" ht="15" customHeight="1">
      <c r="A189" s="52">
        <v>2024</v>
      </c>
      <c r="B189" s="48"/>
      <c r="C189" s="50">
        <v>6</v>
      </c>
      <c r="D189" s="51">
        <v>3</v>
      </c>
      <c r="E189" s="7" t="str">
        <f t="shared" si="0"/>
        <v>63</v>
      </c>
      <c r="F189" s="464"/>
      <c r="G189" s="485">
        <v>54.5</v>
      </c>
      <c r="H189" s="463"/>
      <c r="I189" s="485">
        <v>15</v>
      </c>
      <c r="J189" s="463"/>
      <c r="K189" s="485">
        <v>50</v>
      </c>
      <c r="L189" s="473"/>
      <c r="M189" s="229">
        <f>ROUND(124002734,-4)/10000</f>
        <v>12400</v>
      </c>
      <c r="N189" s="18"/>
      <c r="O189" s="284">
        <v>0</v>
      </c>
      <c r="P189" s="253"/>
      <c r="Q189" s="23">
        <v>101.4</v>
      </c>
      <c r="R189" s="66"/>
      <c r="S189" s="23">
        <v>110</v>
      </c>
      <c r="T189" s="253"/>
      <c r="U189" s="23">
        <v>100</v>
      </c>
      <c r="V189" s="66"/>
      <c r="W189" s="23">
        <v>110.1</v>
      </c>
      <c r="X189" s="253"/>
      <c r="Y189" s="23">
        <v>102.9</v>
      </c>
      <c r="Z189" s="66"/>
      <c r="AA189" s="56">
        <v>99.6</v>
      </c>
      <c r="AB189" s="6"/>
      <c r="AC189" s="154">
        <v>64265</v>
      </c>
      <c r="AD189" s="41"/>
      <c r="AE189" s="154">
        <v>16637</v>
      </c>
      <c r="AF189" s="41"/>
      <c r="AG189" s="154">
        <v>28204</v>
      </c>
      <c r="AH189" s="41"/>
      <c r="AI189" s="20">
        <v>16231</v>
      </c>
      <c r="AJ189" s="5"/>
      <c r="AK189" s="321">
        <v>16243</v>
      </c>
      <c r="AL189" s="3"/>
      <c r="AM189" s="20">
        <f>ROUND(8255834,-3)/1000</f>
        <v>8256</v>
      </c>
      <c r="AN189" s="3"/>
      <c r="AO189" s="20">
        <f>ROUND(240845804,-4)/10000</f>
        <v>24085</v>
      </c>
      <c r="AP189" s="5"/>
      <c r="AQ189" s="284">
        <v>0</v>
      </c>
      <c r="AR189" s="322"/>
      <c r="AS189" s="284">
        <v>0</v>
      </c>
      <c r="AT189" s="322"/>
      <c r="AU189" s="20">
        <v>9911676</v>
      </c>
      <c r="AV189" s="5"/>
      <c r="AW189" s="20">
        <v>6191800</v>
      </c>
      <c r="AX189" s="246" t="s">
        <v>191</v>
      </c>
      <c r="AY189" s="243" t="s">
        <v>191</v>
      </c>
      <c r="AZ189" s="148"/>
      <c r="BA189" s="20">
        <v>906</v>
      </c>
      <c r="BB189" s="5"/>
      <c r="BC189" s="18">
        <v>1423</v>
      </c>
      <c r="BD189" s="473"/>
      <c r="BE189" s="229">
        <f>ROUND(9469324845,-5)/100000</f>
        <v>94693</v>
      </c>
      <c r="BF189" s="473"/>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4">
        <v>10602.06</v>
      </c>
      <c r="BR189" s="5"/>
      <c r="BS189" s="20">
        <f>ROUND(55110080,-4)/10000</f>
        <v>5511</v>
      </c>
      <c r="BT189" s="474"/>
      <c r="BU189" s="273">
        <v>120.9</v>
      </c>
      <c r="BV189" s="338"/>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1"/>
      <c r="CM189" s="56">
        <v>98.1</v>
      </c>
      <c r="CN189" s="66"/>
      <c r="CO189" s="23">
        <v>102.7</v>
      </c>
      <c r="CP189" s="58"/>
      <c r="CQ189" s="56">
        <v>100.9</v>
      </c>
      <c r="CR189" s="248"/>
      <c r="CS189" s="255">
        <v>111.2</v>
      </c>
      <c r="CT189" s="345"/>
      <c r="CU189" s="110">
        <v>2.6</v>
      </c>
      <c r="CV189" s="52"/>
      <c r="CW189" s="50">
        <v>6</v>
      </c>
      <c r="CX189" s="51">
        <v>3</v>
      </c>
      <c r="CY189" s="187"/>
    </row>
    <row r="190" spans="1:103" s="8" customFormat="1" ht="15" customHeight="1">
      <c r="A190" s="52">
        <v>2024</v>
      </c>
      <c r="B190" s="48"/>
      <c r="C190" s="50">
        <v>6</v>
      </c>
      <c r="D190" s="51">
        <v>4</v>
      </c>
      <c r="E190" s="7" t="str">
        <f t="shared" si="0"/>
        <v>64</v>
      </c>
      <c r="F190" s="157"/>
      <c r="G190" s="516">
        <v>54.5</v>
      </c>
      <c r="H190" s="463"/>
      <c r="I190" s="517">
        <v>60</v>
      </c>
      <c r="J190" s="153"/>
      <c r="K190" s="517">
        <v>77.8</v>
      </c>
      <c r="L190" s="482"/>
      <c r="M190" s="262">
        <v>12400</v>
      </c>
      <c r="N190" s="155"/>
      <c r="O190" s="284">
        <v>0</v>
      </c>
      <c r="P190" s="253"/>
      <c r="Q190" s="257">
        <v>100.8</v>
      </c>
      <c r="R190" s="261" t="s">
        <v>325</v>
      </c>
      <c r="S190" s="257">
        <v>100.5</v>
      </c>
      <c r="T190" s="253"/>
      <c r="U190" s="257">
        <v>99.7</v>
      </c>
      <c r="V190" s="261" t="s">
        <v>325</v>
      </c>
      <c r="W190" s="257">
        <v>98.5</v>
      </c>
      <c r="X190" s="253"/>
      <c r="Y190" s="257">
        <v>102.4</v>
      </c>
      <c r="Z190" s="261"/>
      <c r="AA190" s="465">
        <v>100.7</v>
      </c>
      <c r="AB190" s="157"/>
      <c r="AC190" s="262">
        <v>76572</v>
      </c>
      <c r="AD190" s="153"/>
      <c r="AE190" s="262">
        <v>17867</v>
      </c>
      <c r="AF190" s="153"/>
      <c r="AG190" s="262">
        <v>34598</v>
      </c>
      <c r="AH190" s="41"/>
      <c r="AI190" s="154">
        <v>18782</v>
      </c>
      <c r="AJ190" s="41"/>
      <c r="AK190" s="154">
        <f>ROUND(2432416,-2)/100</f>
        <v>24324</v>
      </c>
      <c r="AL190" s="148"/>
      <c r="AM190" s="262">
        <f>ROUND(10093502,-3)/1000</f>
        <v>10094</v>
      </c>
      <c r="AN190" s="148"/>
      <c r="AO190" s="262">
        <f>ROUND(305508705,-4)/10000</f>
        <v>30551</v>
      </c>
      <c r="AP190" s="41"/>
      <c r="AQ190" s="284">
        <v>0</v>
      </c>
      <c r="AR190" s="322"/>
      <c r="AS190" s="284">
        <v>0</v>
      </c>
      <c r="AT190" s="322"/>
      <c r="AU190" s="154">
        <v>9971766</v>
      </c>
      <c r="AV190" s="41"/>
      <c r="AW190" s="154">
        <v>6198290</v>
      </c>
      <c r="AX190" s="106" t="s">
        <v>191</v>
      </c>
      <c r="AY190" s="243" t="s">
        <v>191</v>
      </c>
      <c r="AZ190" s="148"/>
      <c r="BA190" s="20">
        <v>783</v>
      </c>
      <c r="BB190" s="5"/>
      <c r="BC190" s="18">
        <v>1134</v>
      </c>
      <c r="BD190" s="482"/>
      <c r="BE190" s="262">
        <f>ROUND(8980075715,-5)/100000</f>
        <v>89801</v>
      </c>
      <c r="BF190" s="482"/>
      <c r="BG190" s="262">
        <f>ROUND(9451403119,-5)/100000</f>
        <v>94514</v>
      </c>
      <c r="BH190" s="53"/>
      <c r="BI190" s="154">
        <f>ROUND(1761183,-2)/100</f>
        <v>17612</v>
      </c>
      <c r="BJ190" s="53"/>
      <c r="BK190" s="154">
        <f>ROUND(299062,-2)/100</f>
        <v>2991</v>
      </c>
      <c r="BL190" s="37"/>
      <c r="BM190" s="154">
        <f>ROUND(1126691,-2)/100</f>
        <v>11267</v>
      </c>
      <c r="BN190" s="37"/>
      <c r="BO190" s="154">
        <f>ROUND(335430,-2)/100</f>
        <v>3354</v>
      </c>
      <c r="BP190" s="155"/>
      <c r="BQ190" s="495">
        <v>10422.84</v>
      </c>
      <c r="BR190" s="41"/>
      <c r="BS190" s="154">
        <f>ROUND(51896160,-4)/10000</f>
        <v>5190</v>
      </c>
      <c r="BT190" s="481"/>
      <c r="BU190" s="272">
        <v>121.5</v>
      </c>
      <c r="BV190" s="338"/>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c r="CW190" s="50">
        <v>6</v>
      </c>
      <c r="CX190" s="51">
        <v>4</v>
      </c>
      <c r="CY190" s="152"/>
    </row>
    <row r="191" spans="1:103" s="8" customFormat="1" ht="15" customHeight="1">
      <c r="A191" s="52">
        <v>2024</v>
      </c>
      <c r="B191" s="48"/>
      <c r="C191" s="50">
        <v>6</v>
      </c>
      <c r="D191" s="51">
        <v>5</v>
      </c>
      <c r="E191" s="7" t="str">
        <f t="shared" si="0"/>
        <v>65</v>
      </c>
      <c r="F191" s="340"/>
      <c r="G191" s="485">
        <v>45.5</v>
      </c>
      <c r="H191" s="462" t="s">
        <v>325</v>
      </c>
      <c r="I191" s="485">
        <v>80</v>
      </c>
      <c r="J191" s="462" t="s">
        <v>325</v>
      </c>
      <c r="K191" s="485">
        <v>50</v>
      </c>
      <c r="L191" s="473"/>
      <c r="M191" s="229">
        <v>12394.1</v>
      </c>
      <c r="N191" s="18"/>
      <c r="O191" s="284">
        <v>0</v>
      </c>
      <c r="P191" s="253"/>
      <c r="Q191" s="23">
        <v>101.9</v>
      </c>
      <c r="R191" s="261" t="s">
        <v>325</v>
      </c>
      <c r="S191" s="23">
        <v>97.3</v>
      </c>
      <c r="T191" s="253"/>
      <c r="U191" s="23">
        <v>102.8</v>
      </c>
      <c r="V191" s="261" t="s">
        <v>325</v>
      </c>
      <c r="W191" s="23">
        <v>94.9</v>
      </c>
      <c r="X191" s="253"/>
      <c r="Y191" s="23">
        <v>102.7</v>
      </c>
      <c r="Z191" s="66"/>
      <c r="AA191" s="56">
        <v>104.1</v>
      </c>
      <c r="AB191" s="340"/>
      <c r="AC191" s="438">
        <v>65921</v>
      </c>
      <c r="AD191" s="470"/>
      <c r="AE191" s="438">
        <v>17236</v>
      </c>
      <c r="AF191" s="470"/>
      <c r="AG191" s="438">
        <v>27194</v>
      </c>
      <c r="AH191" s="320"/>
      <c r="AI191" s="20">
        <v>17717</v>
      </c>
      <c r="AJ191" s="5"/>
      <c r="AK191" s="321">
        <f>ROUND(1590089,-2)/100</f>
        <v>15901</v>
      </c>
      <c r="AL191" s="148"/>
      <c r="AM191" s="439">
        <f>ROUND(8360297,-3)/1000</f>
        <v>8360</v>
      </c>
      <c r="AN191" s="148"/>
      <c r="AO191" s="439">
        <f>ROUND(228853674,-4)/10000</f>
        <v>22885</v>
      </c>
      <c r="AP191" s="327"/>
      <c r="AQ191" s="284">
        <v>0</v>
      </c>
      <c r="AR191" s="322"/>
      <c r="AS191" s="284">
        <v>0</v>
      </c>
      <c r="AT191" s="322"/>
      <c r="AU191" s="20">
        <v>9940835</v>
      </c>
      <c r="AV191" s="5"/>
      <c r="AW191" s="20">
        <v>6217829</v>
      </c>
      <c r="AX191" s="246" t="s">
        <v>191</v>
      </c>
      <c r="AY191" s="243" t="s">
        <v>191</v>
      </c>
      <c r="AZ191" s="148"/>
      <c r="BA191" s="20">
        <v>1009</v>
      </c>
      <c r="BB191" s="5"/>
      <c r="BC191" s="18">
        <f>ROUND(13676900,-4)/10000</f>
        <v>1368</v>
      </c>
      <c r="BD191" s="473"/>
      <c r="BE191" s="154">
        <f>ROUND(8276854693,-5)/100000</f>
        <v>82769</v>
      </c>
      <c r="BF191" s="473"/>
      <c r="BG191" s="262">
        <f>ROUND(9499896991,-5)/100000</f>
        <v>94999</v>
      </c>
      <c r="BH191" s="249"/>
      <c r="BI191" s="20">
        <v>18211.740000000002</v>
      </c>
      <c r="BJ191" s="249"/>
      <c r="BK191" s="20">
        <v>3093.07</v>
      </c>
      <c r="BL191" s="66"/>
      <c r="BM191" s="20">
        <v>11644.55</v>
      </c>
      <c r="BN191" s="66"/>
      <c r="BO191" s="20">
        <v>3474.13</v>
      </c>
      <c r="BP191" s="18"/>
      <c r="BQ191" s="494">
        <v>10772.58</v>
      </c>
      <c r="BR191" s="5"/>
      <c r="BS191" s="20">
        <f>ROUND(53900610,-4)/10000</f>
        <v>5390</v>
      </c>
      <c r="BT191" s="474"/>
      <c r="BU191" s="272">
        <v>122.4</v>
      </c>
      <c r="BV191" s="338"/>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1"/>
      <c r="CM191" s="56">
        <v>98.1</v>
      </c>
      <c r="CN191" s="66"/>
      <c r="CO191" s="23">
        <v>104.3</v>
      </c>
      <c r="CP191" s="58"/>
      <c r="CQ191" s="56">
        <v>101.3</v>
      </c>
      <c r="CR191" s="66"/>
      <c r="CS191" s="23">
        <v>101.5</v>
      </c>
      <c r="CT191" s="6"/>
      <c r="CU191" s="110">
        <v>2.6</v>
      </c>
      <c r="CV191" s="52"/>
      <c r="CW191" s="50">
        <v>6</v>
      </c>
      <c r="CX191" s="51">
        <v>5</v>
      </c>
      <c r="CY191" s="187"/>
    </row>
    <row r="192" spans="1:103" s="8" customFormat="1" ht="15" customHeight="1">
      <c r="A192" s="52">
        <v>2024</v>
      </c>
      <c r="B192" s="48"/>
      <c r="C192" s="50">
        <v>6</v>
      </c>
      <c r="D192" s="51">
        <v>6</v>
      </c>
      <c r="E192" s="7" t="str">
        <f t="shared" ref="E192:E198" si="1">$C192&amp;$D192</f>
        <v>66</v>
      </c>
      <c r="F192" s="340"/>
      <c r="G192" s="485">
        <v>31.8</v>
      </c>
      <c r="H192" s="462"/>
      <c r="I192" s="485">
        <v>50</v>
      </c>
      <c r="J192" s="462" t="s">
        <v>325</v>
      </c>
      <c r="K192" s="485">
        <v>61.1</v>
      </c>
      <c r="L192" s="473"/>
      <c r="M192" s="20">
        <v>12397.9444</v>
      </c>
      <c r="N192" s="18"/>
      <c r="O192" s="284">
        <v>0</v>
      </c>
      <c r="P192" s="253"/>
      <c r="Q192" s="23">
        <v>100.7</v>
      </c>
      <c r="R192" s="261" t="s">
        <v>325</v>
      </c>
      <c r="S192" s="23">
        <v>99.3</v>
      </c>
      <c r="T192" s="253"/>
      <c r="U192" s="23">
        <v>99.5</v>
      </c>
      <c r="V192" s="261" t="s">
        <v>325</v>
      </c>
      <c r="W192" s="23">
        <v>98.4</v>
      </c>
      <c r="X192" s="253"/>
      <c r="Y192" s="23">
        <v>102.4</v>
      </c>
      <c r="Z192" s="66" t="s">
        <v>325</v>
      </c>
      <c r="AA192" s="56">
        <v>103.5</v>
      </c>
      <c r="AB192" s="6"/>
      <c r="AC192" s="154">
        <v>66285</v>
      </c>
      <c r="AD192" s="41"/>
      <c r="AE192" s="154">
        <v>19181</v>
      </c>
      <c r="AF192" s="41"/>
      <c r="AG192" s="154">
        <v>28233</v>
      </c>
      <c r="AH192" s="41"/>
      <c r="AI192" s="20">
        <v>23405</v>
      </c>
      <c r="AJ192" s="5"/>
      <c r="AK192" s="321">
        <f>ROUND(1719749,-2)/100</f>
        <v>17197</v>
      </c>
      <c r="AL192" s="3"/>
      <c r="AM192" s="284">
        <f>ROUND(8811277,-3)/1000</f>
        <v>8811</v>
      </c>
      <c r="AN192" s="3"/>
      <c r="AO192" s="284">
        <f>ROUND(238720758,-4)/10000</f>
        <v>23872</v>
      </c>
      <c r="AP192" s="5"/>
      <c r="AQ192" s="284">
        <v>0</v>
      </c>
      <c r="AR192" s="322"/>
      <c r="AS192" s="284">
        <v>0</v>
      </c>
      <c r="AT192" s="322"/>
      <c r="AU192" s="20">
        <v>9915501</v>
      </c>
      <c r="AV192" s="5"/>
      <c r="AW192" s="20">
        <v>6256302</v>
      </c>
      <c r="AX192" s="246" t="s">
        <v>191</v>
      </c>
      <c r="AY192" s="243" t="s">
        <v>191</v>
      </c>
      <c r="AZ192" s="148"/>
      <c r="BA192" s="20">
        <v>820</v>
      </c>
      <c r="BB192" s="5"/>
      <c r="BC192" s="18">
        <f>ROUND(10987900,-4)/10000</f>
        <v>1099</v>
      </c>
      <c r="BD192" s="473"/>
      <c r="BE192" s="154">
        <v>92090.62</v>
      </c>
      <c r="BF192" s="473"/>
      <c r="BG192" s="262">
        <f>ROUND(8989641078,-5)/100000</f>
        <v>89896</v>
      </c>
      <c r="BH192" s="249"/>
      <c r="BI192" s="20">
        <v>18674.54</v>
      </c>
      <c r="BJ192" s="249"/>
      <c r="BK192" s="20">
        <v>3180.67</v>
      </c>
      <c r="BL192" s="66"/>
      <c r="BM192" s="20">
        <v>11901.44</v>
      </c>
      <c r="BN192" s="66"/>
      <c r="BO192" s="20">
        <v>3592.43</v>
      </c>
      <c r="BP192" s="18"/>
      <c r="BQ192" s="495">
        <v>10670.300000000001</v>
      </c>
      <c r="BR192" s="5"/>
      <c r="BS192" s="20">
        <f>ROUND(50360010,-4)/10000</f>
        <v>5036</v>
      </c>
      <c r="BT192" s="474"/>
      <c r="BU192" s="272">
        <v>122.7</v>
      </c>
      <c r="BV192" s="340"/>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48"/>
      <c r="CW192" s="50">
        <v>6</v>
      </c>
      <c r="CX192" s="51">
        <v>6</v>
      </c>
      <c r="CY192" s="187"/>
    </row>
    <row r="193" spans="1:103" s="8" customFormat="1" ht="15" customHeight="1">
      <c r="A193" s="52">
        <v>2024</v>
      </c>
      <c r="B193" s="48"/>
      <c r="C193" s="50">
        <v>6</v>
      </c>
      <c r="D193" s="51">
        <v>7</v>
      </c>
      <c r="E193" s="7" t="str">
        <f t="shared" si="1"/>
        <v>67</v>
      </c>
      <c r="F193" s="340"/>
      <c r="G193" s="485">
        <v>27.3</v>
      </c>
      <c r="H193" s="462"/>
      <c r="I193" s="485">
        <v>60</v>
      </c>
      <c r="J193" s="462"/>
      <c r="K193" s="485">
        <v>77.8</v>
      </c>
      <c r="L193" s="473"/>
      <c r="M193" s="20">
        <v>12396</v>
      </c>
      <c r="N193" s="18"/>
      <c r="O193" s="284">
        <v>0</v>
      </c>
      <c r="P193" s="253"/>
      <c r="Q193" s="23">
        <v>102.5</v>
      </c>
      <c r="R193" s="261" t="s">
        <v>325</v>
      </c>
      <c r="S193" s="23">
        <v>107.8</v>
      </c>
      <c r="T193" s="253"/>
      <c r="U193" s="23">
        <v>101</v>
      </c>
      <c r="V193" s="261" t="s">
        <v>325</v>
      </c>
      <c r="W193" s="23">
        <v>106.3</v>
      </c>
      <c r="X193" s="253"/>
      <c r="Y193" s="23">
        <v>102.5</v>
      </c>
      <c r="Z193" s="66" t="s">
        <v>325</v>
      </c>
      <c r="AA193" s="56">
        <v>104.4</v>
      </c>
      <c r="AB193" s="6"/>
      <c r="AC193" s="154">
        <v>68014</v>
      </c>
      <c r="AD193" s="41"/>
      <c r="AE193" s="154">
        <v>19858</v>
      </c>
      <c r="AF193" s="41"/>
      <c r="AG193" s="154">
        <v>31546</v>
      </c>
      <c r="AH193" s="41"/>
      <c r="AI193" s="20">
        <v>26477</v>
      </c>
      <c r="AJ193" s="5"/>
      <c r="AK193" s="321">
        <f>ROUND(1530675,-2)/100</f>
        <v>15307</v>
      </c>
      <c r="AL193" s="3"/>
      <c r="AM193" s="284">
        <f>ROUND(8725698,-3)/1000</f>
        <v>8726</v>
      </c>
      <c r="AN193" s="3"/>
      <c r="AO193" s="284">
        <f>ROUND(243754368,-4)/10000</f>
        <v>24375</v>
      </c>
      <c r="AP193" s="5"/>
      <c r="AQ193" s="284">
        <v>0</v>
      </c>
      <c r="AR193" s="322"/>
      <c r="AS193" s="284">
        <v>0</v>
      </c>
      <c r="AT193" s="322"/>
      <c r="AU193" s="20">
        <v>9909908</v>
      </c>
      <c r="AV193" s="5"/>
      <c r="AW193" s="20">
        <v>6262014</v>
      </c>
      <c r="AX193" s="246" t="s">
        <v>191</v>
      </c>
      <c r="AY193" s="243" t="s">
        <v>191</v>
      </c>
      <c r="AZ193" s="148"/>
      <c r="BA193" s="20">
        <v>953</v>
      </c>
      <c r="BB193" s="5"/>
      <c r="BC193" s="18">
        <f>ROUND(78120600,-4)/10000</f>
        <v>7812</v>
      </c>
      <c r="BD193" s="473"/>
      <c r="BE193" s="20">
        <f>ROUND(9612707031,-5)/100000</f>
        <v>96127</v>
      </c>
      <c r="BF193" s="473"/>
      <c r="BG193" s="229">
        <v>102469.6422</v>
      </c>
      <c r="BH193" s="249"/>
      <c r="BI193" s="20">
        <v>18989.77</v>
      </c>
      <c r="BJ193" s="249"/>
      <c r="BK193" s="20">
        <v>3043.64</v>
      </c>
      <c r="BL193" s="66"/>
      <c r="BM193" s="20">
        <v>12236.49</v>
      </c>
      <c r="BN193" s="66"/>
      <c r="BO193" s="20">
        <v>3709.64</v>
      </c>
      <c r="BP193" s="18"/>
      <c r="BQ193" s="494">
        <v>11482.15</v>
      </c>
      <c r="BR193" s="5"/>
      <c r="BS193" s="20">
        <v>5666.2380000000003</v>
      </c>
      <c r="BT193" s="474"/>
      <c r="BU193" s="273">
        <v>123.4</v>
      </c>
      <c r="BV193" s="340"/>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t="s">
        <v>323</v>
      </c>
      <c r="CU193" s="110">
        <v>2.6</v>
      </c>
      <c r="CV193" s="48"/>
      <c r="CW193" s="50">
        <v>6</v>
      </c>
      <c r="CX193" s="51">
        <v>7</v>
      </c>
      <c r="CY193" s="187"/>
    </row>
    <row r="194" spans="1:103" s="8" customFormat="1" ht="15" customHeight="1">
      <c r="A194" s="52">
        <v>2024</v>
      </c>
      <c r="B194" s="48"/>
      <c r="C194" s="50">
        <v>6</v>
      </c>
      <c r="D194" s="51">
        <v>8</v>
      </c>
      <c r="E194" s="7" t="str">
        <f t="shared" si="1"/>
        <v>68</v>
      </c>
      <c r="F194" s="340"/>
      <c r="G194" s="485">
        <v>18.2</v>
      </c>
      <c r="H194" s="462"/>
      <c r="I194" s="485">
        <v>20</v>
      </c>
      <c r="J194" s="462"/>
      <c r="K194" s="485">
        <v>66.7</v>
      </c>
      <c r="L194" s="473"/>
      <c r="M194" s="20">
        <v>12389</v>
      </c>
      <c r="N194" s="18"/>
      <c r="O194" s="284">
        <v>0</v>
      </c>
      <c r="P194" s="253"/>
      <c r="Q194" s="23">
        <v>100.5</v>
      </c>
      <c r="R194" s="66"/>
      <c r="S194" s="23">
        <v>91.4</v>
      </c>
      <c r="T194" s="253"/>
      <c r="U194" s="23">
        <v>99.1</v>
      </c>
      <c r="V194" s="261" t="s">
        <v>325</v>
      </c>
      <c r="W194" s="23">
        <v>90.3</v>
      </c>
      <c r="X194" s="253"/>
      <c r="Y194" s="23">
        <v>102.1</v>
      </c>
      <c r="Z194" s="66" t="s">
        <v>325</v>
      </c>
      <c r="AA194" s="56">
        <v>103.1</v>
      </c>
      <c r="AB194" s="6"/>
      <c r="AC194" s="154">
        <v>66819</v>
      </c>
      <c r="AD194" s="41"/>
      <c r="AE194" s="154">
        <v>19597</v>
      </c>
      <c r="AF194" s="41"/>
      <c r="AG194" s="154">
        <v>28939</v>
      </c>
      <c r="AH194" s="41"/>
      <c r="AI194" s="20">
        <v>20639</v>
      </c>
      <c r="AJ194" s="5"/>
      <c r="AK194" s="321">
        <v>10706.39</v>
      </c>
      <c r="AL194" s="3"/>
      <c r="AM194" s="20">
        <v>8295.3700000000008</v>
      </c>
      <c r="AN194" s="3"/>
      <c r="AO194" s="20">
        <v>25490.837599999999</v>
      </c>
      <c r="AP194" s="5"/>
      <c r="AQ194" s="284">
        <v>0</v>
      </c>
      <c r="AR194" s="322"/>
      <c r="AS194" s="284">
        <v>0</v>
      </c>
      <c r="AT194" s="322"/>
      <c r="AU194" s="20">
        <v>9894264</v>
      </c>
      <c r="AV194" s="5"/>
      <c r="AW194" s="20">
        <v>6259191</v>
      </c>
      <c r="AX194" s="246" t="s">
        <v>191</v>
      </c>
      <c r="AY194" s="243" t="s">
        <v>191</v>
      </c>
      <c r="AZ194" s="148"/>
      <c r="BA194" s="20">
        <v>723</v>
      </c>
      <c r="BB194" s="5"/>
      <c r="BC194" s="18">
        <v>1013.7</v>
      </c>
      <c r="BD194" s="473"/>
      <c r="BE194" s="20">
        <v>84334.835640000005</v>
      </c>
      <c r="BF194" s="473"/>
      <c r="BG194" s="229">
        <v>91426.365160000001</v>
      </c>
      <c r="BH194" s="249"/>
      <c r="BI194" s="20">
        <v>18664.39</v>
      </c>
      <c r="BJ194" s="249"/>
      <c r="BK194" s="20">
        <v>2392.4499999999998</v>
      </c>
      <c r="BL194" s="66"/>
      <c r="BM194" s="20">
        <v>12687</v>
      </c>
      <c r="BN194" s="66"/>
      <c r="BO194" s="20">
        <v>3584.93</v>
      </c>
      <c r="BP194" s="496"/>
      <c r="BQ194" s="495">
        <v>11465.62</v>
      </c>
      <c r="BR194" s="5"/>
      <c r="BS194" s="20">
        <v>6497.7430000000004</v>
      </c>
      <c r="BT194" s="474"/>
      <c r="BU194" s="273">
        <v>123.1</v>
      </c>
      <c r="BV194" s="340"/>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48"/>
      <c r="CW194" s="50">
        <v>6</v>
      </c>
      <c r="CX194" s="51">
        <v>8</v>
      </c>
      <c r="CY194" s="187"/>
    </row>
    <row r="195" spans="1:103" s="8" customFormat="1" ht="15" customHeight="1">
      <c r="A195" s="52">
        <v>2024</v>
      </c>
      <c r="B195" s="48"/>
      <c r="C195" s="50">
        <v>6</v>
      </c>
      <c r="D195" s="51">
        <v>9</v>
      </c>
      <c r="E195" s="7" t="str">
        <f t="shared" si="1"/>
        <v>69</v>
      </c>
      <c r="F195" s="340"/>
      <c r="G195" s="485">
        <v>45.5</v>
      </c>
      <c r="H195" s="462"/>
      <c r="I195" s="485">
        <v>50</v>
      </c>
      <c r="J195" s="462" t="s">
        <v>325</v>
      </c>
      <c r="K195" s="485">
        <v>44.4</v>
      </c>
      <c r="L195" s="473"/>
      <c r="M195" s="20">
        <v>12378</v>
      </c>
      <c r="N195" s="18"/>
      <c r="O195" s="284">
        <v>0</v>
      </c>
      <c r="P195" s="253"/>
      <c r="Q195" s="23">
        <v>101.2</v>
      </c>
      <c r="R195" s="66" t="s">
        <v>325</v>
      </c>
      <c r="S195" s="23">
        <v>103.6</v>
      </c>
      <c r="T195" s="253"/>
      <c r="U195" s="23">
        <v>99.9</v>
      </c>
      <c r="V195" s="261" t="s">
        <v>325</v>
      </c>
      <c r="W195" s="23">
        <v>102.9</v>
      </c>
      <c r="X195" s="253"/>
      <c r="Y195" s="23">
        <v>102.3</v>
      </c>
      <c r="Z195" s="66" t="s">
        <v>325</v>
      </c>
      <c r="AA195" s="56">
        <v>101.5</v>
      </c>
      <c r="AB195" s="6"/>
      <c r="AC195" s="154">
        <v>68548</v>
      </c>
      <c r="AD195" s="41"/>
      <c r="AE195" s="154">
        <v>19350</v>
      </c>
      <c r="AF195" s="41"/>
      <c r="AG195" s="154">
        <v>31033</v>
      </c>
      <c r="AH195" s="41"/>
      <c r="AI195" s="20">
        <v>24467</v>
      </c>
      <c r="AJ195" s="5"/>
      <c r="AK195" s="321">
        <v>12751.7</v>
      </c>
      <c r="AL195" s="3"/>
      <c r="AM195" s="20">
        <v>8901.116</v>
      </c>
      <c r="AN195" s="3"/>
      <c r="AO195" s="20">
        <v>24423.776399999999</v>
      </c>
      <c r="AP195" s="5"/>
      <c r="AQ195" s="284">
        <v>0</v>
      </c>
      <c r="AR195" s="322"/>
      <c r="AS195" s="284">
        <v>0</v>
      </c>
      <c r="AT195" s="322"/>
      <c r="AU195" s="20">
        <v>9846763</v>
      </c>
      <c r="AV195" s="5"/>
      <c r="AW195" s="20">
        <v>6265715</v>
      </c>
      <c r="AX195" s="246" t="s">
        <v>191</v>
      </c>
      <c r="AY195" s="243" t="s">
        <v>191</v>
      </c>
      <c r="AZ195" s="148"/>
      <c r="BA195" s="20">
        <v>807</v>
      </c>
      <c r="BB195" s="5"/>
      <c r="BC195" s="18">
        <v>1327.54</v>
      </c>
      <c r="BD195" s="473"/>
      <c r="BE195" s="20">
        <v>90379.34087</v>
      </c>
      <c r="BF195" s="473"/>
      <c r="BG195" s="229">
        <v>93374.41</v>
      </c>
      <c r="BH195" s="249"/>
      <c r="BI195" s="20">
        <v>17393.810000000001</v>
      </c>
      <c r="BJ195" s="249"/>
      <c r="BK195" s="20">
        <v>2525.46</v>
      </c>
      <c r="BL195" s="66"/>
      <c r="BM195" s="20">
        <v>11485.8</v>
      </c>
      <c r="BN195" s="66"/>
      <c r="BO195" s="20">
        <v>3382.55</v>
      </c>
      <c r="BP195" s="18"/>
      <c r="BQ195" s="494">
        <v>10682.32</v>
      </c>
      <c r="BR195" s="5"/>
      <c r="BS195" s="20">
        <v>5370.5739999999996</v>
      </c>
      <c r="BT195" s="474"/>
      <c r="BU195" s="273">
        <v>123.5</v>
      </c>
      <c r="BV195" s="340"/>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48"/>
      <c r="CW195" s="50">
        <v>6</v>
      </c>
      <c r="CX195" s="51">
        <v>9</v>
      </c>
      <c r="CY195" s="187"/>
    </row>
    <row r="196" spans="1:103" s="8" customFormat="1" ht="15" customHeight="1">
      <c r="A196" s="52">
        <v>2024</v>
      </c>
      <c r="B196" s="48"/>
      <c r="C196" s="50">
        <v>6</v>
      </c>
      <c r="D196" s="51">
        <v>10</v>
      </c>
      <c r="E196" s="7" t="str">
        <f t="shared" si="1"/>
        <v>610</v>
      </c>
      <c r="F196" s="340"/>
      <c r="G196" s="23">
        <v>63.6</v>
      </c>
      <c r="H196" s="462"/>
      <c r="I196" s="23">
        <v>65</v>
      </c>
      <c r="J196" s="477"/>
      <c r="K196" s="23">
        <v>55.6</v>
      </c>
      <c r="L196" s="473"/>
      <c r="M196" s="20">
        <v>12379</v>
      </c>
      <c r="N196" s="18"/>
      <c r="O196" s="284">
        <v>0</v>
      </c>
      <c r="P196" s="253"/>
      <c r="Q196" s="23">
        <v>103</v>
      </c>
      <c r="R196" s="66" t="s">
        <v>325</v>
      </c>
      <c r="S196" s="23">
        <v>107.2</v>
      </c>
      <c r="T196" s="253"/>
      <c r="U196" s="23">
        <v>101.1</v>
      </c>
      <c r="V196" s="261" t="s">
        <v>325</v>
      </c>
      <c r="W196" s="23">
        <v>105.3</v>
      </c>
      <c r="X196" s="253"/>
      <c r="Y196" s="23">
        <v>102.2</v>
      </c>
      <c r="Z196" s="66" t="s">
        <v>325</v>
      </c>
      <c r="AA196" s="56">
        <v>102.7</v>
      </c>
      <c r="AB196" s="6"/>
      <c r="AC196" s="154">
        <v>69669</v>
      </c>
      <c r="AD196" s="41"/>
      <c r="AE196" s="154">
        <v>19705</v>
      </c>
      <c r="AF196" s="41"/>
      <c r="AG196" s="154">
        <v>29541</v>
      </c>
      <c r="AH196" s="41"/>
      <c r="AI196" s="20">
        <v>22342</v>
      </c>
      <c r="AJ196" s="5"/>
      <c r="AK196" s="321">
        <v>11288.1</v>
      </c>
      <c r="AL196" s="3"/>
      <c r="AM196" s="20">
        <v>9094.8709999999992</v>
      </c>
      <c r="AN196" s="3"/>
      <c r="AO196" s="20">
        <v>26509.693899999998</v>
      </c>
      <c r="AP196" s="5"/>
      <c r="AQ196" s="284">
        <v>0</v>
      </c>
      <c r="AR196" s="322"/>
      <c r="AS196" s="284">
        <v>0</v>
      </c>
      <c r="AT196" s="322"/>
      <c r="AU196" s="20">
        <v>9869182</v>
      </c>
      <c r="AV196" s="5"/>
      <c r="AW196" s="20">
        <v>6282066</v>
      </c>
      <c r="AX196" s="246" t="s">
        <v>191</v>
      </c>
      <c r="AY196" s="243" t="s">
        <v>191</v>
      </c>
      <c r="AZ196" s="148"/>
      <c r="BA196" s="20">
        <v>909</v>
      </c>
      <c r="BB196" s="5"/>
      <c r="BC196" s="18">
        <v>2529.13</v>
      </c>
      <c r="BD196" s="473"/>
      <c r="BE196" s="20">
        <v>94269.81</v>
      </c>
      <c r="BF196" s="473"/>
      <c r="BG196" s="20">
        <v>98951.72</v>
      </c>
      <c r="BH196" s="249"/>
      <c r="BI196" s="20">
        <v>17894.77</v>
      </c>
      <c r="BJ196" s="249"/>
      <c r="BK196" s="20">
        <v>2874.52</v>
      </c>
      <c r="BL196" s="66"/>
      <c r="BM196" s="20">
        <v>11695.38</v>
      </c>
      <c r="BN196" s="66"/>
      <c r="BO196" s="20">
        <v>3324.87</v>
      </c>
      <c r="BP196" s="496"/>
      <c r="BQ196" s="495">
        <v>11029.67</v>
      </c>
      <c r="BR196" s="5"/>
      <c r="BS196" s="20">
        <v>5843.9780000000001</v>
      </c>
      <c r="BT196" s="473"/>
      <c r="BU196" s="273">
        <v>124</v>
      </c>
      <c r="BV196" s="340"/>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48"/>
      <c r="CW196" s="50">
        <v>6</v>
      </c>
      <c r="CX196" s="51">
        <v>10</v>
      </c>
      <c r="CY196" s="187"/>
    </row>
    <row r="197" spans="1:103" s="8" customFormat="1" ht="15" customHeight="1">
      <c r="A197" s="52">
        <v>2024</v>
      </c>
      <c r="B197" s="48"/>
      <c r="C197" s="50">
        <v>6</v>
      </c>
      <c r="D197" s="51">
        <v>11</v>
      </c>
      <c r="E197" s="7" t="str">
        <f t="shared" si="1"/>
        <v>611</v>
      </c>
      <c r="F197" s="340"/>
      <c r="G197" s="23">
        <v>45.5</v>
      </c>
      <c r="H197" s="462" t="s">
        <v>322</v>
      </c>
      <c r="I197" s="23">
        <v>70</v>
      </c>
      <c r="J197" s="477"/>
      <c r="K197" s="23">
        <v>50</v>
      </c>
      <c r="L197" s="473"/>
      <c r="M197" s="20">
        <v>12379</v>
      </c>
      <c r="N197" s="18"/>
      <c r="O197" s="284">
        <v>0</v>
      </c>
      <c r="P197" s="253"/>
      <c r="Q197" s="23">
        <v>101.3</v>
      </c>
      <c r="R197" s="66" t="s">
        <v>325</v>
      </c>
      <c r="S197" s="23">
        <v>103.4</v>
      </c>
      <c r="T197" s="253"/>
      <c r="U197" s="23">
        <v>99.5</v>
      </c>
      <c r="V197" s="261" t="s">
        <v>325</v>
      </c>
      <c r="W197" s="23">
        <v>101.4</v>
      </c>
      <c r="X197" s="253"/>
      <c r="Y197" s="23">
        <v>101.4</v>
      </c>
      <c r="Z197" s="66" t="s">
        <v>325</v>
      </c>
      <c r="AA197" s="56">
        <v>103.2</v>
      </c>
      <c r="AB197" s="6"/>
      <c r="AC197" s="154">
        <v>65037</v>
      </c>
      <c r="AD197" s="41"/>
      <c r="AE197" s="154">
        <v>19768</v>
      </c>
      <c r="AF197" s="41"/>
      <c r="AG197" s="154">
        <v>26717</v>
      </c>
      <c r="AH197" s="41"/>
      <c r="AI197" s="20">
        <v>16354</v>
      </c>
      <c r="AJ197" s="5"/>
      <c r="AK197" s="321">
        <v>7999.04</v>
      </c>
      <c r="AL197" s="3"/>
      <c r="AM197" s="20">
        <v>8437.5650000000005</v>
      </c>
      <c r="AN197" s="3"/>
      <c r="AO197" s="20">
        <v>24157.856899999999</v>
      </c>
      <c r="AP197" s="5"/>
      <c r="AQ197" s="284">
        <v>0</v>
      </c>
      <c r="AR197" s="322"/>
      <c r="AS197" s="284">
        <v>0</v>
      </c>
      <c r="AT197" s="322"/>
      <c r="AU197" s="20">
        <v>9931928</v>
      </c>
      <c r="AV197" s="5"/>
      <c r="AW197" s="20">
        <v>6332562</v>
      </c>
      <c r="AX197" s="246" t="s">
        <v>191</v>
      </c>
      <c r="AY197" s="243" t="s">
        <v>191</v>
      </c>
      <c r="AZ197" s="148"/>
      <c r="BA197" s="20">
        <v>841</v>
      </c>
      <c r="BB197" s="5"/>
      <c r="BC197" s="18">
        <v>1602.23</v>
      </c>
      <c r="BD197" s="473"/>
      <c r="BE197" s="20">
        <v>91523</v>
      </c>
      <c r="BF197" s="473"/>
      <c r="BG197" s="20">
        <v>92668</v>
      </c>
      <c r="BH197" s="249"/>
      <c r="BI197" s="20">
        <v>18976.23</v>
      </c>
      <c r="BJ197" s="249"/>
      <c r="BK197" s="20">
        <v>3222.54</v>
      </c>
      <c r="BL197" s="66"/>
      <c r="BM197" s="20">
        <v>12150.1</v>
      </c>
      <c r="BN197" s="66"/>
      <c r="BO197" s="20">
        <v>3603.6</v>
      </c>
      <c r="BP197" s="18"/>
      <c r="BQ197" s="494">
        <v>10534.23</v>
      </c>
      <c r="BR197" s="5"/>
      <c r="BS197" s="20">
        <v>5711.7730000000001</v>
      </c>
      <c r="BT197" s="473"/>
      <c r="BU197" s="272">
        <v>124.4</v>
      </c>
      <c r="BV197" s="340"/>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48"/>
      <c r="CW197" s="50">
        <v>6</v>
      </c>
      <c r="CX197" s="51">
        <v>11</v>
      </c>
      <c r="CY197" s="187"/>
    </row>
    <row r="198" spans="1:103" s="8" customFormat="1" ht="15" customHeight="1">
      <c r="A198" s="52">
        <v>2024</v>
      </c>
      <c r="B198" s="48"/>
      <c r="C198" s="50">
        <v>6</v>
      </c>
      <c r="D198" s="51">
        <v>12</v>
      </c>
      <c r="E198" s="7" t="str">
        <f t="shared" si="1"/>
        <v>612</v>
      </c>
      <c r="F198" s="340"/>
      <c r="G198" s="23">
        <v>45.5</v>
      </c>
      <c r="H198" s="462"/>
      <c r="I198" s="23">
        <v>75</v>
      </c>
      <c r="J198" s="477"/>
      <c r="K198" s="23">
        <v>55.6</v>
      </c>
      <c r="L198" s="473"/>
      <c r="M198" s="20">
        <v>12374</v>
      </c>
      <c r="N198" s="18"/>
      <c r="O198" s="284">
        <v>0</v>
      </c>
      <c r="P198" s="253"/>
      <c r="Q198" s="23">
        <v>101</v>
      </c>
      <c r="R198" s="66" t="s">
        <v>325</v>
      </c>
      <c r="S198" s="23">
        <v>104.1</v>
      </c>
      <c r="T198" s="253"/>
      <c r="U198" s="23">
        <v>99.5</v>
      </c>
      <c r="V198" s="261" t="s">
        <v>325</v>
      </c>
      <c r="W198" s="23">
        <v>104.2</v>
      </c>
      <c r="X198" s="253"/>
      <c r="Y198" s="23">
        <v>101.1</v>
      </c>
      <c r="Z198" s="66" t="s">
        <v>325</v>
      </c>
      <c r="AA198" s="56">
        <v>98.8</v>
      </c>
      <c r="AB198" s="6"/>
      <c r="AC198" s="154">
        <v>62957</v>
      </c>
      <c r="AD198" s="41"/>
      <c r="AE198" s="154">
        <v>17821</v>
      </c>
      <c r="AF198" s="41"/>
      <c r="AG198" s="154">
        <v>26424</v>
      </c>
      <c r="AH198" s="41"/>
      <c r="AI198" s="20">
        <v>12892</v>
      </c>
      <c r="AJ198" s="18"/>
      <c r="AK198" s="321">
        <v>6784.85</v>
      </c>
      <c r="AL198" s="3"/>
      <c r="AM198" s="20">
        <v>8031.3890000000001</v>
      </c>
      <c r="AN198" s="3"/>
      <c r="AO198" s="20">
        <v>21848.178800000002</v>
      </c>
      <c r="AP198" s="5"/>
      <c r="AQ198" s="284">
        <v>0</v>
      </c>
      <c r="AR198" s="322"/>
      <c r="AS198" s="284">
        <v>0</v>
      </c>
      <c r="AT198" s="322"/>
      <c r="AU198" s="20">
        <v>9915411</v>
      </c>
      <c r="AV198" s="5"/>
      <c r="AW198" s="20">
        <v>6397991</v>
      </c>
      <c r="AX198" s="246" t="s">
        <v>191</v>
      </c>
      <c r="AY198" s="243" t="s">
        <v>191</v>
      </c>
      <c r="AZ198" s="148"/>
      <c r="BA198" s="20">
        <v>842</v>
      </c>
      <c r="BB198" s="5"/>
      <c r="BC198" s="18">
        <v>1940.3</v>
      </c>
      <c r="BD198" s="473"/>
      <c r="BE198" s="20">
        <v>99101.65</v>
      </c>
      <c r="BF198" s="473"/>
      <c r="BG198" s="20">
        <v>97777.09</v>
      </c>
      <c r="BH198" s="249"/>
      <c r="BI198" s="20">
        <v>23480</v>
      </c>
      <c r="BJ198" s="249"/>
      <c r="BK198" s="20">
        <v>3703.18</v>
      </c>
      <c r="BL198" s="66"/>
      <c r="BM198" s="20">
        <v>15261</v>
      </c>
      <c r="BN198" s="66"/>
      <c r="BO198" s="20">
        <v>4515.49</v>
      </c>
      <c r="BP198" s="18"/>
      <c r="BQ198" s="18">
        <v>11371.5</v>
      </c>
      <c r="BR198" s="5"/>
      <c r="BS198" s="20">
        <v>5460.6959999999999</v>
      </c>
      <c r="BT198" s="474"/>
      <c r="BU198" s="272">
        <v>124.9</v>
      </c>
      <c r="BV198" s="340"/>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t="s">
        <v>323</v>
      </c>
      <c r="CU198" s="110">
        <v>2.5</v>
      </c>
      <c r="CV198" s="48"/>
      <c r="CW198" s="50">
        <v>6</v>
      </c>
      <c r="CX198" s="51">
        <v>12</v>
      </c>
      <c r="CY198" s="187"/>
    </row>
    <row r="199" spans="1:103" s="8" customFormat="1" ht="19.5" customHeight="1">
      <c r="A199" s="52">
        <v>2025</v>
      </c>
      <c r="B199" s="48"/>
      <c r="C199" s="50">
        <v>7</v>
      </c>
      <c r="D199" s="51">
        <v>1</v>
      </c>
      <c r="E199" s="7"/>
      <c r="F199" s="340"/>
      <c r="G199" s="23">
        <v>60</v>
      </c>
      <c r="H199" s="461"/>
      <c r="I199" s="56">
        <v>55.6</v>
      </c>
      <c r="J199" s="66" t="s">
        <v>325</v>
      </c>
      <c r="K199" s="23">
        <v>75</v>
      </c>
      <c r="L199" s="473"/>
      <c r="M199" s="18">
        <v>12359</v>
      </c>
      <c r="N199" s="5"/>
      <c r="O199" s="284">
        <v>0</v>
      </c>
      <c r="P199" s="65"/>
      <c r="Q199" s="56">
        <v>99.9</v>
      </c>
      <c r="R199" s="66"/>
      <c r="S199" s="23">
        <v>94.4</v>
      </c>
      <c r="T199" s="58"/>
      <c r="U199" s="23">
        <v>98.5</v>
      </c>
      <c r="V199" s="249"/>
      <c r="W199" s="23">
        <v>92.3</v>
      </c>
      <c r="X199" s="58"/>
      <c r="Y199" s="56">
        <v>102.6</v>
      </c>
      <c r="Z199" s="66"/>
      <c r="AA199" s="56">
        <v>102.8</v>
      </c>
      <c r="AB199" s="6"/>
      <c r="AC199" s="155">
        <v>56134</v>
      </c>
      <c r="AD199" s="41"/>
      <c r="AE199" s="154">
        <v>13525</v>
      </c>
      <c r="AF199" s="41"/>
      <c r="AG199" s="154">
        <v>24387</v>
      </c>
      <c r="AH199" s="41"/>
      <c r="AI199" s="18">
        <v>8807</v>
      </c>
      <c r="AJ199" s="5"/>
      <c r="AK199" s="321">
        <v>5662</v>
      </c>
      <c r="AL199" s="3"/>
      <c r="AM199" s="18">
        <v>6980</v>
      </c>
      <c r="AN199" s="3"/>
      <c r="AO199" s="20">
        <v>21079</v>
      </c>
      <c r="AP199" s="5"/>
      <c r="AQ199" s="284">
        <v>0</v>
      </c>
      <c r="AR199" s="322"/>
      <c r="AS199" s="284">
        <v>0</v>
      </c>
      <c r="AT199" s="322"/>
      <c r="AU199" s="18">
        <v>9949509</v>
      </c>
      <c r="AV199" s="5"/>
      <c r="AW199" s="20">
        <v>6418326</v>
      </c>
      <c r="AX199" s="246" t="s">
        <v>191</v>
      </c>
      <c r="AY199" s="243" t="s">
        <v>191</v>
      </c>
      <c r="AZ199" s="148"/>
      <c r="BA199" s="18">
        <v>840</v>
      </c>
      <c r="BB199" s="5"/>
      <c r="BC199" s="18">
        <v>1214</v>
      </c>
      <c r="BD199" s="473"/>
      <c r="BE199" s="20">
        <v>78652</v>
      </c>
      <c r="BF199" s="474"/>
      <c r="BG199" s="20">
        <v>106018</v>
      </c>
      <c r="BH199" s="249"/>
      <c r="BI199" s="20">
        <v>19159</v>
      </c>
      <c r="BJ199" s="249"/>
      <c r="BK199" s="18">
        <v>3082</v>
      </c>
      <c r="BL199" s="66"/>
      <c r="BM199" s="18">
        <v>12454</v>
      </c>
      <c r="BN199" s="66"/>
      <c r="BO199" s="20">
        <v>3624</v>
      </c>
      <c r="BP199" s="5"/>
      <c r="BQ199" s="18">
        <v>10496</v>
      </c>
      <c r="BR199" s="5"/>
      <c r="BS199" s="20">
        <v>4888</v>
      </c>
      <c r="BT199" s="474"/>
      <c r="BU199" s="272">
        <v>125.3</v>
      </c>
      <c r="BV199" s="340"/>
      <c r="BW199" s="55">
        <v>111.2</v>
      </c>
      <c r="BX199" s="66"/>
      <c r="BY199" s="20">
        <v>305521</v>
      </c>
      <c r="BZ199" s="66"/>
      <c r="CA199" s="509">
        <v>1.26</v>
      </c>
      <c r="CB199" s="66"/>
      <c r="CC199" s="18">
        <v>397</v>
      </c>
      <c r="CD199" s="66"/>
      <c r="CE199" s="18">
        <v>907</v>
      </c>
      <c r="CF199" s="66"/>
      <c r="CG199" s="56">
        <v>91.9</v>
      </c>
      <c r="CH199" s="66"/>
      <c r="CI199" s="56">
        <v>81.2</v>
      </c>
      <c r="CJ199" s="65"/>
      <c r="CK199" s="56">
        <v>107</v>
      </c>
      <c r="CL199" s="65"/>
      <c r="CM199" s="56">
        <v>94.5</v>
      </c>
      <c r="CN199" s="66"/>
      <c r="CO199" s="56">
        <v>105</v>
      </c>
      <c r="CP199" s="65"/>
      <c r="CQ199" s="56">
        <v>95.1</v>
      </c>
      <c r="CR199" s="66"/>
      <c r="CS199" s="23">
        <v>103.7</v>
      </c>
      <c r="CT199" s="6"/>
      <c r="CU199" s="110">
        <v>2.5</v>
      </c>
      <c r="CV199" s="48"/>
      <c r="CW199" s="50">
        <v>7</v>
      </c>
      <c r="CX199" s="51">
        <v>1</v>
      </c>
      <c r="CY199" s="187"/>
    </row>
    <row r="200" spans="1:103" s="8" customFormat="1" ht="15" customHeight="1" thickBot="1">
      <c r="A200" s="52">
        <v>2025</v>
      </c>
      <c r="B200" s="48"/>
      <c r="C200" s="50">
        <v>7</v>
      </c>
      <c r="D200" s="51">
        <v>2</v>
      </c>
      <c r="E200" s="7"/>
      <c r="F200" s="340"/>
      <c r="G200" s="510">
        <v>55</v>
      </c>
      <c r="H200" s="461"/>
      <c r="I200" s="56">
        <v>61.1</v>
      </c>
      <c r="J200" s="251"/>
      <c r="K200" s="23">
        <v>75</v>
      </c>
      <c r="L200" s="473"/>
      <c r="M200" s="18">
        <v>12354</v>
      </c>
      <c r="N200" s="281"/>
      <c r="O200" s="284">
        <v>0</v>
      </c>
      <c r="P200" s="65"/>
      <c r="Q200" s="56">
        <v>102.2</v>
      </c>
      <c r="R200" s="251"/>
      <c r="S200" s="510">
        <v>97.3</v>
      </c>
      <c r="T200" s="58"/>
      <c r="U200" s="510">
        <v>101.5</v>
      </c>
      <c r="V200" s="249"/>
      <c r="W200" s="510">
        <v>97.1</v>
      </c>
      <c r="X200" s="58"/>
      <c r="Y200" s="56">
        <v>100.9</v>
      </c>
      <c r="Z200" s="251"/>
      <c r="AA200" s="56">
        <v>101.3</v>
      </c>
      <c r="AB200" s="6"/>
      <c r="AC200" s="155">
        <v>60583</v>
      </c>
      <c r="AD200" s="41"/>
      <c r="AE200" s="154">
        <v>16272</v>
      </c>
      <c r="AF200" s="324"/>
      <c r="AG200" s="154">
        <v>25744</v>
      </c>
      <c r="AH200" s="41"/>
      <c r="AI200" s="18">
        <v>9158</v>
      </c>
      <c r="AJ200" s="281"/>
      <c r="AK200" s="321">
        <v>6914</v>
      </c>
      <c r="AL200" s="3"/>
      <c r="AM200" s="18">
        <v>8076</v>
      </c>
      <c r="AN200" s="435"/>
      <c r="AO200" s="20">
        <v>23704</v>
      </c>
      <c r="AP200" s="5"/>
      <c r="AQ200" s="284">
        <v>0</v>
      </c>
      <c r="AR200" s="328"/>
      <c r="AS200" s="284">
        <v>0</v>
      </c>
      <c r="AT200" s="322"/>
      <c r="AU200" s="18">
        <v>9932795</v>
      </c>
      <c r="AV200" s="281"/>
      <c r="AW200" s="20">
        <v>6407881</v>
      </c>
      <c r="AX200" s="246" t="s">
        <v>191</v>
      </c>
      <c r="AY200" s="243" t="s">
        <v>191</v>
      </c>
      <c r="AZ200" s="148"/>
      <c r="BA200" s="18">
        <v>764</v>
      </c>
      <c r="BB200" s="281"/>
      <c r="BC200" s="18">
        <v>1713</v>
      </c>
      <c r="BD200" s="473"/>
      <c r="BE200" s="228">
        <v>91901</v>
      </c>
      <c r="BF200" s="474"/>
      <c r="BG200" s="20">
        <v>86046</v>
      </c>
      <c r="BH200" s="249"/>
      <c r="BI200" s="228">
        <v>17306</v>
      </c>
      <c r="BJ200" s="250"/>
      <c r="BK200" s="18">
        <v>2378</v>
      </c>
      <c r="BL200" s="251"/>
      <c r="BM200" s="511">
        <v>11731</v>
      </c>
      <c r="BN200" s="251"/>
      <c r="BO200" s="228">
        <v>3197</v>
      </c>
      <c r="BP200" s="281"/>
      <c r="BQ200" s="18">
        <v>9802</v>
      </c>
      <c r="BR200" s="5"/>
      <c r="BS200" s="20">
        <v>4793</v>
      </c>
      <c r="BT200" s="474"/>
      <c r="BU200" s="272">
        <v>125.3</v>
      </c>
      <c r="BV200" s="340"/>
      <c r="BW200" s="55">
        <v>110.8</v>
      </c>
      <c r="BX200" s="251"/>
      <c r="BY200" s="20">
        <v>290511</v>
      </c>
      <c r="BZ200" s="66"/>
      <c r="CA200" s="509">
        <v>1.24</v>
      </c>
      <c r="CB200" s="251"/>
      <c r="CC200" s="18">
        <v>361</v>
      </c>
      <c r="CD200" s="251"/>
      <c r="CE200" s="18">
        <v>840</v>
      </c>
      <c r="CF200" s="251"/>
      <c r="CG200" s="56">
        <v>90.7</v>
      </c>
      <c r="CH200" s="251"/>
      <c r="CI200" s="56">
        <v>80.5</v>
      </c>
      <c r="CJ200" s="254"/>
      <c r="CK200" s="56">
        <v>106.8</v>
      </c>
      <c r="CL200" s="254"/>
      <c r="CM200" s="56">
        <v>94.8</v>
      </c>
      <c r="CN200" s="251"/>
      <c r="CO200" s="56">
        <v>104.8</v>
      </c>
      <c r="CP200" s="254"/>
      <c r="CQ200" s="56">
        <v>96.8</v>
      </c>
      <c r="CR200" s="251"/>
      <c r="CS200" s="23">
        <v>111.9</v>
      </c>
      <c r="CT200" s="6"/>
      <c r="CU200" s="110">
        <v>2.4</v>
      </c>
      <c r="CV200" s="48"/>
      <c r="CW200" s="50">
        <v>7</v>
      </c>
      <c r="CX200" s="51">
        <v>2</v>
      </c>
      <c r="CY200" s="187"/>
    </row>
    <row r="201" spans="1:103" s="8" customFormat="1" ht="15" customHeight="1">
      <c r="A201" s="2"/>
      <c r="B201" s="600" t="s">
        <v>15</v>
      </c>
      <c r="C201" s="601"/>
      <c r="D201" s="601"/>
      <c r="E201" s="602"/>
      <c r="F201" s="523" t="s">
        <v>96</v>
      </c>
      <c r="G201" s="524"/>
      <c r="H201" s="524"/>
      <c r="I201" s="524"/>
      <c r="J201" s="524"/>
      <c r="K201" s="528"/>
      <c r="L201" s="523" t="s">
        <v>37</v>
      </c>
      <c r="M201" s="524"/>
      <c r="N201" s="524"/>
      <c r="O201" s="528"/>
      <c r="P201" s="523" t="s">
        <v>38</v>
      </c>
      <c r="Q201" s="524"/>
      <c r="R201" s="524"/>
      <c r="S201" s="524"/>
      <c r="T201" s="524"/>
      <c r="U201" s="524"/>
      <c r="V201" s="524"/>
      <c r="W201" s="524"/>
      <c r="X201" s="524"/>
      <c r="Y201" s="524"/>
      <c r="Z201" s="524"/>
      <c r="AA201" s="524"/>
      <c r="AB201" s="241"/>
      <c r="AC201" s="527" t="s">
        <v>36</v>
      </c>
      <c r="AD201" s="527"/>
      <c r="AE201" s="524"/>
      <c r="AF201" s="524"/>
      <c r="AG201" s="528"/>
      <c r="AH201" s="241"/>
      <c r="AI201" s="530" t="s">
        <v>156</v>
      </c>
      <c r="AJ201" s="530"/>
      <c r="AK201" s="531"/>
      <c r="AL201" s="326"/>
      <c r="AM201" s="527" t="s">
        <v>36</v>
      </c>
      <c r="AN201" s="527"/>
      <c r="AO201" s="528"/>
      <c r="AP201" s="241"/>
      <c r="AQ201" s="542"/>
      <c r="AR201" s="542"/>
      <c r="AS201" s="543"/>
      <c r="AT201" s="241"/>
      <c r="AU201" s="527" t="s">
        <v>16</v>
      </c>
      <c r="AV201" s="527"/>
      <c r="AW201" s="528"/>
      <c r="AX201" s="527" t="s">
        <v>78</v>
      </c>
      <c r="AY201" s="528"/>
      <c r="AZ201" s="241"/>
      <c r="BA201" s="530" t="s">
        <v>80</v>
      </c>
      <c r="BB201" s="530"/>
      <c r="BC201" s="539"/>
      <c r="BD201" s="523" t="s">
        <v>57</v>
      </c>
      <c r="BE201" s="524"/>
      <c r="BF201" s="524"/>
      <c r="BG201" s="528"/>
      <c r="BH201" s="564" t="s">
        <v>148</v>
      </c>
      <c r="BI201" s="565"/>
      <c r="BJ201" s="565"/>
      <c r="BK201" s="565"/>
      <c r="BL201" s="565"/>
      <c r="BM201" s="565"/>
      <c r="BN201" s="565"/>
      <c r="BO201" s="565"/>
      <c r="BP201" s="565"/>
      <c r="BQ201" s="566"/>
      <c r="BR201" s="523" t="s">
        <v>97</v>
      </c>
      <c r="BS201" s="528"/>
      <c r="BT201" s="294"/>
      <c r="BU201" s="527" t="s">
        <v>79</v>
      </c>
      <c r="BV201" s="296"/>
      <c r="BW201" s="527" t="s">
        <v>37</v>
      </c>
      <c r="BX201" s="524"/>
      <c r="BY201" s="528"/>
      <c r="BZ201" s="241"/>
      <c r="CA201" s="527" t="s">
        <v>39</v>
      </c>
      <c r="CB201" s="524"/>
      <c r="CC201" s="524"/>
      <c r="CD201" s="524"/>
      <c r="CE201" s="524"/>
      <c r="CF201" s="524"/>
      <c r="CG201" s="524"/>
      <c r="CH201" s="524"/>
      <c r="CI201" s="524"/>
      <c r="CJ201" s="524"/>
      <c r="CK201" s="524"/>
      <c r="CL201" s="524"/>
      <c r="CM201" s="524"/>
      <c r="CN201" s="524"/>
      <c r="CO201" s="524"/>
      <c r="CP201" s="524"/>
      <c r="CQ201" s="524"/>
      <c r="CR201" s="524"/>
      <c r="CS201" s="528"/>
      <c r="CT201" s="241"/>
      <c r="CU201" s="556" t="s">
        <v>59</v>
      </c>
      <c r="CV201" s="523" t="s">
        <v>81</v>
      </c>
      <c r="CW201" s="524"/>
      <c r="CX201" s="524"/>
      <c r="CY201" s="554"/>
    </row>
    <row r="202" spans="1:103" s="8" customFormat="1" ht="15" customHeight="1" thickBot="1">
      <c r="A202" s="2"/>
      <c r="B202" s="603"/>
      <c r="C202" s="603"/>
      <c r="D202" s="603"/>
      <c r="E202" s="604"/>
      <c r="F202" s="525"/>
      <c r="G202" s="526"/>
      <c r="H202" s="526"/>
      <c r="I202" s="526"/>
      <c r="J202" s="526"/>
      <c r="K202" s="529"/>
      <c r="L202" s="525"/>
      <c r="M202" s="526"/>
      <c r="N202" s="526"/>
      <c r="O202" s="529"/>
      <c r="P202" s="525"/>
      <c r="Q202" s="526"/>
      <c r="R202" s="526"/>
      <c r="S202" s="526"/>
      <c r="T202" s="526"/>
      <c r="U202" s="526"/>
      <c r="V202" s="526"/>
      <c r="W202" s="526"/>
      <c r="X202" s="526"/>
      <c r="Y202" s="526"/>
      <c r="Z202" s="526"/>
      <c r="AA202" s="526"/>
      <c r="AB202" s="230"/>
      <c r="AC202" s="526"/>
      <c r="AD202" s="526"/>
      <c r="AE202" s="526"/>
      <c r="AF202" s="526"/>
      <c r="AG202" s="529"/>
      <c r="AH202" s="230"/>
      <c r="AI202" s="532"/>
      <c r="AJ202" s="532"/>
      <c r="AK202" s="533"/>
      <c r="AL202" s="297"/>
      <c r="AM202" s="526"/>
      <c r="AN202" s="526"/>
      <c r="AO202" s="529"/>
      <c r="AP202" s="230"/>
      <c r="AQ202" s="544"/>
      <c r="AR202" s="544"/>
      <c r="AS202" s="545"/>
      <c r="AT202" s="230"/>
      <c r="AU202" s="526"/>
      <c r="AV202" s="526"/>
      <c r="AW202" s="529"/>
      <c r="AX202" s="526"/>
      <c r="AY202" s="529"/>
      <c r="AZ202" s="230"/>
      <c r="BA202" s="540"/>
      <c r="BB202" s="540"/>
      <c r="BC202" s="541"/>
      <c r="BD202" s="525"/>
      <c r="BE202" s="526"/>
      <c r="BF202" s="526"/>
      <c r="BG202" s="529"/>
      <c r="BH202" s="567"/>
      <c r="BI202" s="568"/>
      <c r="BJ202" s="568"/>
      <c r="BK202" s="568"/>
      <c r="BL202" s="568"/>
      <c r="BM202" s="568"/>
      <c r="BN202" s="568"/>
      <c r="BO202" s="568"/>
      <c r="BP202" s="568"/>
      <c r="BQ202" s="569"/>
      <c r="BR202" s="525"/>
      <c r="BS202" s="529"/>
      <c r="BT202" s="295"/>
      <c r="BU202" s="526"/>
      <c r="BV202" s="230"/>
      <c r="BW202" s="526"/>
      <c r="BX202" s="526"/>
      <c r="BY202" s="529"/>
      <c r="BZ202" s="230"/>
      <c r="CA202" s="526"/>
      <c r="CB202" s="526"/>
      <c r="CC202" s="526"/>
      <c r="CD202" s="526"/>
      <c r="CE202" s="526"/>
      <c r="CF202" s="526"/>
      <c r="CG202" s="526"/>
      <c r="CH202" s="526"/>
      <c r="CI202" s="526"/>
      <c r="CJ202" s="526"/>
      <c r="CK202" s="526"/>
      <c r="CL202" s="526"/>
      <c r="CM202" s="526"/>
      <c r="CN202" s="526"/>
      <c r="CO202" s="526"/>
      <c r="CP202" s="526"/>
      <c r="CQ202" s="526"/>
      <c r="CR202" s="526"/>
      <c r="CS202" s="529"/>
      <c r="CT202" s="230"/>
      <c r="CU202" s="557"/>
      <c r="CV202" s="525"/>
      <c r="CW202" s="526"/>
      <c r="CX202" s="526"/>
      <c r="CY202" s="555"/>
    </row>
    <row r="203" spans="1:103" s="8" customFormat="1" ht="15" customHeight="1">
      <c r="A203" s="2"/>
      <c r="B203" s="221"/>
      <c r="C203" s="221"/>
      <c r="D203" s="14" t="s">
        <v>20</v>
      </c>
      <c r="E203" s="221"/>
      <c r="F203" s="32" t="s">
        <v>171</v>
      </c>
      <c r="G203" s="28"/>
      <c r="H203" s="28"/>
      <c r="I203" s="28"/>
      <c r="J203" s="27"/>
      <c r="K203" s="28"/>
      <c r="L203" s="28"/>
      <c r="M203" s="28"/>
      <c r="N203" s="28"/>
      <c r="O203" s="28"/>
      <c r="P203" s="28"/>
      <c r="Q203" s="28"/>
      <c r="R203" s="28"/>
      <c r="S203" s="28"/>
      <c r="T203" s="27"/>
      <c r="U203" s="28"/>
      <c r="V203" s="28"/>
      <c r="W203" s="28"/>
      <c r="X203" s="221"/>
      <c r="Y203" s="221"/>
      <c r="Z203" s="221"/>
      <c r="AA203" s="221"/>
      <c r="AB203" s="221"/>
      <c r="AC203" s="27"/>
      <c r="AD203" s="27"/>
      <c r="AE203" s="28"/>
      <c r="AF203" s="28"/>
      <c r="AG203" s="28"/>
      <c r="AH203" s="28"/>
      <c r="AI203" s="28"/>
      <c r="AJ203" s="28"/>
      <c r="AK203" s="28"/>
      <c r="AL203" s="28"/>
      <c r="AM203" s="221"/>
      <c r="AN203" s="221"/>
      <c r="AO203" s="221"/>
      <c r="AP203" s="221"/>
      <c r="AQ203" s="27" t="s">
        <v>204</v>
      </c>
      <c r="AR203" s="27"/>
      <c r="AS203" s="221"/>
      <c r="AT203" s="221"/>
      <c r="AU203" s="221"/>
      <c r="AV203" s="221"/>
      <c r="AW203" s="221"/>
      <c r="AX203" s="221"/>
      <c r="AY203" s="221"/>
      <c r="AZ203" s="221"/>
      <c r="BA203" s="537" t="s">
        <v>207</v>
      </c>
      <c r="BB203" s="537"/>
      <c r="BC203" s="538"/>
      <c r="BD203" s="538"/>
      <c r="BE203" s="538"/>
      <c r="BF203" s="538"/>
      <c r="BG203" s="538"/>
      <c r="BH203" s="538"/>
      <c r="BI203" s="538"/>
      <c r="BJ203" s="538"/>
      <c r="BK203" s="538"/>
      <c r="BL203" s="538"/>
      <c r="BM203" s="538"/>
      <c r="BN203" s="226"/>
      <c r="BO203" s="59"/>
      <c r="BP203" s="59"/>
      <c r="BQ203" s="59"/>
      <c r="BR203" s="221"/>
      <c r="BS203" s="221"/>
      <c r="BT203" s="221"/>
      <c r="BU203" s="32" t="s">
        <v>302</v>
      </c>
      <c r="BV203" s="32"/>
      <c r="BW203" s="27"/>
      <c r="BX203" s="27"/>
      <c r="BY203" s="27"/>
      <c r="BZ203" s="27"/>
      <c r="CA203" s="27"/>
      <c r="CB203" s="27"/>
      <c r="CC203" s="27"/>
      <c r="CD203" s="28"/>
      <c r="CE203" s="28"/>
      <c r="CF203" s="28"/>
      <c r="CG203" s="28"/>
      <c r="CH203" s="28"/>
      <c r="CI203" s="28"/>
      <c r="CJ203" s="28"/>
      <c r="CK203" s="28"/>
      <c r="CL203" s="28"/>
      <c r="CM203" s="28"/>
      <c r="CN203" s="28"/>
      <c r="CO203" s="28"/>
      <c r="CP203" s="28"/>
      <c r="CQ203" s="28"/>
      <c r="CR203" s="221"/>
      <c r="CS203" s="221"/>
      <c r="CT203" s="221"/>
      <c r="CU203" s="24"/>
      <c r="CV203" s="221"/>
      <c r="CW203" s="221"/>
      <c r="CX203" s="221"/>
      <c r="CY203" s="221"/>
    </row>
    <row r="204" spans="1:103" ht="13.5" customHeight="1">
      <c r="A204" s="14"/>
      <c r="B204" s="25"/>
      <c r="C204" s="8"/>
      <c r="D204" s="14"/>
      <c r="E204" s="28"/>
      <c r="F204" s="27" t="s">
        <v>172</v>
      </c>
      <c r="G204" s="27"/>
      <c r="H204" s="27"/>
      <c r="I204" s="27"/>
      <c r="J204" s="27"/>
      <c r="K204" s="27"/>
      <c r="L204" s="27"/>
      <c r="M204" s="27"/>
      <c r="N204" s="27"/>
      <c r="O204" s="27"/>
      <c r="P204" s="27"/>
      <c r="Q204" s="27"/>
      <c r="R204" s="27"/>
      <c r="S204" s="27"/>
      <c r="T204" s="27"/>
      <c r="U204" s="27"/>
      <c r="V204" s="27"/>
      <c r="W204" s="27"/>
      <c r="X204" s="27"/>
      <c r="Y204" s="28"/>
      <c r="Z204" s="28"/>
      <c r="AA204" s="28"/>
      <c r="AB204" s="28"/>
      <c r="AC204" s="27"/>
      <c r="AD204" s="27"/>
      <c r="AE204" s="27"/>
      <c r="AF204" s="27"/>
      <c r="AG204" s="27"/>
      <c r="AH204" s="27"/>
      <c r="AI204" s="27"/>
      <c r="AJ204" s="27"/>
      <c r="AK204" s="27"/>
      <c r="AL204" s="27"/>
      <c r="AO204" s="28"/>
      <c r="AP204" s="28"/>
      <c r="AQ204" s="28"/>
      <c r="AR204" s="28"/>
      <c r="AS204" s="28"/>
      <c r="AT204" s="28"/>
      <c r="AU204" s="28"/>
      <c r="AV204" s="28"/>
      <c r="AW204" s="27"/>
      <c r="AX204" s="28"/>
      <c r="AY204" s="8"/>
      <c r="AZ204" s="8"/>
      <c r="BA204" s="27" t="s">
        <v>208</v>
      </c>
      <c r="BB204" s="27"/>
      <c r="BC204" s="32"/>
      <c r="BD204" s="28"/>
      <c r="BE204" s="28"/>
      <c r="BF204" s="28"/>
      <c r="BG204" s="28"/>
      <c r="BH204" s="28"/>
      <c r="BI204" s="28"/>
      <c r="BJ204" s="28"/>
      <c r="BK204" s="28"/>
      <c r="BL204" s="28"/>
      <c r="BM204" s="28"/>
      <c r="BN204" s="28"/>
      <c r="BO204" s="28"/>
      <c r="BP204" s="28"/>
      <c r="BQ204" s="28"/>
      <c r="BR204" s="28"/>
      <c r="BS204" s="28"/>
      <c r="BT204" s="28"/>
      <c r="BU204" s="32" t="s">
        <v>235</v>
      </c>
      <c r="BV204" s="32"/>
      <c r="BW204" s="27"/>
      <c r="BX204" s="27"/>
      <c r="BY204" s="27"/>
      <c r="BZ204" s="27"/>
      <c r="CA204" s="27"/>
      <c r="CB204" s="27"/>
      <c r="CC204" s="27"/>
      <c r="CD204" s="28"/>
      <c r="CE204" s="28"/>
      <c r="CF204" s="28"/>
      <c r="CG204" s="28"/>
      <c r="CH204" s="28"/>
      <c r="CI204" s="28"/>
      <c r="CJ204" s="28"/>
      <c r="CK204" s="28"/>
      <c r="CL204" s="28"/>
      <c r="CM204" s="28"/>
      <c r="CN204" s="28"/>
      <c r="CO204" s="28"/>
      <c r="CP204" s="28"/>
      <c r="CQ204" s="28"/>
      <c r="CR204" s="28"/>
      <c r="CS204" s="28"/>
      <c r="CT204" s="28"/>
      <c r="CU204" s="27"/>
      <c r="CV204" s="28"/>
      <c r="CW204" s="28"/>
      <c r="CX204" s="192"/>
      <c r="CY204" s="192"/>
    </row>
    <row r="205" spans="1:103" ht="13.5" customHeight="1">
      <c r="A205" s="8"/>
      <c r="B205" s="26"/>
      <c r="C205" s="8"/>
      <c r="D205" s="27"/>
      <c r="E205" s="27"/>
      <c r="F205" s="27" t="s">
        <v>220</v>
      </c>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8"/>
      <c r="AF205" s="28"/>
      <c r="AG205" s="28"/>
      <c r="AH205" s="28"/>
      <c r="AI205" s="28"/>
      <c r="AJ205" s="28"/>
      <c r="AK205" s="28"/>
      <c r="AL205" s="28"/>
      <c r="AO205" s="27"/>
      <c r="AP205" s="27"/>
      <c r="AQ205" s="27"/>
      <c r="AR205" s="27"/>
      <c r="AS205" s="27"/>
      <c r="AT205" s="27"/>
      <c r="AU205" s="27"/>
      <c r="AV205" s="27"/>
      <c r="AW205" s="27"/>
      <c r="AX205" s="27"/>
      <c r="AY205" s="8"/>
      <c r="AZ205" s="8"/>
      <c r="BA205" s="27" t="s">
        <v>211</v>
      </c>
      <c r="BB205" s="27"/>
      <c r="BC205" s="27"/>
      <c r="BD205" s="27"/>
      <c r="BE205" s="27"/>
      <c r="BF205" s="27"/>
      <c r="BG205" s="27"/>
      <c r="BH205" s="27"/>
      <c r="BI205" s="27"/>
      <c r="BJ205" s="27"/>
      <c r="BK205" s="27"/>
      <c r="BL205" s="27"/>
      <c r="BM205" s="27"/>
      <c r="BN205" s="27"/>
      <c r="BO205" s="27"/>
      <c r="BP205" s="27"/>
      <c r="BQ205" s="27"/>
      <c r="BR205" s="27"/>
      <c r="BS205" s="27"/>
      <c r="BT205" s="27"/>
      <c r="BU205" s="27" t="s">
        <v>217</v>
      </c>
      <c r="BV205" s="27"/>
      <c r="BW205" s="27"/>
      <c r="BX205" s="28"/>
      <c r="BY205" s="28"/>
      <c r="BZ205" s="28"/>
      <c r="CA205" s="8"/>
      <c r="CB205" s="28"/>
      <c r="CC205" s="28"/>
      <c r="CD205" s="28"/>
      <c r="CE205" s="28"/>
      <c r="CF205" s="28"/>
      <c r="CG205" s="28"/>
      <c r="CH205" s="28"/>
      <c r="CI205" s="28"/>
      <c r="CJ205" s="28"/>
      <c r="CK205" s="28"/>
      <c r="CL205" s="28"/>
      <c r="CM205" s="28"/>
      <c r="CN205" s="28"/>
      <c r="CO205" s="28"/>
      <c r="CP205" s="27"/>
      <c r="CQ205" s="27"/>
      <c r="CR205" s="28"/>
      <c r="CS205" s="27"/>
      <c r="CT205" s="27"/>
      <c r="CU205" s="27"/>
      <c r="CV205" s="27"/>
      <c r="CW205" s="27"/>
      <c r="CX205" s="27"/>
      <c r="CY205" s="27"/>
    </row>
    <row r="206" spans="1:103" ht="13.5" customHeight="1">
      <c r="A206" s="8"/>
      <c r="B206" s="26"/>
      <c r="C206" s="8"/>
      <c r="D206" s="27"/>
      <c r="E206" s="27"/>
      <c r="F206" s="27" t="s">
        <v>303</v>
      </c>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L206" s="27"/>
      <c r="AO206" s="27"/>
      <c r="AP206" s="27"/>
      <c r="AQ206" s="27"/>
      <c r="AR206" s="27"/>
      <c r="AS206" s="27"/>
      <c r="AT206" s="27"/>
      <c r="AU206" s="27"/>
      <c r="AV206" s="27"/>
      <c r="AX206" s="27"/>
      <c r="AY206" s="8"/>
      <c r="AZ206" s="8"/>
      <c r="BA206" s="27" t="s">
        <v>212</v>
      </c>
      <c r="BB206" s="27"/>
      <c r="BC206" s="27"/>
      <c r="BD206" s="27"/>
      <c r="BE206" s="27"/>
      <c r="BF206" s="27"/>
      <c r="BG206" s="27"/>
      <c r="BH206" s="27"/>
      <c r="BI206" s="27"/>
      <c r="BJ206" s="27"/>
      <c r="BK206" s="27"/>
      <c r="BL206" s="27"/>
      <c r="BM206" s="27"/>
      <c r="BN206" s="27"/>
      <c r="BO206" s="27"/>
      <c r="BP206" s="27"/>
      <c r="BQ206" s="27"/>
      <c r="BR206" s="27"/>
      <c r="BS206" s="27"/>
      <c r="BT206" s="27"/>
      <c r="BU206" s="27" t="s">
        <v>210</v>
      </c>
      <c r="BV206" s="27"/>
      <c r="BW206" s="27"/>
      <c r="BX206" s="27"/>
      <c r="BY206" s="27"/>
      <c r="BZ206" s="27"/>
      <c r="CA206" s="8"/>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row>
    <row r="207" spans="1:103" ht="13.5" customHeight="1">
      <c r="A207" s="8"/>
      <c r="B207" s="26"/>
      <c r="C207" s="8"/>
      <c r="D207" s="27"/>
      <c r="E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O207" s="27"/>
      <c r="AP207" s="27"/>
      <c r="AQ207" s="27"/>
      <c r="AR207" s="27"/>
      <c r="AS207" s="27"/>
      <c r="AT207" s="27"/>
      <c r="AU207" s="27"/>
      <c r="AV207" s="27"/>
      <c r="AW207" s="27"/>
      <c r="AX207" s="27"/>
      <c r="AY207" s="27"/>
      <c r="AZ207" s="27"/>
      <c r="BA207" s="27" t="s">
        <v>221</v>
      </c>
      <c r="BB207" s="27"/>
      <c r="BC207" s="27"/>
      <c r="BD207" s="27"/>
      <c r="BE207" s="27"/>
      <c r="BF207" s="27"/>
      <c r="BG207" s="27"/>
      <c r="BH207" s="27"/>
      <c r="BI207" s="27"/>
      <c r="BJ207" s="27"/>
      <c r="BK207" s="27"/>
      <c r="BL207" s="27"/>
      <c r="BM207" s="27"/>
      <c r="BN207" s="27"/>
      <c r="BO207" s="27"/>
      <c r="BP207" s="27"/>
      <c r="BQ207" s="27"/>
      <c r="BR207" s="27"/>
      <c r="BS207" s="27"/>
      <c r="BT207" s="27"/>
      <c r="BU207" s="27" t="s">
        <v>237</v>
      </c>
      <c r="BV207" s="27"/>
      <c r="BW207" s="27"/>
      <c r="BX207" s="27"/>
      <c r="BY207" s="27"/>
      <c r="BZ207" s="27"/>
      <c r="CA207" s="8"/>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row>
    <row r="208" spans="1:103" ht="13.5" customHeight="1">
      <c r="A208" s="8"/>
      <c r="B208" s="26"/>
      <c r="C208" s="27"/>
      <c r="D208" s="27"/>
      <c r="E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8"/>
      <c r="CB208" s="27"/>
      <c r="CC208" s="27"/>
      <c r="CD208" s="27"/>
      <c r="CE208" s="27"/>
      <c r="CF208" s="27"/>
      <c r="CG208" s="27"/>
      <c r="CH208" s="27"/>
      <c r="CI208" s="27"/>
      <c r="CJ208" s="27"/>
      <c r="CK208" s="27"/>
      <c r="CL208" s="27"/>
      <c r="CM208" s="27"/>
      <c r="CN208" s="27"/>
      <c r="CP208" s="27"/>
      <c r="CQ208" s="27"/>
      <c r="CR208" s="27"/>
      <c r="CS208" s="27"/>
      <c r="CT208" s="27"/>
      <c r="CU208" s="27"/>
      <c r="CV208" s="27"/>
      <c r="CW208" s="27"/>
      <c r="CX208" s="27"/>
      <c r="CY208" s="27"/>
    </row>
    <row r="209" spans="1:103" ht="13.5" customHeight="1">
      <c r="A209" s="8"/>
      <c r="B209" s="26"/>
      <c r="C209" s="27"/>
      <c r="D209" s="27"/>
      <c r="E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8"/>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row>
  </sheetData>
  <mergeCells count="94">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BC7:BC8"/>
    <mergeCell ref="BF7:BG8"/>
    <mergeCell ref="BH6:BO6"/>
    <mergeCell ref="BH7:BI8"/>
    <mergeCell ref="B201:E202"/>
    <mergeCell ref="R7:S8"/>
    <mergeCell ref="V7:W8"/>
    <mergeCell ref="F7:G8"/>
    <mergeCell ref="J7:K8"/>
    <mergeCell ref="L6:M8"/>
    <mergeCell ref="N6:O8"/>
    <mergeCell ref="L201:O202"/>
    <mergeCell ref="F201:K202"/>
    <mergeCell ref="H7:I8"/>
    <mergeCell ref="T6:W6"/>
    <mergeCell ref="T7:U8"/>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N8:BO8"/>
    <mergeCell ref="CP6:CQ8"/>
    <mergeCell ref="CV201:CY202"/>
    <mergeCell ref="BU201:BU202"/>
    <mergeCell ref="BR201:BS202"/>
    <mergeCell ref="CU201:CU202"/>
    <mergeCell ref="CP9:CQ9"/>
    <mergeCell ref="BW201:BY202"/>
    <mergeCell ref="CA201:CS202"/>
    <mergeCell ref="CL9:CM9"/>
    <mergeCell ref="CJ9:CK9"/>
    <mergeCell ref="BP6:BQ8"/>
    <mergeCell ref="BH201:BQ202"/>
    <mergeCell ref="BA203:BM203"/>
    <mergeCell ref="AM201:AO202"/>
    <mergeCell ref="BA201:BC202"/>
    <mergeCell ref="BD201:BG202"/>
    <mergeCell ref="AQ201:AS202"/>
    <mergeCell ref="AU201:AW202"/>
    <mergeCell ref="AX201:AY202"/>
    <mergeCell ref="AI201:AK202"/>
    <mergeCell ref="V9:W9"/>
    <mergeCell ref="X9:Y9"/>
    <mergeCell ref="Z9:AA9"/>
    <mergeCell ref="BJ9:BK9"/>
    <mergeCell ref="P9:Q9"/>
    <mergeCell ref="R9:S9"/>
    <mergeCell ref="P201:AA202"/>
    <mergeCell ref="T9:U9"/>
    <mergeCell ref="AC201:AG202"/>
  </mergeCells>
  <phoneticPr fontId="3"/>
  <conditionalFormatting sqref="A9:P9 R9 T9 V9 X9 Z9 AC9:BJ9 BM9:XFD9 A10:XFD10 AU11:XFD24 AU25:BM25 BO25:XFD25 AU26:XFD28 A29:BP29 BR29:XFD29 A30:XFD78 A79:BP185 BR79:XFD197 Y186:BP192 A186:X198 AA193:BP197 Y193:Z198 AA198:XFD198 A199:XFD200">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9" scale="16"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11"/>
  <sheetViews>
    <sheetView showGridLines="0" tabSelected="1" zoomScale="90" zoomScaleNormal="90" zoomScaleSheetLayoutView="90" workbookViewId="0">
      <pane xSplit="5" ySplit="9" topLeftCell="AY179" activePane="bottomRight" state="frozen"/>
      <selection pane="topRight" activeCell="F1" sqref="F1"/>
      <selection pane="bottomLeft" activeCell="A10" sqref="A10"/>
      <selection pane="bottomRight" activeCell="BK191" sqref="BK191"/>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8.36328125" style="2" bestFit="1" customWidth="1"/>
    <col min="8" max="8" width="2.36328125" style="2" customWidth="1"/>
    <col min="9" max="9" width="8.36328125" style="2" bestFit="1" customWidth="1"/>
    <col min="10" max="10" width="2.36328125" style="2" customWidth="1"/>
    <col min="11" max="11" width="8.36328125" style="2" bestFit="1" customWidth="1"/>
    <col min="12" max="12" width="2.36328125" style="2" customWidth="1"/>
    <col min="13" max="13" width="12.08984375" style="2" customWidth="1"/>
    <col min="14" max="14" width="2.36328125" style="2" customWidth="1"/>
    <col min="15" max="15" width="10.1796875" style="2" customWidth="1"/>
    <col min="16" max="16" width="2.36328125" style="2" customWidth="1"/>
    <col min="17" max="17" width="8.90625" style="2" customWidth="1"/>
    <col min="18" max="18" width="2.36328125" style="2" customWidth="1"/>
    <col min="19" max="19" width="9.08984375" style="2" customWidth="1"/>
    <col min="20" max="20" width="2.36328125" style="2" customWidth="1"/>
    <col min="21" max="21" width="9" style="2" customWidth="1"/>
    <col min="22" max="22" width="2.36328125" style="2" customWidth="1"/>
    <col min="23" max="23" width="9.08984375" style="2" customWidth="1"/>
    <col min="24" max="24" width="2.36328125" style="2" customWidth="1"/>
    <col min="25" max="25" width="9" style="2" customWidth="1"/>
    <col min="26" max="26" width="2.36328125" style="2" customWidth="1"/>
    <col min="27" max="27" width="9.08984375" style="2" customWidth="1"/>
    <col min="28" max="28" width="2.36328125" style="2" customWidth="1"/>
    <col min="29" max="29" width="12.453125" style="2" customWidth="1"/>
    <col min="30" max="30" width="2.36328125" style="2" customWidth="1"/>
    <col min="31" max="31" width="12.453125" style="2" customWidth="1"/>
    <col min="32" max="32" width="2.36328125" style="2" customWidth="1"/>
    <col min="33" max="33" width="12.453125" style="2" customWidth="1"/>
    <col min="34" max="34" width="2.36328125" style="2" customWidth="1"/>
    <col min="35" max="35" width="12.453125" style="2" customWidth="1"/>
    <col min="36" max="36" width="2.36328125" style="2" customWidth="1"/>
    <col min="37" max="37" width="12.453125" style="2" customWidth="1"/>
    <col min="38" max="38" width="2.36328125" style="2" customWidth="1"/>
    <col min="39" max="39" width="12.453125" style="2" customWidth="1"/>
    <col min="40" max="40" width="2.36328125" style="2" customWidth="1"/>
    <col min="41" max="41" width="9.81640625" style="2" customWidth="1"/>
    <col min="42" max="42" width="2.36328125" style="2" customWidth="1"/>
    <col min="43" max="43" width="12" style="2" customWidth="1"/>
    <col min="44" max="44" width="2.36328125" style="2" customWidth="1"/>
    <col min="45" max="45" width="13" style="2" bestFit="1" customWidth="1"/>
    <col min="46" max="46" width="2.36328125" style="2" customWidth="1"/>
    <col min="47" max="47" width="11" style="2" customWidth="1"/>
    <col min="48" max="48" width="2.36328125" style="2" customWidth="1"/>
    <col min="49" max="49" width="11" style="2" customWidth="1"/>
    <col min="50" max="50" width="12.90625" style="2" customWidth="1"/>
    <col min="51" max="51" width="8.453125" style="2" customWidth="1"/>
    <col min="52" max="52" width="2.36328125" style="2" customWidth="1"/>
    <col min="53" max="53" width="9.36328125" style="2" customWidth="1"/>
    <col min="54" max="54" width="2.36328125" style="2" customWidth="1"/>
    <col min="55" max="55" width="9.6328125" style="2" customWidth="1"/>
    <col min="56" max="56" width="2.36328125" style="2" customWidth="1"/>
    <col min="57" max="57" width="9.6328125" style="2" customWidth="1"/>
    <col min="58" max="58" width="2.36328125" style="2" customWidth="1"/>
    <col min="59" max="59" width="9.453125" style="2" customWidth="1"/>
    <col min="60" max="60" width="2.36328125" style="2" customWidth="1"/>
    <col min="61" max="61" width="10.81640625" style="2" customWidth="1"/>
    <col min="62" max="62" width="2.36328125" style="2" customWidth="1"/>
    <col min="63" max="63" width="10.81640625" style="2" customWidth="1"/>
    <col min="64" max="64" width="2.36328125" style="2" customWidth="1"/>
    <col min="65" max="65" width="10.81640625" style="2" customWidth="1"/>
    <col min="66" max="66" width="2.36328125" style="2" customWidth="1"/>
    <col min="67" max="67" width="10.36328125" style="2" customWidth="1"/>
    <col min="68" max="68" width="2.1796875" style="2" customWidth="1"/>
    <col min="69" max="69" width="12.90625" style="2" customWidth="1"/>
    <col min="70" max="70" width="2.36328125" style="2" customWidth="1"/>
    <col min="71" max="71" width="14" style="2" customWidth="1"/>
    <col min="72" max="72" width="2.36328125" style="2" customWidth="1"/>
    <col min="73" max="73" width="8.453125" style="2" customWidth="1"/>
    <col min="74" max="74" width="2.36328125" style="2" customWidth="1"/>
    <col min="75" max="75" width="8.453125" style="2" customWidth="1"/>
    <col min="76" max="76" width="2.36328125" style="2" customWidth="1"/>
    <col min="77" max="77" width="10.453125" style="2" customWidth="1"/>
    <col min="78" max="78" width="2.36328125" style="2" customWidth="1"/>
    <col min="79" max="79" width="8.6328125" style="2" customWidth="1"/>
    <col min="80" max="80" width="2.36328125" style="2" customWidth="1"/>
    <col min="81" max="81" width="9.08984375" style="2" customWidth="1"/>
    <col min="82" max="82" width="2.36328125" style="2" customWidth="1"/>
    <col min="83" max="83" width="10.453125" style="2" bestFit="1" customWidth="1"/>
    <col min="84" max="84" width="2.36328125" style="2" customWidth="1"/>
    <col min="85" max="85" width="7.6328125" style="2" customWidth="1"/>
    <col min="86" max="86" width="2.36328125" style="2" customWidth="1"/>
    <col min="87" max="87" width="8.36328125" style="2" bestFit="1" customWidth="1"/>
    <col min="88" max="88" width="2.36328125" style="2" customWidth="1"/>
    <col min="89" max="89" width="7.81640625" style="2" customWidth="1"/>
    <col min="90" max="90" width="2.36328125" style="2" customWidth="1"/>
    <col min="91" max="91" width="7.81640625" style="2" customWidth="1"/>
    <col min="92" max="92" width="2.36328125" style="2" customWidth="1"/>
    <col min="93" max="93" width="8.36328125" style="2" bestFit="1" customWidth="1"/>
    <col min="94" max="94" width="2.36328125" style="2" customWidth="1"/>
    <col min="95" max="95" width="8.36328125" style="2" bestFit="1" customWidth="1"/>
    <col min="96" max="96" width="2.36328125" style="2" customWidth="1"/>
    <col min="97" max="97" width="9.1796875" style="2" customWidth="1"/>
    <col min="98" max="98" width="2.36328125" style="2" customWidth="1"/>
    <col min="99" max="99" width="7.453125" style="2" customWidth="1"/>
    <col min="100" max="100" width="3.36328125" style="2" customWidth="1"/>
    <col min="101" max="102" width="6.453125" style="2" bestFit="1" customWidth="1"/>
    <col min="103" max="103" width="0.8164062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91" t="s">
        <v>27</v>
      </c>
      <c r="M6" s="605"/>
      <c r="N6" s="608" t="s">
        <v>121</v>
      </c>
      <c r="O6" s="609"/>
      <c r="P6" s="572" t="s">
        <v>230</v>
      </c>
      <c r="Q6" s="573"/>
      <c r="R6" s="573"/>
      <c r="S6" s="574"/>
      <c r="T6" s="572" t="s">
        <v>87</v>
      </c>
      <c r="U6" s="573"/>
      <c r="V6" s="573"/>
      <c r="W6" s="574"/>
      <c r="X6" s="572" t="s">
        <v>88</v>
      </c>
      <c r="Y6" s="573"/>
      <c r="Z6" s="573"/>
      <c r="AA6" s="573"/>
      <c r="AB6" s="317"/>
      <c r="AC6" s="627" t="s">
        <v>92</v>
      </c>
      <c r="AD6" s="627"/>
      <c r="AE6" s="627"/>
      <c r="AF6" s="627"/>
      <c r="AG6" s="628"/>
      <c r="AH6" s="304"/>
      <c r="AI6" s="629" t="s">
        <v>126</v>
      </c>
      <c r="AJ6" s="629"/>
      <c r="AK6" s="631"/>
      <c r="AL6" s="305"/>
      <c r="AM6" s="592" t="s">
        <v>231</v>
      </c>
      <c r="AN6" s="592"/>
      <c r="AO6" s="574"/>
      <c r="AP6" s="317"/>
      <c r="AQ6" s="629" t="s">
        <v>198</v>
      </c>
      <c r="AR6" s="629"/>
      <c r="AS6" s="631"/>
      <c r="AT6" s="652" t="s">
        <v>232</v>
      </c>
      <c r="AU6" s="653"/>
      <c r="AV6" s="653"/>
      <c r="AW6" s="654"/>
      <c r="AX6" s="572" t="s">
        <v>2</v>
      </c>
      <c r="AY6" s="574"/>
      <c r="AZ6" s="317"/>
      <c r="BA6" s="627" t="s">
        <v>135</v>
      </c>
      <c r="BB6" s="627"/>
      <c r="BC6" s="628"/>
      <c r="BD6" s="572" t="s">
        <v>233</v>
      </c>
      <c r="BE6" s="573"/>
      <c r="BF6" s="573"/>
      <c r="BG6" s="573"/>
      <c r="BH6" s="317"/>
      <c r="BI6" s="627" t="s">
        <v>176</v>
      </c>
      <c r="BJ6" s="627"/>
      <c r="BK6" s="627"/>
      <c r="BL6" s="627"/>
      <c r="BM6" s="627"/>
      <c r="BN6" s="627"/>
      <c r="BO6" s="628"/>
      <c r="BP6" s="558" t="s">
        <v>307</v>
      </c>
      <c r="BQ6" s="559"/>
      <c r="BR6" s="523" t="s">
        <v>199</v>
      </c>
      <c r="BS6" s="524"/>
      <c r="BT6" s="241"/>
      <c r="BU6" s="592" t="s">
        <v>234</v>
      </c>
      <c r="BV6" s="592"/>
      <c r="BW6" s="574"/>
      <c r="BX6" s="572" t="s">
        <v>6</v>
      </c>
      <c r="BY6" s="574"/>
      <c r="BZ6" s="240"/>
      <c r="CA6" s="549" t="s">
        <v>33</v>
      </c>
      <c r="CB6" s="591" t="s">
        <v>89</v>
      </c>
      <c r="CC6" s="586"/>
      <c r="CD6" s="585" t="s">
        <v>90</v>
      </c>
      <c r="CE6" s="586"/>
      <c r="CF6" s="582" t="s">
        <v>106</v>
      </c>
      <c r="CG6" s="583"/>
      <c r="CH6" s="583"/>
      <c r="CI6" s="583"/>
      <c r="CJ6" s="583"/>
      <c r="CK6" s="583"/>
      <c r="CL6" s="583"/>
      <c r="CM6" s="584"/>
      <c r="CN6" s="548" t="s">
        <v>32</v>
      </c>
      <c r="CO6" s="549"/>
      <c r="CP6" s="548" t="s">
        <v>145</v>
      </c>
      <c r="CQ6" s="549"/>
      <c r="CR6" s="548" t="s">
        <v>94</v>
      </c>
      <c r="CS6" s="549"/>
      <c r="CT6" s="380"/>
      <c r="CU6" s="549" t="s">
        <v>58</v>
      </c>
      <c r="CV6" s="690" t="s">
        <v>22</v>
      </c>
      <c r="CW6" s="696"/>
      <c r="CX6" s="690" t="s">
        <v>23</v>
      </c>
      <c r="CY6" s="691"/>
    </row>
    <row r="7" spans="1:103" ht="25.25" customHeight="1">
      <c r="B7" s="128"/>
      <c r="C7" s="129" t="s">
        <v>22</v>
      </c>
      <c r="D7" s="129" t="s">
        <v>23</v>
      </c>
      <c r="E7" s="194"/>
      <c r="F7" s="575" t="s">
        <v>84</v>
      </c>
      <c r="G7" s="576"/>
      <c r="H7" s="614" t="s">
        <v>85</v>
      </c>
      <c r="I7" s="615"/>
      <c r="J7" s="575" t="s">
        <v>86</v>
      </c>
      <c r="K7" s="576"/>
      <c r="L7" s="606"/>
      <c r="M7" s="607"/>
      <c r="N7" s="610"/>
      <c r="O7" s="611"/>
      <c r="P7" s="575" t="s">
        <v>30</v>
      </c>
      <c r="Q7" s="576"/>
      <c r="R7" s="575" t="s">
        <v>9</v>
      </c>
      <c r="S7" s="576"/>
      <c r="T7" s="575" t="s">
        <v>30</v>
      </c>
      <c r="U7" s="576"/>
      <c r="V7" s="575" t="s">
        <v>9</v>
      </c>
      <c r="W7" s="576"/>
      <c r="X7" s="575" t="s">
        <v>30</v>
      </c>
      <c r="Y7" s="576"/>
      <c r="Z7" s="575" t="s">
        <v>9</v>
      </c>
      <c r="AA7" s="634"/>
      <c r="AB7" s="318"/>
      <c r="AC7" s="637" t="s">
        <v>123</v>
      </c>
      <c r="AD7" s="277"/>
      <c r="AE7" s="635"/>
      <c r="AF7" s="635"/>
      <c r="AG7" s="636"/>
      <c r="AH7" s="306"/>
      <c r="AI7" s="632" t="s">
        <v>127</v>
      </c>
      <c r="AJ7" s="306"/>
      <c r="AK7" s="632" t="s">
        <v>128</v>
      </c>
      <c r="AL7" s="306"/>
      <c r="AM7" s="570" t="s">
        <v>51</v>
      </c>
      <c r="AN7" s="275"/>
      <c r="AO7" s="570" t="s">
        <v>31</v>
      </c>
      <c r="AP7" s="275"/>
      <c r="AQ7" s="632" t="s">
        <v>192</v>
      </c>
      <c r="AR7" s="306"/>
      <c r="AS7" s="632" t="s">
        <v>193</v>
      </c>
      <c r="AT7" s="677" t="s">
        <v>28</v>
      </c>
      <c r="AU7" s="632"/>
      <c r="AV7" s="677" t="s">
        <v>29</v>
      </c>
      <c r="AW7" s="632"/>
      <c r="AX7" s="638" t="s">
        <v>8</v>
      </c>
      <c r="AY7" s="638" t="s">
        <v>82</v>
      </c>
      <c r="AZ7" s="312"/>
      <c r="BA7" s="551" t="s">
        <v>127</v>
      </c>
      <c r="BB7" s="306"/>
      <c r="BC7" s="551" t="s">
        <v>136</v>
      </c>
      <c r="BD7" s="575" t="s">
        <v>10</v>
      </c>
      <c r="BE7" s="576"/>
      <c r="BF7" s="575" t="s">
        <v>11</v>
      </c>
      <c r="BG7" s="634"/>
      <c r="BH7" s="318"/>
      <c r="BI7" s="347" t="s">
        <v>183</v>
      </c>
      <c r="BJ7" s="347"/>
      <c r="BK7" s="68"/>
      <c r="BL7" s="195"/>
      <c r="BM7" s="195"/>
      <c r="BN7" s="195"/>
      <c r="BO7" s="69"/>
      <c r="BP7" s="560"/>
      <c r="BQ7" s="561"/>
      <c r="BR7" s="621"/>
      <c r="BS7" s="688"/>
      <c r="BT7" s="227"/>
      <c r="BU7" s="570" t="s">
        <v>102</v>
      </c>
      <c r="BV7" s="275"/>
      <c r="BW7" s="570" t="s">
        <v>40</v>
      </c>
      <c r="BX7" s="575" t="s">
        <v>188</v>
      </c>
      <c r="BY7" s="576"/>
      <c r="BZ7" s="232"/>
      <c r="CA7" s="551"/>
      <c r="CB7" s="587"/>
      <c r="CC7" s="588"/>
      <c r="CD7" s="587"/>
      <c r="CE7" s="588"/>
      <c r="CF7" s="618" t="s">
        <v>142</v>
      </c>
      <c r="CG7" s="619"/>
      <c r="CH7" s="619"/>
      <c r="CI7" s="620"/>
      <c r="CJ7" s="623" t="s">
        <v>209</v>
      </c>
      <c r="CK7" s="624"/>
      <c r="CL7" s="624"/>
      <c r="CM7" s="625"/>
      <c r="CN7" s="550"/>
      <c r="CO7" s="551"/>
      <c r="CP7" s="550"/>
      <c r="CQ7" s="551"/>
      <c r="CR7" s="550"/>
      <c r="CS7" s="551"/>
      <c r="CT7" s="213"/>
      <c r="CU7" s="551"/>
      <c r="CV7" s="692"/>
      <c r="CW7" s="692"/>
      <c r="CX7" s="692"/>
      <c r="CY7" s="693"/>
    </row>
    <row r="8" spans="1:103" ht="15" customHeight="1" thickBot="1">
      <c r="B8" s="134"/>
      <c r="C8" s="135"/>
      <c r="D8" s="135"/>
      <c r="E8" s="196"/>
      <c r="F8" s="577"/>
      <c r="G8" s="571"/>
      <c r="H8" s="616"/>
      <c r="I8" s="617"/>
      <c r="J8" s="577"/>
      <c r="K8" s="571"/>
      <c r="L8" s="577"/>
      <c r="M8" s="571"/>
      <c r="N8" s="612"/>
      <c r="O8" s="613"/>
      <c r="P8" s="577"/>
      <c r="Q8" s="571"/>
      <c r="R8" s="577"/>
      <c r="S8" s="571"/>
      <c r="T8" s="577"/>
      <c r="U8" s="571"/>
      <c r="V8" s="577"/>
      <c r="W8" s="571"/>
      <c r="X8" s="577"/>
      <c r="Y8" s="571"/>
      <c r="Z8" s="577"/>
      <c r="AA8" s="579"/>
      <c r="AB8" s="231"/>
      <c r="AC8" s="553"/>
      <c r="AD8" s="323"/>
      <c r="AE8" s="301" t="s">
        <v>124</v>
      </c>
      <c r="AF8" s="323"/>
      <c r="AG8" s="301" t="s">
        <v>125</v>
      </c>
      <c r="AH8" s="300"/>
      <c r="AI8" s="553"/>
      <c r="AJ8" s="300"/>
      <c r="AK8" s="553"/>
      <c r="AL8" s="300"/>
      <c r="AM8" s="571"/>
      <c r="AN8" s="231"/>
      <c r="AO8" s="571"/>
      <c r="AP8" s="231"/>
      <c r="AQ8" s="553"/>
      <c r="AR8" s="300"/>
      <c r="AS8" s="553"/>
      <c r="AT8" s="552"/>
      <c r="AU8" s="553"/>
      <c r="AV8" s="552"/>
      <c r="AW8" s="553"/>
      <c r="AX8" s="639"/>
      <c r="AY8" s="639"/>
      <c r="AZ8" s="231"/>
      <c r="BA8" s="553"/>
      <c r="BB8" s="300"/>
      <c r="BC8" s="553"/>
      <c r="BD8" s="577"/>
      <c r="BE8" s="571"/>
      <c r="BF8" s="577"/>
      <c r="BG8" s="579"/>
      <c r="BH8" s="231"/>
      <c r="BI8" s="343"/>
      <c r="BJ8" s="315"/>
      <c r="BK8" s="363" t="s">
        <v>180</v>
      </c>
      <c r="BL8" s="67"/>
      <c r="BM8" s="363" t="s">
        <v>181</v>
      </c>
      <c r="BN8" s="369"/>
      <c r="BO8" s="363" t="s">
        <v>182</v>
      </c>
      <c r="BP8" s="562"/>
      <c r="BQ8" s="563"/>
      <c r="BR8" s="525"/>
      <c r="BS8" s="526"/>
      <c r="BT8" s="230"/>
      <c r="BU8" s="571"/>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308"/>
      <c r="CU8" s="553"/>
      <c r="CV8" s="694"/>
      <c r="CW8" s="694"/>
      <c r="CX8" s="694"/>
      <c r="CY8" s="695"/>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4" t="s">
        <v>93</v>
      </c>
      <c r="AD9" s="355"/>
      <c r="AE9" s="354" t="s">
        <v>93</v>
      </c>
      <c r="AF9" s="355"/>
      <c r="AG9" s="354"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8"/>
      <c r="BK9" s="49" t="s">
        <v>17</v>
      </c>
      <c r="BL9" s="368"/>
      <c r="BM9" s="49" t="s">
        <v>17</v>
      </c>
      <c r="BN9" s="34"/>
      <c r="BO9" s="49" t="s">
        <v>17</v>
      </c>
      <c r="BP9" s="7"/>
      <c r="BQ9" s="49" t="s">
        <v>17</v>
      </c>
      <c r="BR9" s="198"/>
      <c r="BS9" s="7" t="s">
        <v>117</v>
      </c>
      <c r="BT9" s="34"/>
      <c r="BU9" s="49"/>
      <c r="BV9" s="34"/>
      <c r="BW9" s="49" t="s">
        <v>298</v>
      </c>
      <c r="BX9" s="202"/>
      <c r="BY9" s="199" t="s">
        <v>25</v>
      </c>
      <c r="BZ9" s="34"/>
      <c r="CA9" s="11" t="s">
        <v>12</v>
      </c>
      <c r="CB9" s="139"/>
      <c r="CC9" s="138" t="s">
        <v>91</v>
      </c>
      <c r="CD9" s="139"/>
      <c r="CE9" s="138" t="s">
        <v>91</v>
      </c>
      <c r="CF9" s="683" t="s">
        <v>299</v>
      </c>
      <c r="CG9" s="684"/>
      <c r="CH9" s="683" t="s">
        <v>299</v>
      </c>
      <c r="CI9" s="684"/>
      <c r="CJ9" s="683" t="s">
        <v>299</v>
      </c>
      <c r="CK9" s="684"/>
      <c r="CL9" s="683" t="s">
        <v>299</v>
      </c>
      <c r="CM9" s="684"/>
      <c r="CN9" s="683" t="s">
        <v>299</v>
      </c>
      <c r="CO9" s="684"/>
      <c r="CP9" s="683" t="s">
        <v>299</v>
      </c>
      <c r="CQ9" s="684"/>
      <c r="CR9" s="683" t="s">
        <v>299</v>
      </c>
      <c r="CS9" s="684"/>
      <c r="CT9" s="381"/>
      <c r="CU9" s="378"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4"/>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4">
        <v>0</v>
      </c>
      <c r="H11" s="41"/>
      <c r="I11" s="284">
        <v>0</v>
      </c>
      <c r="J11" s="41"/>
      <c r="K11" s="284">
        <v>0</v>
      </c>
      <c r="L11" s="191"/>
      <c r="M11" s="154">
        <v>1142636</v>
      </c>
      <c r="N11" s="191"/>
      <c r="O11" s="155">
        <v>459607</v>
      </c>
      <c r="P11" s="41"/>
      <c r="Q11" s="284">
        <v>0</v>
      </c>
      <c r="R11" s="41"/>
      <c r="S11" s="286">
        <v>0</v>
      </c>
      <c r="T11" s="41"/>
      <c r="U11" s="286">
        <v>0</v>
      </c>
      <c r="V11" s="41"/>
      <c r="W11" s="286">
        <v>0</v>
      </c>
      <c r="X11" s="41"/>
      <c r="Y11" s="286">
        <v>0</v>
      </c>
      <c r="Z11" s="41"/>
      <c r="AA11" s="351">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2">
        <v>93523</v>
      </c>
      <c r="BJ11" s="204"/>
      <c r="BK11" s="364">
        <v>34136</v>
      </c>
      <c r="BL11" s="204"/>
      <c r="BM11" s="155">
        <v>29623</v>
      </c>
      <c r="BN11" s="41"/>
      <c r="BO11" s="154">
        <v>29763</v>
      </c>
      <c r="BP11" s="155"/>
      <c r="BQ11" s="155"/>
      <c r="BR11" s="41"/>
      <c r="BS11" s="155">
        <v>1234251</v>
      </c>
      <c r="BT11" s="41"/>
      <c r="BU11" s="284">
        <v>0</v>
      </c>
      <c r="BV11" s="322"/>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79">
        <v>3.7</v>
      </c>
      <c r="CV11" s="52" t="s">
        <v>107</v>
      </c>
      <c r="CW11" s="50">
        <v>19</v>
      </c>
      <c r="CX11" s="7"/>
      <c r="CY11" s="161"/>
    </row>
    <row r="12" spans="1:103" ht="15" customHeight="1">
      <c r="A12" s="48">
        <v>2008</v>
      </c>
      <c r="B12" s="48" t="s">
        <v>107</v>
      </c>
      <c r="C12" s="50">
        <v>20</v>
      </c>
      <c r="D12" s="7"/>
      <c r="E12" s="203"/>
      <c r="F12" s="41"/>
      <c r="G12" s="284">
        <v>0</v>
      </c>
      <c r="H12" s="41"/>
      <c r="I12" s="284">
        <v>0</v>
      </c>
      <c r="J12" s="41"/>
      <c r="K12" s="284">
        <v>0</v>
      </c>
      <c r="L12" s="191"/>
      <c r="M12" s="154">
        <v>1136288</v>
      </c>
      <c r="N12" s="191"/>
      <c r="O12" s="155">
        <v>463111</v>
      </c>
      <c r="P12" s="41"/>
      <c r="Q12" s="284">
        <v>0</v>
      </c>
      <c r="R12" s="41"/>
      <c r="S12" s="285">
        <v>101.3</v>
      </c>
      <c r="T12" s="41"/>
      <c r="U12" s="284">
        <v>0</v>
      </c>
      <c r="V12" s="41"/>
      <c r="W12" s="38">
        <v>101.6</v>
      </c>
      <c r="X12" s="41"/>
      <c r="Y12" s="284">
        <v>0</v>
      </c>
      <c r="Z12" s="41"/>
      <c r="AA12" s="352">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2">
        <v>89268</v>
      </c>
      <c r="BJ12" s="204"/>
      <c r="BK12" s="364">
        <v>31842</v>
      </c>
      <c r="BL12" s="204"/>
      <c r="BM12" s="155">
        <v>28933</v>
      </c>
      <c r="BN12" s="41"/>
      <c r="BO12" s="154">
        <v>28493</v>
      </c>
      <c r="BP12" s="155"/>
      <c r="BQ12" s="155"/>
      <c r="BR12" s="41"/>
      <c r="BS12" s="155">
        <v>1173461</v>
      </c>
      <c r="BT12" s="41"/>
      <c r="BU12" s="284">
        <v>0</v>
      </c>
      <c r="BV12" s="322"/>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79">
        <v>3.7</v>
      </c>
      <c r="CV12" s="52" t="s">
        <v>107</v>
      </c>
      <c r="CW12" s="50">
        <v>20</v>
      </c>
      <c r="CX12" s="7"/>
      <c r="CY12" s="161"/>
    </row>
    <row r="13" spans="1:103" ht="15" customHeight="1">
      <c r="A13" s="48">
        <v>2009</v>
      </c>
      <c r="B13" s="48" t="s">
        <v>107</v>
      </c>
      <c r="C13" s="50">
        <v>21</v>
      </c>
      <c r="D13" s="7"/>
      <c r="E13" s="203"/>
      <c r="F13" s="41"/>
      <c r="G13" s="284">
        <v>0</v>
      </c>
      <c r="H13" s="41"/>
      <c r="I13" s="284">
        <v>0</v>
      </c>
      <c r="J13" s="41"/>
      <c r="K13" s="284">
        <v>0</v>
      </c>
      <c r="L13" s="191"/>
      <c r="M13" s="154">
        <v>1132025</v>
      </c>
      <c r="N13" s="191"/>
      <c r="O13" s="155">
        <v>466699</v>
      </c>
      <c r="P13" s="41"/>
      <c r="Q13" s="284">
        <v>0</v>
      </c>
      <c r="R13" s="41"/>
      <c r="S13" s="285">
        <v>89.5</v>
      </c>
      <c r="T13" s="41"/>
      <c r="U13" s="284">
        <v>0</v>
      </c>
      <c r="V13" s="41"/>
      <c r="W13" s="38">
        <v>89.7</v>
      </c>
      <c r="X13" s="41"/>
      <c r="Y13" s="284">
        <v>0</v>
      </c>
      <c r="Z13" s="41"/>
      <c r="AA13" s="352">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2">
        <v>85972</v>
      </c>
      <c r="BJ13" s="204"/>
      <c r="BK13" s="364">
        <v>28294</v>
      </c>
      <c r="BL13" s="204"/>
      <c r="BM13" s="155">
        <v>29429</v>
      </c>
      <c r="BN13" s="41"/>
      <c r="BO13" s="154">
        <v>28250</v>
      </c>
      <c r="BP13" s="155"/>
      <c r="BQ13" s="155"/>
      <c r="BR13" s="41"/>
      <c r="BS13" s="155">
        <v>1102907</v>
      </c>
      <c r="BT13" s="41"/>
      <c r="BU13" s="284">
        <v>0</v>
      </c>
      <c r="BV13" s="322"/>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79">
        <v>4.9000000000000004</v>
      </c>
      <c r="CV13" s="52" t="s">
        <v>107</v>
      </c>
      <c r="CW13" s="50">
        <v>21</v>
      </c>
      <c r="CX13" s="7"/>
      <c r="CY13" s="161"/>
    </row>
    <row r="14" spans="1:103" ht="15" customHeight="1">
      <c r="A14" s="48">
        <v>2010</v>
      </c>
      <c r="B14" s="48" t="s">
        <v>107</v>
      </c>
      <c r="C14" s="50">
        <v>22</v>
      </c>
      <c r="D14" s="7"/>
      <c r="E14" s="203"/>
      <c r="F14" s="41"/>
      <c r="G14" s="284">
        <v>0</v>
      </c>
      <c r="H14" s="41"/>
      <c r="I14" s="284">
        <v>0</v>
      </c>
      <c r="J14" s="41"/>
      <c r="K14" s="284">
        <v>0</v>
      </c>
      <c r="L14" s="191"/>
      <c r="M14" s="154">
        <v>1135233</v>
      </c>
      <c r="N14" s="191"/>
      <c r="O14" s="155">
        <v>460505</v>
      </c>
      <c r="P14" s="41"/>
      <c r="Q14" s="284">
        <v>0</v>
      </c>
      <c r="R14" s="41"/>
      <c r="S14" s="285">
        <v>98.433333333333323</v>
      </c>
      <c r="T14" s="41"/>
      <c r="U14" s="284">
        <v>0</v>
      </c>
      <c r="V14" s="41"/>
      <c r="W14" s="38">
        <v>100.2</v>
      </c>
      <c r="X14" s="41"/>
      <c r="Y14" s="284">
        <v>0</v>
      </c>
      <c r="Z14" s="41"/>
      <c r="AA14" s="352">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2">
        <v>90594</v>
      </c>
      <c r="BJ14" s="204"/>
      <c r="BK14" s="364">
        <v>26661</v>
      </c>
      <c r="BL14" s="204"/>
      <c r="BM14" s="155">
        <v>34079</v>
      </c>
      <c r="BN14" s="41"/>
      <c r="BO14" s="154">
        <v>29854</v>
      </c>
      <c r="BP14" s="155"/>
      <c r="BQ14" s="155"/>
      <c r="BR14" s="41"/>
      <c r="BS14" s="155">
        <v>1065800</v>
      </c>
      <c r="BT14" s="41"/>
      <c r="BU14" s="284">
        <v>0</v>
      </c>
      <c r="BV14" s="322"/>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79">
        <v>4.9000000000000004</v>
      </c>
      <c r="CV14" s="52" t="s">
        <v>107</v>
      </c>
      <c r="CW14" s="50">
        <v>22</v>
      </c>
      <c r="CX14" s="7"/>
      <c r="CY14" s="161"/>
    </row>
    <row r="15" spans="1:103" ht="15" customHeight="1">
      <c r="A15" s="48">
        <v>2011</v>
      </c>
      <c r="B15" s="48" t="s">
        <v>107</v>
      </c>
      <c r="C15" s="50">
        <v>23</v>
      </c>
      <c r="D15" s="7"/>
      <c r="E15" s="203"/>
      <c r="F15" s="41"/>
      <c r="G15" s="284">
        <v>0</v>
      </c>
      <c r="H15" s="41"/>
      <c r="I15" s="284">
        <v>0</v>
      </c>
      <c r="J15" s="41"/>
      <c r="K15" s="284">
        <v>0</v>
      </c>
      <c r="L15" s="191"/>
      <c r="M15" s="154">
        <v>1130912</v>
      </c>
      <c r="N15" s="191"/>
      <c r="O15" s="53">
        <v>464362</v>
      </c>
      <c r="P15" s="41"/>
      <c r="Q15" s="284">
        <v>0</v>
      </c>
      <c r="R15" s="41"/>
      <c r="S15" s="285">
        <v>96.466666666666683</v>
      </c>
      <c r="T15" s="41"/>
      <c r="U15" s="284">
        <v>0</v>
      </c>
      <c r="V15" s="41"/>
      <c r="W15" s="38">
        <v>97.6</v>
      </c>
      <c r="X15" s="41"/>
      <c r="Y15" s="284">
        <v>0</v>
      </c>
      <c r="Z15" s="41"/>
      <c r="AA15" s="352">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2">
        <v>89145</v>
      </c>
      <c r="BJ15" s="204"/>
      <c r="BK15" s="364">
        <v>23822</v>
      </c>
      <c r="BL15" s="204"/>
      <c r="BM15" s="155">
        <v>36606</v>
      </c>
      <c r="BN15" s="41"/>
      <c r="BO15" s="154">
        <v>28717</v>
      </c>
      <c r="BP15" s="155"/>
      <c r="BQ15" s="155"/>
      <c r="BR15" s="41"/>
      <c r="BS15" s="155">
        <v>1042080</v>
      </c>
      <c r="BT15" s="41"/>
      <c r="BU15" s="284">
        <v>0</v>
      </c>
      <c r="BV15" s="322"/>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79">
        <v>4.4000000000000004</v>
      </c>
      <c r="CV15" s="52" t="s">
        <v>107</v>
      </c>
      <c r="CW15" s="50">
        <v>23</v>
      </c>
      <c r="CX15" s="7"/>
      <c r="CY15" s="161"/>
    </row>
    <row r="16" spans="1:103" s="8" customFormat="1" ht="15" customHeight="1">
      <c r="A16" s="48">
        <v>2012</v>
      </c>
      <c r="B16" s="48" t="s">
        <v>107</v>
      </c>
      <c r="C16" s="50">
        <v>24</v>
      </c>
      <c r="D16" s="7"/>
      <c r="E16" s="203"/>
      <c r="F16" s="41"/>
      <c r="G16" s="284">
        <v>0</v>
      </c>
      <c r="H16" s="41"/>
      <c r="I16" s="284">
        <v>0</v>
      </c>
      <c r="J16" s="41"/>
      <c r="K16" s="284">
        <v>0</v>
      </c>
      <c r="L16" s="191"/>
      <c r="M16" s="154">
        <v>1125909</v>
      </c>
      <c r="N16" s="191"/>
      <c r="O16" s="53">
        <v>467185</v>
      </c>
      <c r="P16" s="41"/>
      <c r="Q16" s="284">
        <v>0</v>
      </c>
      <c r="R16" s="41"/>
      <c r="S16" s="285">
        <v>97.475000000000009</v>
      </c>
      <c r="T16" s="41"/>
      <c r="U16" s="284">
        <v>0</v>
      </c>
      <c r="V16" s="41"/>
      <c r="W16" s="38">
        <v>98.4</v>
      </c>
      <c r="X16" s="41"/>
      <c r="Y16" s="284">
        <v>0</v>
      </c>
      <c r="Z16" s="41"/>
      <c r="AA16" s="352">
        <v>93.821487603305783</v>
      </c>
      <c r="AB16" s="34"/>
      <c r="AC16" s="165">
        <v>6754</v>
      </c>
      <c r="AD16" s="280"/>
      <c r="AE16" s="165">
        <v>3147</v>
      </c>
      <c r="AF16" s="280"/>
      <c r="AG16" s="165">
        <v>2690</v>
      </c>
      <c r="AH16" s="280"/>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2">
        <v>88398</v>
      </c>
      <c r="BJ16" s="204"/>
      <c r="BK16" s="364">
        <v>23551</v>
      </c>
      <c r="BL16" s="204"/>
      <c r="BM16" s="366">
        <v>36943</v>
      </c>
      <c r="BN16" s="61"/>
      <c r="BO16" s="154">
        <v>27904</v>
      </c>
      <c r="BP16" s="155"/>
      <c r="BQ16" s="155"/>
      <c r="BR16" s="41"/>
      <c r="BS16" s="166">
        <v>1022941</v>
      </c>
      <c r="BT16" s="280"/>
      <c r="BU16" s="284">
        <v>0</v>
      </c>
      <c r="BV16" s="322"/>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2">
        <v>4.3</v>
      </c>
      <c r="CV16" s="52" t="s">
        <v>107</v>
      </c>
      <c r="CW16" s="50">
        <v>24</v>
      </c>
      <c r="CX16" s="7"/>
      <c r="CY16" s="161"/>
    </row>
    <row r="17" spans="1:103" s="8" customFormat="1" ht="15" customHeight="1">
      <c r="A17" s="48">
        <v>2013</v>
      </c>
      <c r="B17" s="48" t="s">
        <v>107</v>
      </c>
      <c r="C17" s="50">
        <v>25</v>
      </c>
      <c r="D17" s="7"/>
      <c r="E17" s="203"/>
      <c r="F17" s="41"/>
      <c r="G17" s="284">
        <v>0</v>
      </c>
      <c r="H17" s="41"/>
      <c r="I17" s="284">
        <v>0</v>
      </c>
      <c r="J17" s="41"/>
      <c r="K17" s="284">
        <v>0</v>
      </c>
      <c r="L17" s="191"/>
      <c r="M17" s="154">
        <v>1120650</v>
      </c>
      <c r="N17" s="191"/>
      <c r="O17" s="53">
        <v>469386</v>
      </c>
      <c r="P17" s="41"/>
      <c r="Q17" s="284">
        <v>0</v>
      </c>
      <c r="R17" s="41"/>
      <c r="S17" s="285">
        <v>96.874999999999986</v>
      </c>
      <c r="T17" s="41"/>
      <c r="U17" s="284">
        <v>0</v>
      </c>
      <c r="V17" s="41"/>
      <c r="W17" s="38">
        <v>97.1</v>
      </c>
      <c r="X17" s="41"/>
      <c r="Y17" s="284">
        <v>0</v>
      </c>
      <c r="Z17" s="41"/>
      <c r="AA17" s="352">
        <v>89.5</v>
      </c>
      <c r="AB17" s="34"/>
      <c r="AC17" s="165">
        <v>7869</v>
      </c>
      <c r="AD17" s="280"/>
      <c r="AE17" s="165">
        <v>3670</v>
      </c>
      <c r="AF17" s="280"/>
      <c r="AG17" s="165">
        <v>3085</v>
      </c>
      <c r="AH17" s="280"/>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2">
        <v>87718</v>
      </c>
      <c r="BJ17" s="204"/>
      <c r="BK17" s="364">
        <v>22462</v>
      </c>
      <c r="BL17" s="204"/>
      <c r="BM17" s="366">
        <v>37162</v>
      </c>
      <c r="BN17" s="61"/>
      <c r="BO17" s="154">
        <v>28094</v>
      </c>
      <c r="BP17" s="155"/>
      <c r="BQ17" s="155"/>
      <c r="BR17" s="41"/>
      <c r="BS17" s="166">
        <v>1089547</v>
      </c>
      <c r="BT17" s="280"/>
      <c r="BU17" s="284">
        <v>0</v>
      </c>
      <c r="BV17" s="322"/>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2">
        <v>3.7</v>
      </c>
      <c r="CV17" s="52" t="s">
        <v>107</v>
      </c>
      <c r="CW17" s="50">
        <v>25</v>
      </c>
      <c r="CX17" s="7"/>
      <c r="CY17" s="161"/>
    </row>
    <row r="18" spans="1:103" s="8" customFormat="1" ht="15" customHeight="1">
      <c r="A18" s="48">
        <v>2014</v>
      </c>
      <c r="B18" s="48" t="s">
        <v>107</v>
      </c>
      <c r="C18" s="50">
        <v>26</v>
      </c>
      <c r="D18" s="7"/>
      <c r="E18" s="203"/>
      <c r="F18" s="41"/>
      <c r="G18" s="284">
        <v>0</v>
      </c>
      <c r="H18" s="41"/>
      <c r="I18" s="284">
        <v>0</v>
      </c>
      <c r="J18" s="41"/>
      <c r="K18" s="284">
        <v>0</v>
      </c>
      <c r="L18" s="191"/>
      <c r="M18" s="20">
        <v>1114775</v>
      </c>
      <c r="N18" s="191"/>
      <c r="O18" s="53">
        <v>471213</v>
      </c>
      <c r="P18" s="41"/>
      <c r="Q18" s="284">
        <v>0</v>
      </c>
      <c r="R18" s="41"/>
      <c r="S18" s="285">
        <v>100.52499999999999</v>
      </c>
      <c r="T18" s="41"/>
      <c r="U18" s="284">
        <v>0</v>
      </c>
      <c r="V18" s="41"/>
      <c r="W18" s="38">
        <v>96.7</v>
      </c>
      <c r="X18" s="41"/>
      <c r="Y18" s="284">
        <v>0</v>
      </c>
      <c r="Z18" s="41"/>
      <c r="AA18" s="352">
        <v>96.5</v>
      </c>
      <c r="AB18" s="34"/>
      <c r="AC18" s="165">
        <v>6440</v>
      </c>
      <c r="AD18" s="280"/>
      <c r="AE18" s="165">
        <v>3090</v>
      </c>
      <c r="AF18" s="280"/>
      <c r="AG18" s="165">
        <v>2514</v>
      </c>
      <c r="AH18" s="280"/>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2">
        <v>86814</v>
      </c>
      <c r="BJ18" s="204"/>
      <c r="BK18" s="364">
        <v>21356</v>
      </c>
      <c r="BL18" s="204"/>
      <c r="BM18" s="366">
        <v>36780</v>
      </c>
      <c r="BN18" s="61"/>
      <c r="BO18" s="154">
        <v>28679</v>
      </c>
      <c r="BP18" s="155"/>
      <c r="BQ18" s="155"/>
      <c r="BR18" s="41"/>
      <c r="BS18" s="166">
        <v>1061686</v>
      </c>
      <c r="BT18" s="280"/>
      <c r="BU18" s="284">
        <v>0</v>
      </c>
      <c r="BV18" s="322"/>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2">
        <v>3.1</v>
      </c>
      <c r="CV18" s="52" t="s">
        <v>107</v>
      </c>
      <c r="CW18" s="50">
        <v>26</v>
      </c>
      <c r="CX18" s="7"/>
      <c r="CY18" s="161"/>
    </row>
    <row r="19" spans="1:103" s="8" customFormat="1" ht="15" customHeight="1">
      <c r="A19" s="48">
        <v>2015</v>
      </c>
      <c r="B19" s="48" t="s">
        <v>107</v>
      </c>
      <c r="C19" s="50">
        <v>27</v>
      </c>
      <c r="D19" s="7"/>
      <c r="E19" s="203"/>
      <c r="F19" s="41"/>
      <c r="G19" s="284">
        <v>0</v>
      </c>
      <c r="H19" s="41"/>
      <c r="I19" s="284">
        <v>0</v>
      </c>
      <c r="J19" s="41"/>
      <c r="K19" s="284">
        <v>0</v>
      </c>
      <c r="L19" s="191"/>
      <c r="M19" s="20">
        <v>1104069</v>
      </c>
      <c r="N19" s="191"/>
      <c r="O19" s="53">
        <v>462858</v>
      </c>
      <c r="P19" s="41"/>
      <c r="Q19" s="284">
        <v>0</v>
      </c>
      <c r="R19" s="41"/>
      <c r="S19" s="285">
        <v>100</v>
      </c>
      <c r="T19" s="41"/>
      <c r="U19" s="284">
        <v>0</v>
      </c>
      <c r="V19" s="41"/>
      <c r="W19" s="38">
        <v>100</v>
      </c>
      <c r="X19" s="41"/>
      <c r="Y19" s="284">
        <v>0</v>
      </c>
      <c r="Z19" s="87"/>
      <c r="AA19" s="56">
        <v>94.4</v>
      </c>
      <c r="AB19" s="34"/>
      <c r="AC19" s="165">
        <v>6443</v>
      </c>
      <c r="AD19" s="280"/>
      <c r="AE19" s="165">
        <v>3092</v>
      </c>
      <c r="AF19" s="280"/>
      <c r="AG19" s="165">
        <v>2516</v>
      </c>
      <c r="AH19" s="280"/>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2">
        <v>80537</v>
      </c>
      <c r="BJ19" s="204"/>
      <c r="BK19" s="364">
        <v>19719</v>
      </c>
      <c r="BL19" s="204"/>
      <c r="BM19" s="366">
        <v>37610</v>
      </c>
      <c r="BN19" s="61"/>
      <c r="BO19" s="154">
        <v>23208</v>
      </c>
      <c r="BP19" s="155"/>
      <c r="BQ19" s="155">
        <v>40962</v>
      </c>
      <c r="BR19" s="41"/>
      <c r="BS19" s="166">
        <v>1129728</v>
      </c>
      <c r="BT19" s="280"/>
      <c r="BU19" s="284">
        <v>0</v>
      </c>
      <c r="BV19" s="322"/>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2">
        <v>3.2</v>
      </c>
      <c r="CV19" s="52" t="s">
        <v>107</v>
      </c>
      <c r="CW19" s="50">
        <v>27</v>
      </c>
      <c r="CX19" s="7"/>
      <c r="CY19" s="161"/>
    </row>
    <row r="20" spans="1:103" s="8" customFormat="1" ht="15" customHeight="1">
      <c r="A20" s="48">
        <v>2016</v>
      </c>
      <c r="B20" s="48" t="s">
        <v>107</v>
      </c>
      <c r="C20" s="50">
        <v>28</v>
      </c>
      <c r="D20" s="7"/>
      <c r="E20" s="203"/>
      <c r="F20" s="41"/>
      <c r="G20" s="284">
        <v>0</v>
      </c>
      <c r="H20" s="41"/>
      <c r="I20" s="284">
        <v>0</v>
      </c>
      <c r="J20" s="41"/>
      <c r="K20" s="284">
        <v>0</v>
      </c>
      <c r="L20" s="191"/>
      <c r="M20" s="20">
        <v>1095863</v>
      </c>
      <c r="N20" s="191"/>
      <c r="O20" s="53">
        <v>465186</v>
      </c>
      <c r="P20" s="41"/>
      <c r="Q20" s="284">
        <v>0</v>
      </c>
      <c r="R20" s="41"/>
      <c r="S20" s="285">
        <v>98.616666666666674</v>
      </c>
      <c r="T20" s="41"/>
      <c r="U20" s="284">
        <v>0</v>
      </c>
      <c r="V20" s="41"/>
      <c r="W20" s="38">
        <v>99.9</v>
      </c>
      <c r="X20" s="41"/>
      <c r="Y20" s="284">
        <v>0</v>
      </c>
      <c r="Z20" s="41"/>
      <c r="AA20" s="352">
        <v>88.6</v>
      </c>
      <c r="AB20" s="34"/>
      <c r="AC20" s="165">
        <v>7337</v>
      </c>
      <c r="AD20" s="280"/>
      <c r="AE20" s="165">
        <v>3290</v>
      </c>
      <c r="AF20" s="280"/>
      <c r="AG20" s="165">
        <v>2956</v>
      </c>
      <c r="AH20" s="280"/>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2">
        <v>71990</v>
      </c>
      <c r="BJ20" s="204"/>
      <c r="BK20" s="364">
        <v>16021</v>
      </c>
      <c r="BL20" s="204"/>
      <c r="BM20" s="366">
        <v>37476</v>
      </c>
      <c r="BN20" s="61"/>
      <c r="BO20" s="154">
        <v>18492</v>
      </c>
      <c r="BP20" s="155"/>
      <c r="BQ20" s="155">
        <v>84399</v>
      </c>
      <c r="BR20" s="41"/>
      <c r="BS20" s="166">
        <v>1151238</v>
      </c>
      <c r="BT20" s="280"/>
      <c r="BU20" s="284">
        <v>0</v>
      </c>
      <c r="BV20" s="322"/>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2">
        <v>2.2999999999999998</v>
      </c>
      <c r="CV20" s="52" t="s">
        <v>107</v>
      </c>
      <c r="CW20" s="50">
        <v>28</v>
      </c>
      <c r="CX20" s="7"/>
      <c r="CY20" s="161"/>
    </row>
    <row r="21" spans="1:103" s="8" customFormat="1" ht="15" customHeight="1">
      <c r="A21" s="48">
        <v>2017</v>
      </c>
      <c r="B21" s="48" t="s">
        <v>107</v>
      </c>
      <c r="C21" s="50">
        <v>29</v>
      </c>
      <c r="D21" s="7"/>
      <c r="E21" s="203"/>
      <c r="F21" s="41"/>
      <c r="G21" s="284">
        <v>0</v>
      </c>
      <c r="H21" s="41"/>
      <c r="I21" s="284">
        <v>0</v>
      </c>
      <c r="J21" s="41"/>
      <c r="K21" s="284">
        <v>0</v>
      </c>
      <c r="L21" s="191"/>
      <c r="M21" s="20">
        <v>1088044</v>
      </c>
      <c r="N21" s="191"/>
      <c r="O21" s="53">
        <v>467011</v>
      </c>
      <c r="P21" s="41"/>
      <c r="Q21" s="284">
        <v>0</v>
      </c>
      <c r="R21" s="41"/>
      <c r="S21" s="285">
        <v>96.225000000000023</v>
      </c>
      <c r="T21" s="41"/>
      <c r="U21" s="284">
        <v>0</v>
      </c>
      <c r="V21" s="41"/>
      <c r="W21" s="38">
        <v>97.7</v>
      </c>
      <c r="X21" s="41"/>
      <c r="Y21" s="284">
        <v>0</v>
      </c>
      <c r="Z21" s="41"/>
      <c r="AA21" s="352">
        <v>95.4</v>
      </c>
      <c r="AB21" s="34"/>
      <c r="AC21" s="165">
        <v>6985</v>
      </c>
      <c r="AD21" s="280"/>
      <c r="AE21" s="165">
        <v>3139</v>
      </c>
      <c r="AF21" s="280"/>
      <c r="AG21" s="165">
        <v>2707</v>
      </c>
      <c r="AH21" s="280"/>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2">
        <v>71416</v>
      </c>
      <c r="BJ21" s="204"/>
      <c r="BK21" s="364">
        <v>15262</v>
      </c>
      <c r="BL21" s="204"/>
      <c r="BM21" s="366">
        <v>36492</v>
      </c>
      <c r="BN21" s="61"/>
      <c r="BO21" s="154">
        <v>19663</v>
      </c>
      <c r="BP21" s="155"/>
      <c r="BQ21" s="155">
        <v>86419</v>
      </c>
      <c r="BR21" s="41"/>
      <c r="BS21" s="166">
        <v>1161555</v>
      </c>
      <c r="BT21" s="280"/>
      <c r="BU21" s="284">
        <v>0</v>
      </c>
      <c r="BV21" s="322"/>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2">
        <v>2</v>
      </c>
      <c r="CV21" s="52" t="s">
        <v>107</v>
      </c>
      <c r="CW21" s="50">
        <v>29</v>
      </c>
      <c r="CX21" s="7"/>
      <c r="CY21" s="161"/>
    </row>
    <row r="22" spans="1:103" s="8" customFormat="1" ht="15" customHeight="1">
      <c r="A22" s="48">
        <v>2018</v>
      </c>
      <c r="B22" s="48" t="s">
        <v>107</v>
      </c>
      <c r="C22" s="50">
        <v>30</v>
      </c>
      <c r="D22" s="7"/>
      <c r="E22" s="203"/>
      <c r="F22" s="41"/>
      <c r="G22" s="284">
        <v>0</v>
      </c>
      <c r="H22" s="41"/>
      <c r="I22" s="284">
        <v>0</v>
      </c>
      <c r="J22" s="41"/>
      <c r="K22" s="284">
        <v>0</v>
      </c>
      <c r="L22" s="191"/>
      <c r="M22" s="20">
        <v>1079727</v>
      </c>
      <c r="N22" s="191"/>
      <c r="O22" s="53">
        <v>468593</v>
      </c>
      <c r="P22" s="41"/>
      <c r="Q22" s="284">
        <v>0</v>
      </c>
      <c r="R22" s="41"/>
      <c r="S22" s="285">
        <v>96.7</v>
      </c>
      <c r="T22" s="41"/>
      <c r="U22" s="284">
        <v>0</v>
      </c>
      <c r="V22" s="41"/>
      <c r="W22" s="38">
        <v>97.3</v>
      </c>
      <c r="X22" s="41"/>
      <c r="Y22" s="284">
        <v>0</v>
      </c>
      <c r="Z22" s="41"/>
      <c r="AA22" s="352">
        <v>102.4</v>
      </c>
      <c r="AB22" s="34"/>
      <c r="AC22" s="165">
        <v>6708</v>
      </c>
      <c r="AD22" s="280"/>
      <c r="AE22" s="165">
        <v>3201</v>
      </c>
      <c r="AF22" s="280"/>
      <c r="AG22" s="165">
        <v>2738</v>
      </c>
      <c r="AH22" s="280"/>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2">
        <v>68412</v>
      </c>
      <c r="BJ22" s="204"/>
      <c r="BK22" s="364">
        <v>14083</v>
      </c>
      <c r="BL22" s="204"/>
      <c r="BM22" s="366">
        <v>34187</v>
      </c>
      <c r="BN22" s="61"/>
      <c r="BO22" s="367">
        <v>20142</v>
      </c>
      <c r="BP22" s="366"/>
      <c r="BQ22" s="366">
        <v>88560</v>
      </c>
      <c r="BR22" s="41"/>
      <c r="BS22" s="166">
        <v>1225081</v>
      </c>
      <c r="BT22" s="280"/>
      <c r="BU22" s="284">
        <v>0</v>
      </c>
      <c r="BV22" s="322"/>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2">
        <v>1.2</v>
      </c>
      <c r="CV22" s="52" t="s">
        <v>107</v>
      </c>
      <c r="CW22" s="50">
        <v>30</v>
      </c>
      <c r="CX22" s="7"/>
      <c r="CY22" s="161"/>
    </row>
    <row r="23" spans="1:103" s="8" customFormat="1" ht="15" customHeight="1">
      <c r="A23" s="48">
        <v>2019</v>
      </c>
      <c r="B23" s="34"/>
      <c r="C23" s="50">
        <v>1</v>
      </c>
      <c r="D23" s="7"/>
      <c r="E23" s="203"/>
      <c r="F23" s="41"/>
      <c r="G23" s="284">
        <v>0</v>
      </c>
      <c r="H23" s="41"/>
      <c r="I23" s="284">
        <v>0</v>
      </c>
      <c r="J23" s="41"/>
      <c r="K23" s="284">
        <v>0</v>
      </c>
      <c r="L23" s="191"/>
      <c r="M23" s="20">
        <v>1071723</v>
      </c>
      <c r="N23" s="191"/>
      <c r="O23" s="53">
        <v>470687</v>
      </c>
      <c r="P23" s="41"/>
      <c r="Q23" s="286">
        <v>0</v>
      </c>
      <c r="R23" s="41"/>
      <c r="S23" s="285">
        <v>96.6</v>
      </c>
      <c r="T23" s="41"/>
      <c r="U23" s="286">
        <v>0</v>
      </c>
      <c r="V23" s="41"/>
      <c r="W23" s="38">
        <v>94.4</v>
      </c>
      <c r="X23" s="41"/>
      <c r="Y23" s="284">
        <v>0</v>
      </c>
      <c r="Z23" s="41"/>
      <c r="AA23" s="352">
        <v>116.8</v>
      </c>
      <c r="AB23" s="34"/>
      <c r="AC23" s="165">
        <v>6463</v>
      </c>
      <c r="AD23" s="280"/>
      <c r="AE23" s="165">
        <v>3328</v>
      </c>
      <c r="AF23" s="280"/>
      <c r="AG23" s="165">
        <v>2278</v>
      </c>
      <c r="AH23" s="280"/>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2">
        <v>68454</v>
      </c>
      <c r="BJ23" s="204"/>
      <c r="BK23" s="364">
        <v>13538</v>
      </c>
      <c r="BL23" s="204"/>
      <c r="BM23" s="366">
        <v>34449</v>
      </c>
      <c r="BN23" s="61"/>
      <c r="BO23" s="154">
        <v>20467</v>
      </c>
      <c r="BP23" s="155"/>
      <c r="BQ23" s="155">
        <v>90326</v>
      </c>
      <c r="BR23" s="41"/>
      <c r="BS23" s="166">
        <v>1257773</v>
      </c>
      <c r="BT23" s="280"/>
      <c r="BU23" s="284">
        <v>0</v>
      </c>
      <c r="BV23" s="322"/>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2">
        <v>1.4</v>
      </c>
      <c r="CV23" s="7"/>
      <c r="CW23" s="50">
        <v>1</v>
      </c>
      <c r="CX23" s="7"/>
      <c r="CY23" s="161"/>
    </row>
    <row r="24" spans="1:103" s="8" customFormat="1" ht="15" customHeight="1">
      <c r="A24" s="48">
        <v>2020</v>
      </c>
      <c r="B24" s="34"/>
      <c r="C24" s="50">
        <v>2</v>
      </c>
      <c r="D24" s="7"/>
      <c r="E24" s="203"/>
      <c r="F24" s="41"/>
      <c r="G24" s="284">
        <v>0</v>
      </c>
      <c r="H24" s="41"/>
      <c r="I24" s="284">
        <v>0</v>
      </c>
      <c r="J24" s="41"/>
      <c r="K24" s="284">
        <v>0</v>
      </c>
      <c r="L24" s="191"/>
      <c r="M24" s="20">
        <v>1069576</v>
      </c>
      <c r="N24" s="191"/>
      <c r="O24" s="53">
        <v>470055</v>
      </c>
      <c r="P24" s="41"/>
      <c r="Q24" s="284">
        <v>0</v>
      </c>
      <c r="R24" s="41"/>
      <c r="S24" s="285">
        <v>87.7</v>
      </c>
      <c r="T24" s="41"/>
      <c r="U24" s="284">
        <v>0</v>
      </c>
      <c r="V24" s="41"/>
      <c r="W24" s="38">
        <v>88.1</v>
      </c>
      <c r="X24" s="41"/>
      <c r="Y24" s="284">
        <v>0</v>
      </c>
      <c r="Z24" s="41"/>
      <c r="AA24" s="352">
        <v>108.8</v>
      </c>
      <c r="AB24" s="34"/>
      <c r="AC24" s="165">
        <v>5886</v>
      </c>
      <c r="AD24" s="280"/>
      <c r="AE24" s="165">
        <v>2913</v>
      </c>
      <c r="AF24" s="280"/>
      <c r="AG24" s="165">
        <v>2096</v>
      </c>
      <c r="AH24" s="280"/>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2">
        <v>69413</v>
      </c>
      <c r="BJ24" s="204"/>
      <c r="BK24" s="364">
        <v>10986</v>
      </c>
      <c r="BL24" s="204"/>
      <c r="BM24" s="366">
        <v>37348</v>
      </c>
      <c r="BN24" s="61"/>
      <c r="BO24" s="154">
        <v>21080</v>
      </c>
      <c r="BP24" s="155"/>
      <c r="BQ24" s="155">
        <v>88301</v>
      </c>
      <c r="BR24" s="41"/>
      <c r="BS24" s="166">
        <v>768705</v>
      </c>
      <c r="BT24" s="280"/>
      <c r="BU24" s="284">
        <v>0</v>
      </c>
      <c r="BV24" s="322"/>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2">
        <v>1.9</v>
      </c>
      <c r="CV24" s="7"/>
      <c r="CW24" s="50">
        <v>2</v>
      </c>
      <c r="CX24" s="7"/>
      <c r="CY24" s="161"/>
    </row>
    <row r="25" spans="1:103" s="8" customFormat="1" ht="15" customHeight="1">
      <c r="A25" s="48">
        <v>2021</v>
      </c>
      <c r="B25" s="34"/>
      <c r="C25" s="50">
        <v>3</v>
      </c>
      <c r="D25" s="7"/>
      <c r="E25" s="203"/>
      <c r="F25" s="41"/>
      <c r="G25" s="284">
        <v>0</v>
      </c>
      <c r="H25" s="41"/>
      <c r="I25" s="284">
        <v>0</v>
      </c>
      <c r="J25" s="41"/>
      <c r="K25" s="284">
        <v>0</v>
      </c>
      <c r="L25" s="191"/>
      <c r="M25" s="20">
        <v>1061016</v>
      </c>
      <c r="N25" s="191"/>
      <c r="O25" s="53">
        <v>471351</v>
      </c>
      <c r="P25" s="41"/>
      <c r="Q25" s="284">
        <v>0</v>
      </c>
      <c r="R25" s="41"/>
      <c r="S25" s="285">
        <v>91.7</v>
      </c>
      <c r="T25" s="41"/>
      <c r="U25" s="284">
        <v>0</v>
      </c>
      <c r="V25" s="41"/>
      <c r="W25" s="38">
        <v>90.7</v>
      </c>
      <c r="X25" s="41"/>
      <c r="Y25" s="284">
        <v>0</v>
      </c>
      <c r="Z25" s="41"/>
      <c r="AA25" s="352">
        <v>111</v>
      </c>
      <c r="AB25" s="34"/>
      <c r="AC25" s="165">
        <v>6796</v>
      </c>
      <c r="AD25" s="280"/>
      <c r="AE25" s="165">
        <v>3084</v>
      </c>
      <c r="AF25" s="280"/>
      <c r="AG25" s="165">
        <v>2242</v>
      </c>
      <c r="AH25" s="280"/>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4">
        <v>51477.968999999997</v>
      </c>
      <c r="BH25" s="41"/>
      <c r="BI25" s="362">
        <v>68495</v>
      </c>
      <c r="BJ25" s="204"/>
      <c r="BK25" s="362">
        <v>10518</v>
      </c>
      <c r="BL25" s="204"/>
      <c r="BM25" s="367">
        <v>37722</v>
      </c>
      <c r="BN25" s="61"/>
      <c r="BO25" s="367">
        <v>20254</v>
      </c>
      <c r="BP25" s="366"/>
      <c r="BQ25" s="155">
        <v>89226</v>
      </c>
      <c r="BR25" s="41"/>
      <c r="BS25" s="166">
        <v>802856</v>
      </c>
      <c r="BT25" s="280"/>
      <c r="BU25" s="284">
        <v>0</v>
      </c>
      <c r="BV25" s="322"/>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2">
        <v>2.1</v>
      </c>
      <c r="CV25" s="7"/>
      <c r="CW25" s="50">
        <v>3</v>
      </c>
      <c r="CX25" s="7"/>
      <c r="CY25" s="161"/>
    </row>
    <row r="26" spans="1:103" s="8" customFormat="1" ht="15" customHeight="1">
      <c r="A26" s="52">
        <v>2022</v>
      </c>
      <c r="B26" s="34"/>
      <c r="C26" s="50">
        <v>4</v>
      </c>
      <c r="D26" s="7"/>
      <c r="E26" s="203"/>
      <c r="F26" s="41"/>
      <c r="G26" s="284">
        <v>0</v>
      </c>
      <c r="H26" s="41"/>
      <c r="I26" s="284">
        <v>0</v>
      </c>
      <c r="J26" s="41"/>
      <c r="K26" s="284">
        <v>0</v>
      </c>
      <c r="L26" s="191"/>
      <c r="M26" s="20">
        <v>1051518</v>
      </c>
      <c r="N26" s="191"/>
      <c r="O26" s="53">
        <v>473153</v>
      </c>
      <c r="P26" s="41"/>
      <c r="Q26" s="284">
        <v>0</v>
      </c>
      <c r="R26" s="41"/>
      <c r="S26" s="285">
        <v>87.1</v>
      </c>
      <c r="T26" s="41"/>
      <c r="U26" s="284">
        <v>0</v>
      </c>
      <c r="V26" s="41"/>
      <c r="W26" s="38">
        <v>96.9</v>
      </c>
      <c r="X26" s="41"/>
      <c r="Y26" s="284">
        <v>0</v>
      </c>
      <c r="Z26" s="41"/>
      <c r="AA26" s="352">
        <v>111.4</v>
      </c>
      <c r="AB26" s="34"/>
      <c r="AC26" s="165">
        <v>6079</v>
      </c>
      <c r="AD26" s="280"/>
      <c r="AE26" s="165">
        <v>2734</v>
      </c>
      <c r="AF26" s="280"/>
      <c r="AG26" s="165">
        <v>2201</v>
      </c>
      <c r="AH26" s="280"/>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4">
        <v>79670</v>
      </c>
      <c r="BH26" s="41"/>
      <c r="BI26" s="362">
        <v>72097</v>
      </c>
      <c r="BJ26" s="365"/>
      <c r="BK26" s="362">
        <v>10931</v>
      </c>
      <c r="BL26" s="204"/>
      <c r="BM26" s="436">
        <v>39955</v>
      </c>
      <c r="BN26" s="365"/>
      <c r="BO26" s="367">
        <v>21211</v>
      </c>
      <c r="BP26" s="366"/>
      <c r="BQ26" s="366">
        <v>94492</v>
      </c>
      <c r="BR26" s="41"/>
      <c r="BS26" s="166">
        <v>1105710</v>
      </c>
      <c r="BT26" s="280"/>
      <c r="BU26" s="284">
        <v>0</v>
      </c>
      <c r="BV26" s="322"/>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2">
        <v>2.2999999999999998</v>
      </c>
      <c r="CV26" s="7"/>
      <c r="CW26" s="50">
        <v>4</v>
      </c>
      <c r="CX26" s="7"/>
      <c r="CY26" s="161"/>
    </row>
    <row r="27" spans="1:103" s="8" customFormat="1" ht="15" customHeight="1">
      <c r="A27" s="52">
        <v>2023</v>
      </c>
      <c r="B27" s="34"/>
      <c r="C27" s="50">
        <v>5</v>
      </c>
      <c r="D27" s="7"/>
      <c r="E27" s="203"/>
      <c r="F27" s="41"/>
      <c r="G27" s="284">
        <v>0</v>
      </c>
      <c r="H27" s="41"/>
      <c r="I27" s="284">
        <v>0</v>
      </c>
      <c r="J27" s="41"/>
      <c r="K27" s="284">
        <v>0</v>
      </c>
      <c r="L27" s="56"/>
      <c r="M27" s="18">
        <v>1040711</v>
      </c>
      <c r="N27" s="6"/>
      <c r="O27" s="18">
        <v>473366</v>
      </c>
      <c r="P27" s="41"/>
      <c r="Q27" s="284">
        <v>0</v>
      </c>
      <c r="R27" s="41"/>
      <c r="S27" s="285">
        <v>82.4</v>
      </c>
      <c r="T27" s="41"/>
      <c r="U27" s="284">
        <v>0</v>
      </c>
      <c r="V27" s="41"/>
      <c r="W27" s="38">
        <v>81.5</v>
      </c>
      <c r="X27" s="41"/>
      <c r="Y27" s="284">
        <v>0</v>
      </c>
      <c r="Z27" s="153"/>
      <c r="AA27" s="56">
        <v>117.2</v>
      </c>
      <c r="AB27" s="34" t="s">
        <v>308</v>
      </c>
      <c r="AC27" s="165">
        <v>5929</v>
      </c>
      <c r="AD27" s="280"/>
      <c r="AE27" s="165">
        <v>2322</v>
      </c>
      <c r="AF27" s="280"/>
      <c r="AG27" s="165">
        <v>2477</v>
      </c>
      <c r="AH27" s="452"/>
      <c r="AI27" s="35">
        <v>4360</v>
      </c>
      <c r="AJ27" s="37"/>
      <c r="AK27" s="35">
        <v>162610</v>
      </c>
      <c r="AL27" s="37"/>
      <c r="AM27" s="154">
        <v>889898</v>
      </c>
      <c r="AN27" s="41"/>
      <c r="AO27" s="154">
        <v>20179</v>
      </c>
      <c r="AP27" s="41"/>
      <c r="AQ27" s="35">
        <v>2959199</v>
      </c>
      <c r="AR27" s="37"/>
      <c r="AS27" s="35">
        <v>20731</v>
      </c>
      <c r="AT27" s="37"/>
      <c r="AU27" s="154">
        <v>41185</v>
      </c>
      <c r="AV27" s="41"/>
      <c r="AW27" s="154">
        <v>27940</v>
      </c>
      <c r="AX27" s="283">
        <v>0</v>
      </c>
      <c r="AY27" s="283">
        <v>0</v>
      </c>
      <c r="AZ27" s="322"/>
      <c r="BA27" s="154">
        <v>32</v>
      </c>
      <c r="BB27" s="41"/>
      <c r="BC27" s="155">
        <v>2886</v>
      </c>
      <c r="BD27" s="41"/>
      <c r="BE27" s="154">
        <v>69495</v>
      </c>
      <c r="BF27" s="41"/>
      <c r="BG27" s="504">
        <v>60834</v>
      </c>
      <c r="BH27" s="41"/>
      <c r="BI27" s="505">
        <v>73768</v>
      </c>
      <c r="BJ27" s="506"/>
      <c r="BK27" s="505">
        <v>11227</v>
      </c>
      <c r="BL27" s="506"/>
      <c r="BM27" s="507">
        <v>41053</v>
      </c>
      <c r="BN27" s="508"/>
      <c r="BO27" s="507">
        <v>21489</v>
      </c>
      <c r="BP27" s="366"/>
      <c r="BQ27" s="366">
        <v>98233</v>
      </c>
      <c r="BR27" s="41"/>
      <c r="BS27" s="218">
        <v>1180299</v>
      </c>
      <c r="BT27" s="371"/>
      <c r="BU27" s="284">
        <v>0</v>
      </c>
      <c r="BV27" s="322"/>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2">
        <v>2.7</v>
      </c>
      <c r="CV27" s="7"/>
      <c r="CW27" s="50">
        <v>5</v>
      </c>
      <c r="CX27" s="7"/>
      <c r="CY27" s="161"/>
    </row>
    <row r="28" spans="1:103" s="8" customFormat="1" ht="15" customHeight="1">
      <c r="A28" s="52">
        <v>2024</v>
      </c>
      <c r="B28" s="34"/>
      <c r="C28" s="50">
        <v>6</v>
      </c>
      <c r="D28" s="7"/>
      <c r="E28" s="203"/>
      <c r="F28" s="41"/>
      <c r="G28" s="284">
        <v>0</v>
      </c>
      <c r="H28" s="41"/>
      <c r="I28" s="284">
        <v>0</v>
      </c>
      <c r="J28" s="41"/>
      <c r="K28" s="284">
        <v>0</v>
      </c>
      <c r="L28" s="56"/>
      <c r="M28" s="20">
        <v>1030361</v>
      </c>
      <c r="N28" s="56"/>
      <c r="O28" s="18">
        <v>474765</v>
      </c>
      <c r="P28" s="41"/>
      <c r="Q28" s="284">
        <v>0</v>
      </c>
      <c r="R28" s="41"/>
      <c r="S28" s="285">
        <v>79.599999999999994</v>
      </c>
      <c r="T28" s="41"/>
      <c r="U28" s="284">
        <v>0</v>
      </c>
      <c r="V28" s="41"/>
      <c r="W28" s="38">
        <v>78.7</v>
      </c>
      <c r="X28" s="41"/>
      <c r="Y28" s="284">
        <v>0</v>
      </c>
      <c r="Z28" s="153"/>
      <c r="AA28" s="56">
        <v>113.9</v>
      </c>
      <c r="AB28" s="34"/>
      <c r="AC28" s="165">
        <v>5391</v>
      </c>
      <c r="AD28" s="280"/>
      <c r="AE28" s="165">
        <v>2289</v>
      </c>
      <c r="AF28" s="280"/>
      <c r="AG28" s="165">
        <v>2013</v>
      </c>
      <c r="AH28" s="452"/>
      <c r="AI28" s="35">
        <v>4037</v>
      </c>
      <c r="AJ28" s="37"/>
      <c r="AK28" s="35">
        <v>188183</v>
      </c>
      <c r="AL28" s="37"/>
      <c r="AM28" s="154">
        <v>805947</v>
      </c>
      <c r="AN28" s="41"/>
      <c r="AO28" s="154">
        <v>19985</v>
      </c>
      <c r="AP28" s="41"/>
      <c r="AQ28" s="35">
        <v>3063043</v>
      </c>
      <c r="AR28" s="37"/>
      <c r="AS28" s="35">
        <v>52976</v>
      </c>
      <c r="AT28" s="37"/>
      <c r="AU28" s="154">
        <v>41463</v>
      </c>
      <c r="AV28" s="41"/>
      <c r="AW28" s="154">
        <v>28269</v>
      </c>
      <c r="AX28" s="283">
        <v>0</v>
      </c>
      <c r="AY28" s="283">
        <v>0</v>
      </c>
      <c r="AZ28" s="322"/>
      <c r="BA28" s="154">
        <v>49</v>
      </c>
      <c r="BB28" s="41"/>
      <c r="BC28" s="155">
        <v>7197</v>
      </c>
      <c r="BD28" s="41"/>
      <c r="BE28" s="154">
        <v>74225</v>
      </c>
      <c r="BF28" s="41"/>
      <c r="BG28" s="155">
        <v>62064.959999999999</v>
      </c>
      <c r="BH28" s="41"/>
      <c r="BI28" s="362">
        <v>74519</v>
      </c>
      <c r="BJ28" s="204"/>
      <c r="BK28" s="362">
        <v>10685</v>
      </c>
      <c r="BL28" s="204"/>
      <c r="BM28" s="367">
        <v>41637</v>
      </c>
      <c r="BN28" s="61"/>
      <c r="BO28" s="367">
        <v>22196</v>
      </c>
      <c r="BP28" s="366"/>
      <c r="BQ28" s="366">
        <v>99899</v>
      </c>
      <c r="BR28" s="41"/>
      <c r="BS28" s="218">
        <v>1254308</v>
      </c>
      <c r="BT28" s="371"/>
      <c r="BU28" s="284">
        <v>0</v>
      </c>
      <c r="BV28" s="322"/>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2">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3"/>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1"/>
      <c r="BD29" s="173"/>
      <c r="BE29" s="176"/>
      <c r="BF29" s="173"/>
      <c r="BG29" s="177"/>
      <c r="BH29" s="173"/>
      <c r="BI29" s="176"/>
      <c r="BJ29" s="173"/>
      <c r="BK29" s="176"/>
      <c r="BL29" s="173"/>
      <c r="BM29" s="206"/>
      <c r="BN29" s="179"/>
      <c r="BO29" s="206"/>
      <c r="BP29" s="331"/>
      <c r="BQ29" s="331"/>
      <c r="BR29" s="173"/>
      <c r="BS29" s="177"/>
      <c r="BT29" s="173"/>
      <c r="BU29" s="370"/>
      <c r="BV29" s="373"/>
      <c r="BW29" s="174"/>
      <c r="BX29" s="173"/>
      <c r="BY29" s="176"/>
      <c r="BZ29" s="173"/>
      <c r="CA29" s="375"/>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60"/>
      <c r="BH30" s="247"/>
      <c r="BI30" s="146"/>
      <c r="BJ30" s="145"/>
      <c r="BK30" s="147"/>
      <c r="BL30" s="145"/>
      <c r="BM30" s="147"/>
      <c r="BN30" s="145"/>
      <c r="BO30" s="146"/>
      <c r="BP30" s="147"/>
      <c r="BQ30" s="147"/>
      <c r="BR30" s="5"/>
      <c r="BS30" s="147"/>
      <c r="BT30" s="145"/>
      <c r="BU30" s="117"/>
      <c r="BV30" s="340"/>
      <c r="BW30" s="142"/>
      <c r="BX30" s="145"/>
      <c r="BY30" s="146"/>
      <c r="BZ30" s="145"/>
      <c r="CA30" s="376"/>
      <c r="CB30" s="145"/>
      <c r="CC30" s="146"/>
      <c r="CD30" s="145"/>
      <c r="CE30" s="146"/>
      <c r="CF30" s="209"/>
      <c r="CG30" s="142"/>
      <c r="CH30" s="209"/>
      <c r="CI30" s="142"/>
      <c r="CJ30" s="141"/>
      <c r="CK30" s="142"/>
      <c r="CL30" s="143"/>
      <c r="CM30" s="143"/>
      <c r="CN30" s="141"/>
      <c r="CO30" s="142"/>
      <c r="CP30" s="143"/>
      <c r="CQ30" s="143"/>
      <c r="CR30" s="141"/>
      <c r="CS30" s="143"/>
      <c r="CT30" s="207"/>
      <c r="CU30" s="376"/>
      <c r="CV30" s="7"/>
      <c r="CW30" s="4"/>
      <c r="CX30" s="7"/>
      <c r="CY30" s="161"/>
    </row>
    <row r="31" spans="1:103" ht="20.149999999999999"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4">
        <v>85256</v>
      </c>
      <c r="AT31" s="41"/>
      <c r="AU31" s="20">
        <v>24713</v>
      </c>
      <c r="AV31" s="5"/>
      <c r="AW31" s="20">
        <v>17100</v>
      </c>
      <c r="AX31" s="225">
        <v>32444</v>
      </c>
      <c r="AY31" s="283">
        <v>0</v>
      </c>
      <c r="AZ31" s="322"/>
      <c r="BA31" s="321">
        <v>4</v>
      </c>
      <c r="BB31" s="325"/>
      <c r="BC31" s="442">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4">
        <v>0</v>
      </c>
      <c r="BV31" s="322"/>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6">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4">
        <v>88956</v>
      </c>
      <c r="AT32" s="41"/>
      <c r="AU32" s="20">
        <v>24956</v>
      </c>
      <c r="AV32" s="5"/>
      <c r="AW32" s="20">
        <v>17122</v>
      </c>
      <c r="AX32" s="225">
        <v>28450</v>
      </c>
      <c r="AY32" s="283">
        <v>3</v>
      </c>
      <c r="AZ32" s="322"/>
      <c r="BA32" s="321">
        <v>3</v>
      </c>
      <c r="BB32" s="325"/>
      <c r="BC32" s="442">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4">
        <v>0</v>
      </c>
      <c r="BV32" s="322"/>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6">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4">
        <v>95223</v>
      </c>
      <c r="AT33" s="41"/>
      <c r="AU33" s="20">
        <v>24854</v>
      </c>
      <c r="AV33" s="5"/>
      <c r="AW33" s="20">
        <v>17279</v>
      </c>
      <c r="AX33" s="225">
        <v>129630</v>
      </c>
      <c r="AY33" s="283">
        <v>0</v>
      </c>
      <c r="AZ33" s="322"/>
      <c r="BA33" s="321">
        <v>4</v>
      </c>
      <c r="BB33" s="325"/>
      <c r="BC33" s="442">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4">
        <v>0</v>
      </c>
      <c r="BV33" s="322"/>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c r="CU33" s="286">
        <v>5.0999999999999996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4">
        <v>79682</v>
      </c>
      <c r="AT34" s="41"/>
      <c r="AU34" s="20">
        <v>25446</v>
      </c>
      <c r="AV34" s="5"/>
      <c r="AW34" s="20">
        <v>17042</v>
      </c>
      <c r="AX34" s="225">
        <v>22869</v>
      </c>
      <c r="AY34" s="283">
        <v>1</v>
      </c>
      <c r="AZ34" s="322"/>
      <c r="BA34" s="321">
        <v>7</v>
      </c>
      <c r="BB34" s="325"/>
      <c r="BC34" s="442">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4">
        <v>0</v>
      </c>
      <c r="BV34" s="322"/>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6">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4">
        <v>88493</v>
      </c>
      <c r="AT35" s="41"/>
      <c r="AU35" s="20">
        <v>25355</v>
      </c>
      <c r="AV35" s="5"/>
      <c r="AW35" s="20">
        <v>17103</v>
      </c>
      <c r="AX35" s="225">
        <v>36648</v>
      </c>
      <c r="AY35" s="283">
        <v>28</v>
      </c>
      <c r="AZ35" s="322"/>
      <c r="BA35" s="321">
        <v>5</v>
      </c>
      <c r="BB35" s="325"/>
      <c r="BC35" s="442">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4">
        <v>0</v>
      </c>
      <c r="BV35" s="322"/>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6">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4">
        <v>84977</v>
      </c>
      <c r="AT36" s="41"/>
      <c r="AU36" s="20">
        <v>25633</v>
      </c>
      <c r="AV36" s="5"/>
      <c r="AW36" s="20">
        <v>17194</v>
      </c>
      <c r="AX36" s="225">
        <v>30179</v>
      </c>
      <c r="AY36" s="283">
        <v>2</v>
      </c>
      <c r="AZ36" s="322"/>
      <c r="BA36" s="321">
        <v>3</v>
      </c>
      <c r="BB36" s="325"/>
      <c r="BC36" s="442">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4">
        <v>0</v>
      </c>
      <c r="BV36" s="322"/>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c r="CU36" s="286">
        <v>3.9</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4">
        <v>100148</v>
      </c>
      <c r="AT37" s="41"/>
      <c r="AU37" s="20">
        <v>25197</v>
      </c>
      <c r="AV37" s="5"/>
      <c r="AW37" s="20">
        <v>17262</v>
      </c>
      <c r="AX37" s="225">
        <v>23022</v>
      </c>
      <c r="AY37" s="283">
        <v>8</v>
      </c>
      <c r="AZ37" s="322"/>
      <c r="BA37" s="321">
        <v>7</v>
      </c>
      <c r="BB37" s="325"/>
      <c r="BC37" s="442">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4">
        <v>0</v>
      </c>
      <c r="BV37" s="322"/>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6">
        <v>0</v>
      </c>
      <c r="CV37" s="52" t="s">
        <v>107</v>
      </c>
      <c r="CW37" s="50">
        <v>23</v>
      </c>
      <c r="CX37" s="51">
        <v>7</v>
      </c>
      <c r="CY37" s="187"/>
    </row>
    <row r="38" spans="1:103" ht="15" customHeight="1">
      <c r="A38" s="48">
        <v>2011</v>
      </c>
      <c r="B38" s="48" t="s">
        <v>107</v>
      </c>
      <c r="C38" s="50">
        <v>23</v>
      </c>
      <c r="D38" s="51">
        <v>8</v>
      </c>
      <c r="E38" s="49"/>
      <c r="F38" s="65"/>
      <c r="G38" s="215">
        <v>80</v>
      </c>
      <c r="H38" s="66"/>
      <c r="I38" s="467">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4">
        <v>127642</v>
      </c>
      <c r="AT38" s="41"/>
      <c r="AU38" s="20">
        <v>25166</v>
      </c>
      <c r="AV38" s="5"/>
      <c r="AW38" s="20">
        <v>17240</v>
      </c>
      <c r="AX38" s="225">
        <v>37246</v>
      </c>
      <c r="AY38" s="283">
        <v>0</v>
      </c>
      <c r="AZ38" s="322"/>
      <c r="BA38" s="321">
        <v>9</v>
      </c>
      <c r="BB38" s="325"/>
      <c r="BC38" s="442">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4">
        <v>0</v>
      </c>
      <c r="BV38" s="322"/>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6">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4">
        <v>100999</v>
      </c>
      <c r="AT39" s="41"/>
      <c r="AU39" s="20">
        <v>25087</v>
      </c>
      <c r="AV39" s="5"/>
      <c r="AW39" s="20">
        <v>17384</v>
      </c>
      <c r="AX39" s="225">
        <v>28366</v>
      </c>
      <c r="AY39" s="283">
        <v>11</v>
      </c>
      <c r="AZ39" s="322"/>
      <c r="BA39" s="321">
        <v>5</v>
      </c>
      <c r="BB39" s="325"/>
      <c r="BC39" s="442">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4">
        <v>0</v>
      </c>
      <c r="BV39" s="322"/>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c r="CU39" s="286">
        <v>4.8</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4">
        <v>109500</v>
      </c>
      <c r="AT40" s="41"/>
      <c r="AU40" s="20">
        <v>25029</v>
      </c>
      <c r="AV40" s="5"/>
      <c r="AW40" s="20">
        <v>17246</v>
      </c>
      <c r="AX40" s="225">
        <v>25744</v>
      </c>
      <c r="AY40" s="283">
        <v>1</v>
      </c>
      <c r="AZ40" s="322"/>
      <c r="BA40" s="321">
        <v>3</v>
      </c>
      <c r="BB40" s="325"/>
      <c r="BC40" s="442">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4">
        <v>0</v>
      </c>
      <c r="BV40" s="322"/>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6">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4">
        <v>107273</v>
      </c>
      <c r="AT41" s="41"/>
      <c r="AU41" s="20">
        <v>25059</v>
      </c>
      <c r="AV41" s="5"/>
      <c r="AW41" s="20">
        <v>17385</v>
      </c>
      <c r="AX41" s="225">
        <v>25623</v>
      </c>
      <c r="AY41" s="283">
        <v>9</v>
      </c>
      <c r="AZ41" s="322"/>
      <c r="BA41" s="321">
        <v>2</v>
      </c>
      <c r="BB41" s="325"/>
      <c r="BC41" s="442">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4">
        <v>0</v>
      </c>
      <c r="BV41" s="322"/>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6">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4">
        <v>114200</v>
      </c>
      <c r="AT42" s="41"/>
      <c r="AU42" s="20">
        <v>25446</v>
      </c>
      <c r="AV42" s="5"/>
      <c r="AW42" s="20">
        <v>17771</v>
      </c>
      <c r="AX42" s="225">
        <v>23655</v>
      </c>
      <c r="AY42" s="283">
        <v>12.613</v>
      </c>
      <c r="AZ42" s="322"/>
      <c r="BA42" s="321">
        <v>5</v>
      </c>
      <c r="BB42" s="325"/>
      <c r="BC42" s="442">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4">
        <v>0</v>
      </c>
      <c r="BV42" s="322"/>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c r="CU42" s="286">
        <v>3.6</v>
      </c>
      <c r="CV42" s="52" t="s">
        <v>107</v>
      </c>
      <c r="CW42" s="50">
        <v>23</v>
      </c>
      <c r="CX42" s="51">
        <v>12</v>
      </c>
      <c r="CY42" s="187"/>
    </row>
    <row r="43" spans="1:103" ht="20.149999999999999"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4">
        <v>88343</v>
      </c>
      <c r="AT43" s="41"/>
      <c r="AU43" s="20">
        <v>25258</v>
      </c>
      <c r="AV43" s="5"/>
      <c r="AW43" s="20">
        <v>17603</v>
      </c>
      <c r="AX43" s="225">
        <v>30730</v>
      </c>
      <c r="AY43" s="283">
        <v>0</v>
      </c>
      <c r="AZ43" s="322"/>
      <c r="BA43" s="321">
        <v>5</v>
      </c>
      <c r="BB43" s="325"/>
      <c r="BC43" s="442">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4">
        <v>0</v>
      </c>
      <c r="BV43" s="322"/>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6">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4">
        <v>105481</v>
      </c>
      <c r="AT44" s="41"/>
      <c r="AU44" s="20">
        <v>25263</v>
      </c>
      <c r="AV44" s="5"/>
      <c r="AW44" s="20">
        <v>17648</v>
      </c>
      <c r="AX44" s="225">
        <v>29004</v>
      </c>
      <c r="AY44" s="283">
        <v>4</v>
      </c>
      <c r="AZ44" s="322"/>
      <c r="BA44" s="321">
        <v>6</v>
      </c>
      <c r="BB44" s="325"/>
      <c r="BC44" s="442">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4">
        <v>0</v>
      </c>
      <c r="BV44" s="322"/>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6">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4">
        <v>111878</v>
      </c>
      <c r="AT45" s="41"/>
      <c r="AU45" s="20">
        <v>25576</v>
      </c>
      <c r="AV45" s="5"/>
      <c r="AW45" s="20">
        <v>17925</v>
      </c>
      <c r="AX45" s="225">
        <v>22468</v>
      </c>
      <c r="AY45" s="283">
        <v>5</v>
      </c>
      <c r="AZ45" s="322"/>
      <c r="BA45" s="321">
        <v>9</v>
      </c>
      <c r="BB45" s="325"/>
      <c r="BC45" s="442">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4">
        <v>0</v>
      </c>
      <c r="BV45" s="322"/>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6">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4">
        <v>97745</v>
      </c>
      <c r="AT46" s="41"/>
      <c r="AU46" s="20">
        <v>25897</v>
      </c>
      <c r="AV46" s="5"/>
      <c r="AW46" s="20">
        <v>17612</v>
      </c>
      <c r="AX46" s="225">
        <v>29886</v>
      </c>
      <c r="AY46" s="283">
        <v>0.3</v>
      </c>
      <c r="AZ46" s="322"/>
      <c r="BA46" s="321">
        <v>6</v>
      </c>
      <c r="BB46" s="325"/>
      <c r="BC46" s="442">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4">
        <v>0</v>
      </c>
      <c r="BV46" s="322"/>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6">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4">
        <v>101525</v>
      </c>
      <c r="AT47" s="41"/>
      <c r="AU47" s="20">
        <v>25621</v>
      </c>
      <c r="AV47" s="5"/>
      <c r="AW47" s="20">
        <v>17620</v>
      </c>
      <c r="AX47" s="225">
        <v>34500</v>
      </c>
      <c r="AY47" s="283">
        <v>0</v>
      </c>
      <c r="AZ47" s="322"/>
      <c r="BA47" s="321">
        <v>6</v>
      </c>
      <c r="BB47" s="325"/>
      <c r="BC47" s="442">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4">
        <v>0</v>
      </c>
      <c r="BV47" s="322"/>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6">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4">
        <v>92675</v>
      </c>
      <c r="AT48" s="37"/>
      <c r="AU48" s="20">
        <v>26015</v>
      </c>
      <c r="AV48" s="5"/>
      <c r="AW48" s="20">
        <v>17713</v>
      </c>
      <c r="AX48" s="225">
        <v>22173</v>
      </c>
      <c r="AY48" s="283">
        <v>0</v>
      </c>
      <c r="AZ48" s="322"/>
      <c r="BA48" s="321">
        <v>3</v>
      </c>
      <c r="BB48" s="325"/>
      <c r="BC48" s="442">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4">
        <v>0</v>
      </c>
      <c r="BV48" s="322"/>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c r="CU48" s="286">
        <v>5.3</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4">
        <v>112543</v>
      </c>
      <c r="AT49" s="37"/>
      <c r="AU49" s="20">
        <v>25742</v>
      </c>
      <c r="AV49" s="5"/>
      <c r="AW49" s="20">
        <v>17744</v>
      </c>
      <c r="AX49" s="225">
        <v>33303</v>
      </c>
      <c r="AY49" s="283">
        <v>1.4</v>
      </c>
      <c r="AZ49" s="322"/>
      <c r="BA49" s="321">
        <v>3</v>
      </c>
      <c r="BB49" s="325"/>
      <c r="BC49" s="442">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4">
        <v>0</v>
      </c>
      <c r="BV49" s="322"/>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6">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4">
        <v>130149</v>
      </c>
      <c r="AT50" s="37"/>
      <c r="AU50" s="20">
        <v>25666</v>
      </c>
      <c r="AV50" s="5"/>
      <c r="AW50" s="20">
        <v>17765</v>
      </c>
      <c r="AX50" s="225">
        <v>28804</v>
      </c>
      <c r="AY50" s="283">
        <v>382</v>
      </c>
      <c r="AZ50" s="322"/>
      <c r="BA50" s="321">
        <v>7</v>
      </c>
      <c r="BB50" s="325"/>
      <c r="BC50" s="442">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4">
        <v>0</v>
      </c>
      <c r="BV50" s="322"/>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6">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4">
        <v>106023</v>
      </c>
      <c r="AT51" s="41"/>
      <c r="AU51" s="20">
        <v>25738</v>
      </c>
      <c r="AV51" s="5"/>
      <c r="AW51" s="20">
        <v>18259</v>
      </c>
      <c r="AX51" s="225">
        <v>20531</v>
      </c>
      <c r="AY51" s="283">
        <v>0</v>
      </c>
      <c r="AZ51" s="322"/>
      <c r="BA51" s="321">
        <v>4</v>
      </c>
      <c r="BB51" s="325"/>
      <c r="BC51" s="442">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4">
        <v>0</v>
      </c>
      <c r="BV51" s="322"/>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c r="CU51" s="286">
        <v>5</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4">
        <v>117246</v>
      </c>
      <c r="AT52" s="37"/>
      <c r="AU52" s="20">
        <v>25431</v>
      </c>
      <c r="AV52" s="5"/>
      <c r="AW52" s="20">
        <v>17770</v>
      </c>
      <c r="AX52" s="225">
        <v>31883</v>
      </c>
      <c r="AY52" s="283">
        <v>10</v>
      </c>
      <c r="AZ52" s="322"/>
      <c r="BA52" s="321">
        <v>14</v>
      </c>
      <c r="BB52" s="325"/>
      <c r="BC52" s="442">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4">
        <v>0</v>
      </c>
      <c r="BV52" s="322"/>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6">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4">
        <v>121984</v>
      </c>
      <c r="AT53" s="37"/>
      <c r="AU53" s="20">
        <v>25452</v>
      </c>
      <c r="AV53" s="5"/>
      <c r="AW53" s="20">
        <v>18071</v>
      </c>
      <c r="AX53" s="225">
        <v>25431</v>
      </c>
      <c r="AY53" s="283">
        <v>0.6</v>
      </c>
      <c r="AZ53" s="322"/>
      <c r="BA53" s="321">
        <v>4</v>
      </c>
      <c r="BB53" s="325"/>
      <c r="BC53" s="442">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4">
        <v>0</v>
      </c>
      <c r="BV53" s="322"/>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6">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4">
        <v>121356</v>
      </c>
      <c r="AT54" s="37"/>
      <c r="AU54" s="20">
        <v>25954</v>
      </c>
      <c r="AV54" s="5"/>
      <c r="AW54" s="20">
        <v>18421</v>
      </c>
      <c r="AX54" s="225">
        <v>21526</v>
      </c>
      <c r="AY54" s="283">
        <v>4</v>
      </c>
      <c r="AZ54" s="322"/>
      <c r="BA54" s="321">
        <v>1</v>
      </c>
      <c r="BB54" s="325"/>
      <c r="BC54" s="442">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4">
        <v>0</v>
      </c>
      <c r="BV54" s="322"/>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c r="CU54" s="286">
        <v>3.1</v>
      </c>
      <c r="CV54" s="52" t="s">
        <v>107</v>
      </c>
      <c r="CW54" s="50">
        <v>24</v>
      </c>
      <c r="CX54" s="51">
        <v>12</v>
      </c>
      <c r="CY54" s="187"/>
    </row>
    <row r="55" spans="1:103" ht="20.149999999999999"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4">
        <v>95038</v>
      </c>
      <c r="AT55" s="37"/>
      <c r="AU55" s="20">
        <v>25692</v>
      </c>
      <c r="AV55" s="5"/>
      <c r="AW55" s="20">
        <v>18296</v>
      </c>
      <c r="AX55" s="225">
        <v>31115</v>
      </c>
      <c r="AY55" s="283">
        <v>5</v>
      </c>
      <c r="AZ55" s="322"/>
      <c r="BA55" s="321">
        <v>6</v>
      </c>
      <c r="BB55" s="325"/>
      <c r="BC55" s="442">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4">
        <v>0</v>
      </c>
      <c r="BV55" s="322"/>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6">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4">
        <v>108234</v>
      </c>
      <c r="AT56" s="37"/>
      <c r="AU56" s="20">
        <v>25794</v>
      </c>
      <c r="AV56" s="5"/>
      <c r="AW56" s="20">
        <v>18345</v>
      </c>
      <c r="AX56" s="225">
        <v>29997</v>
      </c>
      <c r="AY56" s="283">
        <v>0</v>
      </c>
      <c r="AZ56" s="322"/>
      <c r="BA56" s="321">
        <v>1</v>
      </c>
      <c r="BB56" s="325"/>
      <c r="BC56" s="442">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4">
        <v>0</v>
      </c>
      <c r="BV56" s="322"/>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6">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4">
        <v>116554</v>
      </c>
      <c r="AT57" s="37"/>
      <c r="AU57" s="20">
        <v>26470</v>
      </c>
      <c r="AV57" s="5"/>
      <c r="AW57" s="20">
        <v>18671</v>
      </c>
      <c r="AX57" s="225">
        <v>22014</v>
      </c>
      <c r="AY57" s="283">
        <v>0</v>
      </c>
      <c r="AZ57" s="322"/>
      <c r="BA57" s="321">
        <v>2</v>
      </c>
      <c r="BB57" s="325"/>
      <c r="BC57" s="442">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4">
        <v>0</v>
      </c>
      <c r="BV57" s="322"/>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c r="CU57" s="286">
        <v>4.5</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4">
        <v>100363</v>
      </c>
      <c r="AT58" s="37"/>
      <c r="AU58" s="20">
        <v>26597</v>
      </c>
      <c r="AV58" s="5"/>
      <c r="AW58" s="20">
        <v>18425</v>
      </c>
      <c r="AX58" s="225">
        <v>36842</v>
      </c>
      <c r="AY58" s="283">
        <v>0.5</v>
      </c>
      <c r="AZ58" s="322"/>
      <c r="BA58" s="321">
        <v>2</v>
      </c>
      <c r="BB58" s="325"/>
      <c r="BC58" s="442">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4">
        <v>0</v>
      </c>
      <c r="BV58" s="322"/>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6">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4">
        <v>107441</v>
      </c>
      <c r="AT59" s="37"/>
      <c r="AU59" s="20">
        <v>26507</v>
      </c>
      <c r="AV59" s="5"/>
      <c r="AW59" s="20">
        <v>18501</v>
      </c>
      <c r="AX59" s="225">
        <v>28686</v>
      </c>
      <c r="AY59" s="283">
        <v>0.1</v>
      </c>
      <c r="AZ59" s="322"/>
      <c r="BA59" s="321">
        <v>3</v>
      </c>
      <c r="BB59" s="325"/>
      <c r="BC59" s="442">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4">
        <v>0</v>
      </c>
      <c r="BV59" s="322"/>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6">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4">
        <v>98783</v>
      </c>
      <c r="AT60" s="37"/>
      <c r="AU60" s="20">
        <v>26829</v>
      </c>
      <c r="AV60" s="5"/>
      <c r="AW60" s="20">
        <v>18623</v>
      </c>
      <c r="AX60" s="225">
        <v>21301</v>
      </c>
      <c r="AY60" s="283">
        <v>0</v>
      </c>
      <c r="AZ60" s="322"/>
      <c r="BA60" s="321">
        <v>3</v>
      </c>
      <c r="BB60" s="325"/>
      <c r="BC60" s="442">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4">
        <v>0</v>
      </c>
      <c r="BV60" s="322"/>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c r="CU60" s="286">
        <v>3.6</v>
      </c>
      <c r="CV60" s="52" t="s">
        <v>107</v>
      </c>
      <c r="CW60" s="50">
        <v>25</v>
      </c>
      <c r="CX60" s="51">
        <v>6</v>
      </c>
      <c r="CY60" s="187"/>
    </row>
    <row r="61" spans="1:103" ht="15" customHeight="1">
      <c r="A61" s="48">
        <v>2013</v>
      </c>
      <c r="B61" s="48" t="s">
        <v>107</v>
      </c>
      <c r="C61" s="50">
        <v>25</v>
      </c>
      <c r="D61" s="51">
        <v>7</v>
      </c>
      <c r="E61" s="49"/>
      <c r="F61" s="65"/>
      <c r="G61" s="467">
        <v>20</v>
      </c>
      <c r="H61" s="66"/>
      <c r="I61" s="467">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4">
        <v>121413</v>
      </c>
      <c r="AT61" s="37"/>
      <c r="AU61" s="20">
        <v>26605</v>
      </c>
      <c r="AV61" s="5"/>
      <c r="AW61" s="20">
        <v>18761</v>
      </c>
      <c r="AX61" s="225">
        <v>35459</v>
      </c>
      <c r="AY61" s="283">
        <v>29</v>
      </c>
      <c r="AZ61" s="322"/>
      <c r="BA61" s="321">
        <v>5</v>
      </c>
      <c r="BB61" s="325"/>
      <c r="BC61" s="442">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4">
        <v>0</v>
      </c>
      <c r="BV61" s="322"/>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6">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4">
        <v>138636</v>
      </c>
      <c r="AT62" s="37"/>
      <c r="AU62" s="20">
        <v>26748</v>
      </c>
      <c r="AV62" s="5"/>
      <c r="AW62" s="20">
        <v>18886</v>
      </c>
      <c r="AX62" s="225">
        <v>24450</v>
      </c>
      <c r="AY62" s="283">
        <v>0.1</v>
      </c>
      <c r="AZ62" s="322"/>
      <c r="BA62" s="321">
        <v>4</v>
      </c>
      <c r="BB62" s="325"/>
      <c r="BC62" s="442">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4">
        <v>0</v>
      </c>
      <c r="BV62" s="322"/>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6">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4">
        <v>112684</v>
      </c>
      <c r="AT63" s="37"/>
      <c r="AU63" s="20">
        <v>26694</v>
      </c>
      <c r="AV63" s="5"/>
      <c r="AW63" s="20">
        <v>19063</v>
      </c>
      <c r="AX63" s="225">
        <v>32862</v>
      </c>
      <c r="AY63" s="283">
        <v>0</v>
      </c>
      <c r="AZ63" s="322"/>
      <c r="BA63" s="321">
        <v>1</v>
      </c>
      <c r="BB63" s="325"/>
      <c r="BC63" s="442">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4">
        <v>0</v>
      </c>
      <c r="BV63" s="322"/>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c r="CU63" s="286">
        <v>3.7</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4">
        <v>119777</v>
      </c>
      <c r="AT64" s="37"/>
      <c r="AU64" s="20">
        <v>26550</v>
      </c>
      <c r="AV64" s="5"/>
      <c r="AW64" s="20">
        <v>19028</v>
      </c>
      <c r="AX64" s="225">
        <v>26899</v>
      </c>
      <c r="AY64" s="283">
        <v>3</v>
      </c>
      <c r="AZ64" s="322"/>
      <c r="BA64" s="321">
        <v>8</v>
      </c>
      <c r="BB64" s="325"/>
      <c r="BC64" s="442">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4">
        <v>0</v>
      </c>
      <c r="BV64" s="322"/>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6">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4">
        <v>128253</v>
      </c>
      <c r="AT65" s="37"/>
      <c r="AU65" s="20">
        <v>26762</v>
      </c>
      <c r="AV65" s="5"/>
      <c r="AW65" s="20">
        <v>19410</v>
      </c>
      <c r="AX65" s="225">
        <v>18976</v>
      </c>
      <c r="AY65" s="283">
        <v>0</v>
      </c>
      <c r="AZ65" s="322"/>
      <c r="BA65" s="321">
        <v>2</v>
      </c>
      <c r="BB65" s="325"/>
      <c r="BC65" s="442">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4">
        <v>0</v>
      </c>
      <c r="BV65" s="322"/>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6">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4">
        <v>132130</v>
      </c>
      <c r="AT66" s="37"/>
      <c r="AU66" s="20">
        <v>27246</v>
      </c>
      <c r="AV66" s="5"/>
      <c r="AW66" s="20">
        <v>19859</v>
      </c>
      <c r="AX66" s="225">
        <v>20224</v>
      </c>
      <c r="AY66" s="283">
        <v>0</v>
      </c>
      <c r="AZ66" s="322"/>
      <c r="BA66" s="321">
        <v>1</v>
      </c>
      <c r="BB66" s="325"/>
      <c r="BC66" s="442">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4">
        <v>0</v>
      </c>
      <c r="BV66" s="322"/>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6">
        <v>2.6</v>
      </c>
      <c r="CV66" s="52" t="s">
        <v>107</v>
      </c>
      <c r="CW66" s="50">
        <v>25</v>
      </c>
      <c r="CX66" s="51">
        <v>12</v>
      </c>
      <c r="CY66" s="187"/>
    </row>
    <row r="67" spans="1:103" ht="20.149999999999999"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4">
        <v>104453</v>
      </c>
      <c r="AT67" s="37"/>
      <c r="AU67" s="20">
        <v>27143</v>
      </c>
      <c r="AV67" s="5"/>
      <c r="AW67" s="20">
        <v>19764</v>
      </c>
      <c r="AX67" s="225">
        <v>24450</v>
      </c>
      <c r="AY67" s="283">
        <v>0</v>
      </c>
      <c r="AZ67" s="322"/>
      <c r="BA67" s="321">
        <v>3</v>
      </c>
      <c r="BB67" s="325"/>
      <c r="BC67" s="442">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4">
        <v>0</v>
      </c>
      <c r="BV67" s="322"/>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6">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4">
        <v>110764</v>
      </c>
      <c r="AT68" s="37"/>
      <c r="AU68" s="20">
        <v>27271</v>
      </c>
      <c r="AV68" s="5"/>
      <c r="AW68" s="20">
        <v>19849</v>
      </c>
      <c r="AX68" s="225">
        <v>20797</v>
      </c>
      <c r="AY68" s="283">
        <v>1</v>
      </c>
      <c r="AZ68" s="322"/>
      <c r="BA68" s="321">
        <v>7</v>
      </c>
      <c r="BB68" s="325"/>
      <c r="BC68" s="442">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4">
        <v>0</v>
      </c>
      <c r="BV68" s="322"/>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6">
        <v>0</v>
      </c>
      <c r="CV68" s="52" t="s">
        <v>107</v>
      </c>
      <c r="CW68" s="50">
        <v>26</v>
      </c>
      <c r="CX68" s="51">
        <v>2</v>
      </c>
      <c r="CY68" s="187"/>
    </row>
    <row r="69" spans="1:103" ht="15" customHeight="1">
      <c r="A69" s="48">
        <v>2014</v>
      </c>
      <c r="B69" s="48" t="s">
        <v>107</v>
      </c>
      <c r="C69" s="50">
        <v>26</v>
      </c>
      <c r="D69" s="51">
        <v>3</v>
      </c>
      <c r="E69" s="49"/>
      <c r="F69" s="65"/>
      <c r="G69" s="467">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4">
        <v>126815</v>
      </c>
      <c r="AT69" s="37"/>
      <c r="AU69" s="20">
        <v>27656</v>
      </c>
      <c r="AV69" s="5"/>
      <c r="AW69" s="20">
        <v>20265</v>
      </c>
      <c r="AX69" s="225">
        <v>22205</v>
      </c>
      <c r="AY69" s="283">
        <v>9</v>
      </c>
      <c r="AZ69" s="322"/>
      <c r="BA69" s="321">
        <v>7</v>
      </c>
      <c r="BB69" s="325"/>
      <c r="BC69" s="442">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4">
        <v>0</v>
      </c>
      <c r="BV69" s="322"/>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c r="CU69" s="286">
        <v>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4">
        <v>101010</v>
      </c>
      <c r="AT70" s="37"/>
      <c r="AU70" s="20">
        <v>28004</v>
      </c>
      <c r="AV70" s="5"/>
      <c r="AW70" s="20">
        <v>20001</v>
      </c>
      <c r="AX70" s="225">
        <v>22493</v>
      </c>
      <c r="AY70" s="283">
        <v>0.9</v>
      </c>
      <c r="AZ70" s="322"/>
      <c r="BA70" s="321">
        <v>2</v>
      </c>
      <c r="BB70" s="325"/>
      <c r="BC70" s="442">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4">
        <v>0</v>
      </c>
      <c r="BV70" s="322"/>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6">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4">
        <v>108971</v>
      </c>
      <c r="AT71" s="37"/>
      <c r="AU71" s="20">
        <v>28114</v>
      </c>
      <c r="AV71" s="5"/>
      <c r="AW71" s="20">
        <v>20170</v>
      </c>
      <c r="AX71" s="225">
        <v>16587</v>
      </c>
      <c r="AY71" s="283">
        <v>0</v>
      </c>
      <c r="AZ71" s="322"/>
      <c r="BA71" s="321">
        <v>2</v>
      </c>
      <c r="BB71" s="325"/>
      <c r="BC71" s="442">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4">
        <v>0</v>
      </c>
      <c r="BV71" s="322"/>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6">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4">
        <v>101573</v>
      </c>
      <c r="AT72" s="37"/>
      <c r="AU72" s="20">
        <v>27993</v>
      </c>
      <c r="AV72" s="5"/>
      <c r="AW72" s="20">
        <v>20106</v>
      </c>
      <c r="AX72" s="225">
        <v>27877</v>
      </c>
      <c r="AY72" s="283">
        <v>0</v>
      </c>
      <c r="AZ72" s="322"/>
      <c r="BA72" s="321">
        <v>6</v>
      </c>
      <c r="BB72" s="325"/>
      <c r="BC72" s="442">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4">
        <v>0</v>
      </c>
      <c r="BV72" s="322"/>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c r="CU72" s="286">
        <v>3.7</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4">
        <v>116940</v>
      </c>
      <c r="AT73" s="37"/>
      <c r="AU73" s="20">
        <v>27669</v>
      </c>
      <c r="AV73" s="5"/>
      <c r="AW73" s="20">
        <v>20249</v>
      </c>
      <c r="AX73" s="225">
        <v>23395</v>
      </c>
      <c r="AY73" s="283">
        <v>3</v>
      </c>
      <c r="AZ73" s="322"/>
      <c r="BA73" s="321">
        <v>1</v>
      </c>
      <c r="BB73" s="325"/>
      <c r="BC73" s="442">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4">
        <v>0</v>
      </c>
      <c r="BV73" s="322"/>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6">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4">
        <v>134353</v>
      </c>
      <c r="AT74" s="37"/>
      <c r="AU74" s="20">
        <v>27773</v>
      </c>
      <c r="AV74" s="5"/>
      <c r="AW74" s="20">
        <v>20387</v>
      </c>
      <c r="AX74" s="225">
        <v>16806</v>
      </c>
      <c r="AY74" s="283">
        <v>0</v>
      </c>
      <c r="AZ74" s="322"/>
      <c r="BA74" s="321">
        <v>3</v>
      </c>
      <c r="BB74" s="325"/>
      <c r="BC74" s="442">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4">
        <v>0</v>
      </c>
      <c r="BV74" s="322"/>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6">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4">
        <v>114070</v>
      </c>
      <c r="AT75" s="37"/>
      <c r="AU75" s="20">
        <v>27865</v>
      </c>
      <c r="AV75" s="5"/>
      <c r="AW75" s="20">
        <v>20810</v>
      </c>
      <c r="AX75" s="225">
        <v>27941</v>
      </c>
      <c r="AY75" s="283">
        <v>0</v>
      </c>
      <c r="AZ75" s="322"/>
      <c r="BA75" s="321">
        <v>2</v>
      </c>
      <c r="BB75" s="325"/>
      <c r="BC75" s="442">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4">
        <v>0</v>
      </c>
      <c r="BV75" s="322"/>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c r="CU75" s="286">
        <v>3.5</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4">
        <v>118073</v>
      </c>
      <c r="AT76" s="37"/>
      <c r="AU76" s="20">
        <v>27749</v>
      </c>
      <c r="AV76" s="5"/>
      <c r="AW76" s="20">
        <v>20672</v>
      </c>
      <c r="AX76" s="225">
        <v>19826</v>
      </c>
      <c r="AY76" s="283" t="s">
        <v>69</v>
      </c>
      <c r="AZ76" s="322"/>
      <c r="BA76" s="321">
        <v>5</v>
      </c>
      <c r="BB76" s="325"/>
      <c r="BC76" s="442">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4">
        <v>0</v>
      </c>
      <c r="BV76" s="322"/>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6">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4">
        <v>127133</v>
      </c>
      <c r="AT77" s="37"/>
      <c r="AU77" s="20">
        <v>27926</v>
      </c>
      <c r="AV77" s="5"/>
      <c r="AW77" s="20">
        <v>20998</v>
      </c>
      <c r="AX77" s="225">
        <v>13610</v>
      </c>
      <c r="AY77" s="283">
        <v>5</v>
      </c>
      <c r="AZ77" s="322"/>
      <c r="BA77" s="321">
        <v>2</v>
      </c>
      <c r="BB77" s="325"/>
      <c r="BC77" s="442">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4">
        <v>0</v>
      </c>
      <c r="BV77" s="322"/>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6">
        <v>0</v>
      </c>
      <c r="CV77" s="52" t="s">
        <v>107</v>
      </c>
      <c r="CW77" s="50">
        <v>26</v>
      </c>
      <c r="CX77" s="51">
        <v>11</v>
      </c>
      <c r="CY77" s="187"/>
    </row>
    <row r="78" spans="1:103" ht="15" customHeight="1">
      <c r="A78" s="48">
        <v>2014</v>
      </c>
      <c r="B78" s="48" t="s">
        <v>107</v>
      </c>
      <c r="C78" s="50">
        <v>26</v>
      </c>
      <c r="D78" s="51">
        <v>12</v>
      </c>
      <c r="E78" s="49"/>
      <c r="F78" s="65"/>
      <c r="G78" s="215">
        <v>60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4">
        <v>130231</v>
      </c>
      <c r="AT78" s="37"/>
      <c r="AU78" s="20">
        <v>28395</v>
      </c>
      <c r="AV78" s="5"/>
      <c r="AW78" s="20">
        <v>21550</v>
      </c>
      <c r="AX78" s="225">
        <v>20665</v>
      </c>
      <c r="AY78" s="283">
        <v>0</v>
      </c>
      <c r="AZ78" s="322"/>
      <c r="BA78" s="321">
        <v>2</v>
      </c>
      <c r="BB78" s="325"/>
      <c r="BC78" s="442">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4">
        <v>0</v>
      </c>
      <c r="BV78" s="322"/>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c r="CU78" s="286">
        <v>2.6</v>
      </c>
      <c r="CV78" s="52" t="s">
        <v>107</v>
      </c>
      <c r="CW78" s="50">
        <v>26</v>
      </c>
      <c r="CX78" s="51">
        <v>12</v>
      </c>
      <c r="CY78" s="187"/>
    </row>
    <row r="79" spans="1:103" ht="20.149999999999999"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4">
        <v>103894</v>
      </c>
      <c r="AT79" s="37"/>
      <c r="AU79" s="20">
        <v>28205</v>
      </c>
      <c r="AV79" s="5"/>
      <c r="AW79" s="20">
        <v>21407</v>
      </c>
      <c r="AX79" s="225">
        <v>19024</v>
      </c>
      <c r="AY79" s="283" t="s">
        <v>67</v>
      </c>
      <c r="AZ79" s="322"/>
      <c r="BA79" s="321">
        <v>1</v>
      </c>
      <c r="BB79" s="325"/>
      <c r="BC79" s="442">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4">
        <v>0</v>
      </c>
      <c r="BV79" s="322"/>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6">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4">
        <v>114559</v>
      </c>
      <c r="AT80" s="37"/>
      <c r="AU80" s="20">
        <v>28425</v>
      </c>
      <c r="AV80" s="5"/>
      <c r="AW80" s="20">
        <v>21529</v>
      </c>
      <c r="AX80" s="225">
        <v>19661</v>
      </c>
      <c r="AY80" s="283" t="s">
        <v>69</v>
      </c>
      <c r="AZ80" s="322"/>
      <c r="BA80" s="321">
        <v>2</v>
      </c>
      <c r="BB80" s="325"/>
      <c r="BC80" s="442">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4">
        <v>0</v>
      </c>
      <c r="BV80" s="322"/>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6">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4">
        <v>123748</v>
      </c>
      <c r="AT81" s="37"/>
      <c r="AU81" s="20">
        <v>28933</v>
      </c>
      <c r="AV81" s="5"/>
      <c r="AW81" s="20">
        <v>21862</v>
      </c>
      <c r="AX81" s="225">
        <v>27655</v>
      </c>
      <c r="AY81" s="283">
        <v>0</v>
      </c>
      <c r="AZ81" s="322"/>
      <c r="BA81" s="321">
        <v>1</v>
      </c>
      <c r="BB81" s="325"/>
      <c r="BC81" s="442">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4">
        <v>0</v>
      </c>
      <c r="BV81" s="322"/>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6">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4">
        <v>102614</v>
      </c>
      <c r="AT82" s="37"/>
      <c r="AU82" s="20">
        <v>29066</v>
      </c>
      <c r="AV82" s="5"/>
      <c r="AW82" s="20">
        <v>21657</v>
      </c>
      <c r="AX82" s="225">
        <v>20655</v>
      </c>
      <c r="AY82" s="283">
        <v>0</v>
      </c>
      <c r="AZ82" s="322"/>
      <c r="BA82" s="321">
        <v>5</v>
      </c>
      <c r="BB82" s="325"/>
      <c r="BC82" s="442">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4">
        <v>0</v>
      </c>
      <c r="BV82" s="322"/>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6">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4">
        <v>113347</v>
      </c>
      <c r="AT83" s="37"/>
      <c r="AU83" s="20">
        <v>29131</v>
      </c>
      <c r="AV83" s="5"/>
      <c r="AW83" s="20">
        <v>21890</v>
      </c>
      <c r="AX83" s="225">
        <v>15098</v>
      </c>
      <c r="AY83" s="283">
        <v>0</v>
      </c>
      <c r="AZ83" s="322"/>
      <c r="BA83" s="321">
        <v>4</v>
      </c>
      <c r="BB83" s="325"/>
      <c r="BC83" s="442">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4">
        <v>0</v>
      </c>
      <c r="BV83" s="322"/>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6">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4">
        <v>100651</v>
      </c>
      <c r="AT84" s="37"/>
      <c r="AU84" s="20">
        <v>29337</v>
      </c>
      <c r="AV84" s="5"/>
      <c r="AW84" s="20">
        <v>21775</v>
      </c>
      <c r="AX84" s="225">
        <v>25363</v>
      </c>
      <c r="AY84" s="283">
        <v>5</v>
      </c>
      <c r="AZ84" s="322"/>
      <c r="BA84" s="321">
        <v>3</v>
      </c>
      <c r="BB84" s="325"/>
      <c r="BC84" s="442">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4">
        <v>0</v>
      </c>
      <c r="BV84" s="322"/>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6">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4">
        <v>117298</v>
      </c>
      <c r="AT85" s="37"/>
      <c r="AU85" s="20">
        <v>28994</v>
      </c>
      <c r="AV85" s="5"/>
      <c r="AW85" s="20">
        <v>21932</v>
      </c>
      <c r="AX85" s="225">
        <v>20164</v>
      </c>
      <c r="AY85" s="283">
        <v>0</v>
      </c>
      <c r="AZ85" s="322"/>
      <c r="BA85" s="321">
        <v>3</v>
      </c>
      <c r="BB85" s="325"/>
      <c r="BC85" s="442">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4">
        <v>0</v>
      </c>
      <c r="BV85" s="322"/>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6">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4">
        <v>138266</v>
      </c>
      <c r="AT86" s="37"/>
      <c r="AU86" s="20">
        <v>29091</v>
      </c>
      <c r="AV86" s="5"/>
      <c r="AW86" s="20">
        <v>21977</v>
      </c>
      <c r="AX86" s="225">
        <v>19946</v>
      </c>
      <c r="AY86" s="283">
        <v>0</v>
      </c>
      <c r="AZ86" s="322"/>
      <c r="BA86" s="321">
        <v>3</v>
      </c>
      <c r="BB86" s="325"/>
      <c r="BC86" s="442">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4">
        <v>0</v>
      </c>
      <c r="BV86" s="322"/>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6">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4">
        <v>121994</v>
      </c>
      <c r="AT87" s="37"/>
      <c r="AU87" s="20">
        <v>29162</v>
      </c>
      <c r="AV87" s="5"/>
      <c r="AW87" s="20">
        <v>22369</v>
      </c>
      <c r="AX87" s="225">
        <v>17437</v>
      </c>
      <c r="AY87" s="283">
        <v>4</v>
      </c>
      <c r="AZ87" s="322"/>
      <c r="BA87" s="321">
        <v>4</v>
      </c>
      <c r="BB87" s="325"/>
      <c r="BC87" s="442">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4">
        <v>0</v>
      </c>
      <c r="BV87" s="322"/>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c r="CU87" s="286">
        <v>3.8</v>
      </c>
      <c r="CV87" s="52" t="s">
        <v>107</v>
      </c>
      <c r="CW87" s="50">
        <v>27</v>
      </c>
      <c r="CX87" s="51">
        <v>9</v>
      </c>
      <c r="CY87" s="187"/>
    </row>
    <row r="88" spans="1:103" ht="15" customHeight="1">
      <c r="A88" s="48">
        <v>2015</v>
      </c>
      <c r="B88" s="48" t="s">
        <v>107</v>
      </c>
      <c r="C88" s="50">
        <v>27</v>
      </c>
      <c r="D88" s="51">
        <v>10</v>
      </c>
      <c r="E88" s="49"/>
      <c r="F88" s="65"/>
      <c r="G88" s="215">
        <v>80</v>
      </c>
      <c r="H88" s="66"/>
      <c r="I88" s="215">
        <v>57.1</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4">
        <v>127014</v>
      </c>
      <c r="AT88" s="37"/>
      <c r="AU88" s="20">
        <v>29110</v>
      </c>
      <c r="AV88" s="5"/>
      <c r="AW88" s="20">
        <v>22490</v>
      </c>
      <c r="AX88" s="225">
        <v>13007</v>
      </c>
      <c r="AY88" s="283">
        <v>0</v>
      </c>
      <c r="AZ88" s="322"/>
      <c r="BA88" s="321">
        <v>5</v>
      </c>
      <c r="BB88" s="325"/>
      <c r="BC88" s="442">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4">
        <v>0</v>
      </c>
      <c r="BV88" s="322"/>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6">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4">
        <v>127818</v>
      </c>
      <c r="AT89" s="37"/>
      <c r="AU89" s="20">
        <v>29212</v>
      </c>
      <c r="AV89" s="5"/>
      <c r="AW89" s="20">
        <v>22532</v>
      </c>
      <c r="AX89" s="225">
        <v>21673</v>
      </c>
      <c r="AY89" s="283">
        <v>2</v>
      </c>
      <c r="AZ89" s="322"/>
      <c r="BA89" s="321">
        <v>3</v>
      </c>
      <c r="BB89" s="325"/>
      <c r="BC89" s="442">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4">
        <v>0</v>
      </c>
      <c r="BV89" s="322"/>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6">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4">
        <v>135175</v>
      </c>
      <c r="AT90" s="37"/>
      <c r="AU90" s="20">
        <v>29666</v>
      </c>
      <c r="AV90" s="5"/>
      <c r="AW90" s="20">
        <v>23138</v>
      </c>
      <c r="AX90" s="225">
        <v>12825</v>
      </c>
      <c r="AY90" s="283">
        <v>0</v>
      </c>
      <c r="AZ90" s="322"/>
      <c r="BA90" s="321">
        <v>5</v>
      </c>
      <c r="BB90" s="325"/>
      <c r="BC90" s="442">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4">
        <v>0</v>
      </c>
      <c r="BV90" s="322"/>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6">
        <v>2.7</v>
      </c>
      <c r="CV90" s="52" t="s">
        <v>107</v>
      </c>
      <c r="CW90" s="50">
        <v>27</v>
      </c>
      <c r="CX90" s="51">
        <v>12</v>
      </c>
      <c r="CY90" s="187"/>
    </row>
    <row r="91" spans="1:103" ht="20.149999999999999"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4">
        <v>110773</v>
      </c>
      <c r="AT91" s="37"/>
      <c r="AU91" s="20">
        <v>29260</v>
      </c>
      <c r="AV91" s="5"/>
      <c r="AW91" s="20">
        <v>22979</v>
      </c>
      <c r="AX91" s="225">
        <v>16245</v>
      </c>
      <c r="AY91" s="283">
        <v>0</v>
      </c>
      <c r="AZ91" s="322"/>
      <c r="BA91" s="321">
        <v>2</v>
      </c>
      <c r="BB91" s="325"/>
      <c r="BC91" s="442">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4">
        <v>0</v>
      </c>
      <c r="BV91" s="322"/>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6">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4">
        <v>118129</v>
      </c>
      <c r="AT92" s="37"/>
      <c r="AU92" s="20">
        <v>29766</v>
      </c>
      <c r="AV92" s="5"/>
      <c r="AW92" s="20">
        <v>23067</v>
      </c>
      <c r="AX92" s="225">
        <v>23052</v>
      </c>
      <c r="AY92" s="283">
        <v>0</v>
      </c>
      <c r="AZ92" s="322"/>
      <c r="BA92" s="321">
        <v>1</v>
      </c>
      <c r="BB92" s="325"/>
      <c r="BC92" s="442">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4">
        <v>0</v>
      </c>
      <c r="BV92" s="322"/>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6">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4">
        <v>131836</v>
      </c>
      <c r="AT93" s="37"/>
      <c r="AU93" s="20">
        <v>29908</v>
      </c>
      <c r="AV93" s="5"/>
      <c r="AW93" s="20">
        <v>23315</v>
      </c>
      <c r="AX93" s="225">
        <v>18076</v>
      </c>
      <c r="AY93" s="283">
        <v>0</v>
      </c>
      <c r="AZ93" s="322"/>
      <c r="BA93" s="321">
        <v>1</v>
      </c>
      <c r="BB93" s="325"/>
      <c r="BC93" s="442">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4">
        <v>0</v>
      </c>
      <c r="BV93" s="322"/>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c r="CU93" s="286">
        <v>2.2999999999999998</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4">
        <v>109420</v>
      </c>
      <c r="AT94" s="37"/>
      <c r="AU94" s="20">
        <v>29872</v>
      </c>
      <c r="AV94" s="5"/>
      <c r="AW94" s="20">
        <v>23164</v>
      </c>
      <c r="AX94" s="225">
        <v>12734</v>
      </c>
      <c r="AY94" s="283">
        <v>0</v>
      </c>
      <c r="AZ94" s="322"/>
      <c r="BA94" s="321">
        <v>3</v>
      </c>
      <c r="BB94" s="325"/>
      <c r="BC94" s="442">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4">
        <v>0</v>
      </c>
      <c r="BV94" s="322"/>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6">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4">
        <v>112277</v>
      </c>
      <c r="AT95" s="37"/>
      <c r="AU95" s="20">
        <v>29743</v>
      </c>
      <c r="AV95" s="5"/>
      <c r="AW95" s="20">
        <v>23068</v>
      </c>
      <c r="AX95" s="225">
        <v>22657</v>
      </c>
      <c r="AY95" s="283">
        <v>0</v>
      </c>
      <c r="AZ95" s="322"/>
      <c r="BA95" s="321">
        <v>1</v>
      </c>
      <c r="BB95" s="325"/>
      <c r="BC95" s="442">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4">
        <v>0</v>
      </c>
      <c r="BV95" s="322"/>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6">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4">
        <v>102668</v>
      </c>
      <c r="AT96" s="37"/>
      <c r="AU96" s="20">
        <v>30091</v>
      </c>
      <c r="AV96" s="5"/>
      <c r="AW96" s="20">
        <v>23166</v>
      </c>
      <c r="AX96" s="225">
        <v>17058</v>
      </c>
      <c r="AY96" s="283">
        <v>3</v>
      </c>
      <c r="AZ96" s="322"/>
      <c r="BA96" s="321">
        <v>5</v>
      </c>
      <c r="BB96" s="325"/>
      <c r="BC96" s="442">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4">
        <v>0</v>
      </c>
      <c r="BV96" s="322"/>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c r="CU96" s="286">
        <v>2.2000000000000002</v>
      </c>
      <c r="CV96" s="52" t="s">
        <v>107</v>
      </c>
      <c r="CW96" s="50">
        <v>28</v>
      </c>
      <c r="CX96" s="51">
        <v>6</v>
      </c>
      <c r="CY96" s="187"/>
    </row>
    <row r="97" spans="1:103" ht="15" customHeight="1">
      <c r="A97" s="48">
        <v>2016</v>
      </c>
      <c r="B97" s="48" t="s">
        <v>107</v>
      </c>
      <c r="C97" s="50">
        <v>28</v>
      </c>
      <c r="D97" s="51">
        <v>7</v>
      </c>
      <c r="E97" s="49"/>
      <c r="F97" s="65"/>
      <c r="G97" s="467">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4">
        <v>122594</v>
      </c>
      <c r="AT97" s="37"/>
      <c r="AU97" s="20">
        <v>29728</v>
      </c>
      <c r="AV97" s="5"/>
      <c r="AW97" s="20">
        <v>23222</v>
      </c>
      <c r="AX97" s="225">
        <v>12595</v>
      </c>
      <c r="AY97" s="283">
        <v>0</v>
      </c>
      <c r="AZ97" s="322"/>
      <c r="BA97" s="321">
        <v>2</v>
      </c>
      <c r="BB97" s="325"/>
      <c r="BC97" s="442">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4">
        <v>0</v>
      </c>
      <c r="BV97" s="322"/>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6">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4">
        <v>149292</v>
      </c>
      <c r="AT98" s="37"/>
      <c r="AU98" s="20">
        <v>29984</v>
      </c>
      <c r="AV98" s="5"/>
      <c r="AW98" s="20">
        <v>23316</v>
      </c>
      <c r="AX98" s="225">
        <v>22688</v>
      </c>
      <c r="AY98" s="283">
        <v>0</v>
      </c>
      <c r="AZ98" s="322"/>
      <c r="BA98" s="321">
        <v>2</v>
      </c>
      <c r="BB98" s="325"/>
      <c r="BC98" s="442">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4">
        <v>0</v>
      </c>
      <c r="BV98" s="322"/>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6">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4">
        <v>118266</v>
      </c>
      <c r="AT99" s="37"/>
      <c r="AU99" s="20">
        <v>29919</v>
      </c>
      <c r="AV99" s="5"/>
      <c r="AW99" s="20">
        <v>23427</v>
      </c>
      <c r="AX99" s="225">
        <v>15381</v>
      </c>
      <c r="AY99" s="283">
        <v>0</v>
      </c>
      <c r="AZ99" s="322"/>
      <c r="BA99" s="321">
        <v>5</v>
      </c>
      <c r="BB99" s="325"/>
      <c r="BC99" s="442">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4">
        <v>0</v>
      </c>
      <c r="BV99" s="322"/>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c r="CU99" s="286">
        <v>2.5</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4">
        <v>129446</v>
      </c>
      <c r="AT100" s="37"/>
      <c r="AU100" s="20">
        <v>29982</v>
      </c>
      <c r="AV100" s="5"/>
      <c r="AW100" s="20">
        <v>23486</v>
      </c>
      <c r="AX100" s="225">
        <v>15064</v>
      </c>
      <c r="AY100" s="283">
        <v>0</v>
      </c>
      <c r="AZ100" s="322"/>
      <c r="BA100" s="321">
        <v>4</v>
      </c>
      <c r="BB100" s="325"/>
      <c r="BC100" s="442">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4">
        <v>0</v>
      </c>
      <c r="BV100" s="322"/>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6">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4">
        <v>128432</v>
      </c>
      <c r="AT101" s="37"/>
      <c r="AU101" s="20">
        <v>30122</v>
      </c>
      <c r="AV101" s="5"/>
      <c r="AW101" s="20">
        <v>23744</v>
      </c>
      <c r="AX101" s="225">
        <v>15030</v>
      </c>
      <c r="AY101" s="283">
        <v>8</v>
      </c>
      <c r="AZ101" s="322"/>
      <c r="BA101" s="321">
        <v>4</v>
      </c>
      <c r="BB101" s="325"/>
      <c r="BC101" s="442">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4">
        <v>0</v>
      </c>
      <c r="BV101" s="322"/>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6">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4">
        <v>142601</v>
      </c>
      <c r="AT102" s="37"/>
      <c r="AU102" s="20">
        <v>30469</v>
      </c>
      <c r="AV102" s="5"/>
      <c r="AW102" s="20">
        <v>24227</v>
      </c>
      <c r="AX102" s="225">
        <v>13473</v>
      </c>
      <c r="AY102" s="283">
        <v>0</v>
      </c>
      <c r="AZ102" s="322"/>
      <c r="BA102" s="321">
        <v>1</v>
      </c>
      <c r="BB102" s="325"/>
      <c r="BC102" s="442">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4">
        <v>0</v>
      </c>
      <c r="BV102" s="322"/>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6">
        <v>2</v>
      </c>
      <c r="CV102" s="52" t="s">
        <v>107</v>
      </c>
      <c r="CW102" s="50">
        <v>28</v>
      </c>
      <c r="CX102" s="51">
        <v>12</v>
      </c>
      <c r="CY102" s="187"/>
    </row>
    <row r="103" spans="1:103" ht="20.149999999999999"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4">
        <v>111837</v>
      </c>
      <c r="AT103" s="37"/>
      <c r="AU103" s="20">
        <v>30449</v>
      </c>
      <c r="AV103" s="5"/>
      <c r="AW103" s="20">
        <v>24124</v>
      </c>
      <c r="AX103" s="225">
        <v>19340</v>
      </c>
      <c r="AY103" s="283" t="s">
        <v>68</v>
      </c>
      <c r="AZ103" s="322"/>
      <c r="BA103" s="321">
        <v>2</v>
      </c>
      <c r="BB103" s="325"/>
      <c r="BC103" s="442">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4">
        <v>0</v>
      </c>
      <c r="BV103" s="322"/>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6">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4">
        <v>120746</v>
      </c>
      <c r="AT104" s="37"/>
      <c r="AU104" s="20">
        <v>30765</v>
      </c>
      <c r="AV104" s="5"/>
      <c r="AW104" s="20">
        <v>24165</v>
      </c>
      <c r="AX104" s="225">
        <v>16261</v>
      </c>
      <c r="AY104" s="283">
        <v>1</v>
      </c>
      <c r="AZ104" s="322"/>
      <c r="BA104" s="321">
        <v>3</v>
      </c>
      <c r="BB104" s="325"/>
      <c r="BC104" s="442">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4">
        <v>0</v>
      </c>
      <c r="BV104" s="322"/>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6">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4">
        <v>135947</v>
      </c>
      <c r="AT105" s="37"/>
      <c r="AU105" s="20">
        <v>31041</v>
      </c>
      <c r="AV105" s="5"/>
      <c r="AW105" s="20">
        <v>24369</v>
      </c>
      <c r="AX105" s="225">
        <v>17659</v>
      </c>
      <c r="AY105" s="283">
        <v>1</v>
      </c>
      <c r="AZ105" s="322"/>
      <c r="BA105" s="321">
        <v>2</v>
      </c>
      <c r="BB105" s="325"/>
      <c r="BC105" s="442">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4">
        <v>0</v>
      </c>
      <c r="BV105" s="322"/>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c r="CU105" s="286">
        <v>1.8</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8">
        <v>221796</v>
      </c>
      <c r="AR106" s="359"/>
      <c r="AS106" s="284">
        <v>8697</v>
      </c>
      <c r="AT106" s="37"/>
      <c r="AU106" s="20">
        <v>31347</v>
      </c>
      <c r="AV106" s="5"/>
      <c r="AW106" s="20">
        <v>24138</v>
      </c>
      <c r="AX106" s="225">
        <v>12013</v>
      </c>
      <c r="AY106" s="283">
        <v>0</v>
      </c>
      <c r="AZ106" s="322"/>
      <c r="BA106" s="321">
        <v>2</v>
      </c>
      <c r="BB106" s="325"/>
      <c r="BC106" s="442">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4">
        <v>0</v>
      </c>
      <c r="BV106" s="322"/>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6">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8">
        <v>245897</v>
      </c>
      <c r="AR107" s="359"/>
      <c r="AS107" s="284">
        <v>7227</v>
      </c>
      <c r="AT107" s="37"/>
      <c r="AU107" s="20">
        <v>31332</v>
      </c>
      <c r="AV107" s="5"/>
      <c r="AW107" s="20">
        <v>24104</v>
      </c>
      <c r="AX107" s="225">
        <v>21844</v>
      </c>
      <c r="AY107" s="283">
        <v>1</v>
      </c>
      <c r="AZ107" s="322"/>
      <c r="BA107" s="321">
        <v>3</v>
      </c>
      <c r="BB107" s="325"/>
      <c r="BC107" s="442">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4">
        <v>0</v>
      </c>
      <c r="BV107" s="322"/>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6">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8">
        <v>221310</v>
      </c>
      <c r="AR108" s="359"/>
      <c r="AS108" s="284">
        <v>6561</v>
      </c>
      <c r="AT108" s="37"/>
      <c r="AU108" s="20">
        <v>31767</v>
      </c>
      <c r="AV108" s="5"/>
      <c r="AW108" s="20">
        <v>24230</v>
      </c>
      <c r="AX108" s="225">
        <v>16645</v>
      </c>
      <c r="AY108" s="283">
        <v>0</v>
      </c>
      <c r="AZ108" s="322"/>
      <c r="BA108" s="321">
        <v>2</v>
      </c>
      <c r="BB108" s="325"/>
      <c r="BC108" s="442">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4">
        <v>0</v>
      </c>
      <c r="BV108" s="322"/>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c r="CU108" s="286">
        <v>1.8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8">
        <v>251595</v>
      </c>
      <c r="AR109" s="359"/>
      <c r="AS109" s="284">
        <v>6691</v>
      </c>
      <c r="AT109" s="37"/>
      <c r="AU109" s="20">
        <v>31442</v>
      </c>
      <c r="AV109" s="5"/>
      <c r="AW109" s="20">
        <v>24257</v>
      </c>
      <c r="AX109" s="225">
        <v>16534</v>
      </c>
      <c r="AY109" s="283">
        <v>0</v>
      </c>
      <c r="AZ109" s="322"/>
      <c r="BA109" s="321">
        <v>5</v>
      </c>
      <c r="BB109" s="325"/>
      <c r="BC109" s="442">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4">
        <v>0</v>
      </c>
      <c r="BV109" s="322"/>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6">
        <v>0</v>
      </c>
      <c r="CV109" s="52" t="s">
        <v>107</v>
      </c>
      <c r="CW109" s="50">
        <v>29</v>
      </c>
      <c r="CX109" s="51">
        <v>7</v>
      </c>
      <c r="CY109" s="187"/>
    </row>
    <row r="110" spans="1:103" ht="15" customHeight="1">
      <c r="A110" s="48">
        <v>2017</v>
      </c>
      <c r="B110" s="48" t="s">
        <v>107</v>
      </c>
      <c r="C110" s="50">
        <v>29</v>
      </c>
      <c r="D110" s="51">
        <v>8</v>
      </c>
      <c r="E110" s="49"/>
      <c r="F110" s="65"/>
      <c r="G110" s="215">
        <v>60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8">
        <v>310649</v>
      </c>
      <c r="AR110" s="359"/>
      <c r="AS110" s="284">
        <v>7259</v>
      </c>
      <c r="AT110" s="37"/>
      <c r="AU110" s="20">
        <v>31482</v>
      </c>
      <c r="AV110" s="5"/>
      <c r="AW110" s="20">
        <v>24319</v>
      </c>
      <c r="AX110" s="225">
        <v>16907</v>
      </c>
      <c r="AY110" s="283">
        <v>0</v>
      </c>
      <c r="AZ110" s="322"/>
      <c r="BA110" s="284">
        <v>0</v>
      </c>
      <c r="BB110" s="322"/>
      <c r="BC110" s="284">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4">
        <v>0</v>
      </c>
      <c r="BV110" s="322"/>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6">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8">
        <v>242047</v>
      </c>
      <c r="AR111" s="359"/>
      <c r="AS111" s="284">
        <v>6769</v>
      </c>
      <c r="AT111" s="37"/>
      <c r="AU111" s="20">
        <v>31301</v>
      </c>
      <c r="AV111" s="5"/>
      <c r="AW111" s="20">
        <v>24559</v>
      </c>
      <c r="AX111" s="225">
        <v>11514</v>
      </c>
      <c r="AY111" s="283">
        <v>0</v>
      </c>
      <c r="AZ111" s="322"/>
      <c r="BA111" s="321">
        <v>3</v>
      </c>
      <c r="BB111" s="325"/>
      <c r="BC111" s="442">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4">
        <v>0</v>
      </c>
      <c r="BV111" s="322"/>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c r="CU111" s="286">
        <v>2.2999999999999998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8">
        <v>253238</v>
      </c>
      <c r="AR112" s="359"/>
      <c r="AS112" s="284">
        <v>6737</v>
      </c>
      <c r="AT112" s="37"/>
      <c r="AU112" s="20">
        <v>31255</v>
      </c>
      <c r="AV112" s="5"/>
      <c r="AW112" s="20">
        <v>24678</v>
      </c>
      <c r="AX112" s="225">
        <v>19812</v>
      </c>
      <c r="AY112" s="283">
        <v>0</v>
      </c>
      <c r="AZ112" s="322"/>
      <c r="BA112" s="321">
        <v>3</v>
      </c>
      <c r="BB112" s="325"/>
      <c r="BC112" s="442">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4">
        <v>0</v>
      </c>
      <c r="BV112" s="322"/>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6">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8">
        <v>273784</v>
      </c>
      <c r="AR113" s="359"/>
      <c r="AS113" s="284">
        <v>8491</v>
      </c>
      <c r="AT113" s="37"/>
      <c r="AU113" s="20">
        <v>31358</v>
      </c>
      <c r="AV113" s="5"/>
      <c r="AW113" s="20">
        <v>24583</v>
      </c>
      <c r="AX113" s="225">
        <v>15227</v>
      </c>
      <c r="AY113" s="283">
        <v>1</v>
      </c>
      <c r="AZ113" s="322"/>
      <c r="BA113" s="321">
        <v>2</v>
      </c>
      <c r="BB113" s="325"/>
      <c r="BC113" s="442">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4">
        <v>0</v>
      </c>
      <c r="BV113" s="322"/>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6">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8">
        <v>264402</v>
      </c>
      <c r="AR114" s="359"/>
      <c r="AS114" s="284">
        <v>11825</v>
      </c>
      <c r="AT114" s="37"/>
      <c r="AU114" s="20">
        <v>31696</v>
      </c>
      <c r="AV114" s="5"/>
      <c r="AW114" s="20">
        <v>25011</v>
      </c>
      <c r="AX114" s="225">
        <v>12382</v>
      </c>
      <c r="AY114" s="283">
        <v>0</v>
      </c>
      <c r="AZ114" s="322"/>
      <c r="BA114" s="321">
        <v>1</v>
      </c>
      <c r="BB114" s="325"/>
      <c r="BC114" s="442">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4">
        <v>0</v>
      </c>
      <c r="BV114" s="322"/>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6">
        <v>1.9</v>
      </c>
      <c r="CV114" s="52" t="s">
        <v>107</v>
      </c>
      <c r="CW114" s="50">
        <v>29</v>
      </c>
      <c r="CX114" s="51">
        <v>12</v>
      </c>
      <c r="CY114" s="187"/>
    </row>
    <row r="115" spans="1:103" ht="20.149999999999999"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8">
        <v>250968</v>
      </c>
      <c r="AR115" s="359"/>
      <c r="AS115" s="284">
        <v>14554</v>
      </c>
      <c r="AT115" s="37"/>
      <c r="AU115" s="20">
        <v>31606</v>
      </c>
      <c r="AV115" s="5"/>
      <c r="AW115" s="20">
        <v>24914</v>
      </c>
      <c r="AX115" s="225">
        <v>19333</v>
      </c>
      <c r="AY115" s="283" t="s">
        <v>68</v>
      </c>
      <c r="AZ115" s="322"/>
      <c r="BA115" s="321">
        <v>2</v>
      </c>
      <c r="BB115" s="325"/>
      <c r="BC115" s="442">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4">
        <v>0</v>
      </c>
      <c r="BV115" s="322"/>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6">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8">
        <v>252242</v>
      </c>
      <c r="AR116" s="359"/>
      <c r="AS116" s="284">
        <v>12236</v>
      </c>
      <c r="AT116" s="37"/>
      <c r="AU116" s="20">
        <v>31639</v>
      </c>
      <c r="AV116" s="5"/>
      <c r="AW116" s="20">
        <v>24996</v>
      </c>
      <c r="AX116" s="225">
        <v>14897</v>
      </c>
      <c r="AY116" s="283">
        <v>1</v>
      </c>
      <c r="AZ116" s="322"/>
      <c r="BA116" s="321">
        <v>1</v>
      </c>
      <c r="BB116" s="325"/>
      <c r="BC116" s="442">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4">
        <v>0</v>
      </c>
      <c r="BV116" s="322"/>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6">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8">
        <v>281264</v>
      </c>
      <c r="AR117" s="359"/>
      <c r="AS117" s="284">
        <v>13878</v>
      </c>
      <c r="AT117" s="37"/>
      <c r="AU117" s="20">
        <v>32273</v>
      </c>
      <c r="AV117" s="5"/>
      <c r="AW117" s="20">
        <v>25155</v>
      </c>
      <c r="AX117" s="225">
        <v>13046</v>
      </c>
      <c r="AY117" s="283" t="s">
        <v>67</v>
      </c>
      <c r="AZ117" s="322"/>
      <c r="BA117" s="321">
        <v>2</v>
      </c>
      <c r="BB117" s="325"/>
      <c r="BC117" s="442">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4">
        <v>0</v>
      </c>
      <c r="BV117" s="322"/>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c r="CU117" s="286">
        <v>1.4</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8">
        <v>240854</v>
      </c>
      <c r="AR118" s="359"/>
      <c r="AS118" s="284">
        <v>12425</v>
      </c>
      <c r="AT118" s="37"/>
      <c r="AU118" s="20">
        <v>32605</v>
      </c>
      <c r="AV118" s="5"/>
      <c r="AW118" s="20">
        <v>24937</v>
      </c>
      <c r="AX118" s="225">
        <v>16003</v>
      </c>
      <c r="AY118" s="283" t="s">
        <v>67</v>
      </c>
      <c r="AZ118" s="322"/>
      <c r="BA118" s="321">
        <v>1</v>
      </c>
      <c r="BB118" s="325"/>
      <c r="BC118" s="442">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4">
        <v>0</v>
      </c>
      <c r="BV118" s="322"/>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6">
        <v>0</v>
      </c>
      <c r="CV118" s="52" t="s">
        <v>107</v>
      </c>
      <c r="CW118" s="50">
        <v>30</v>
      </c>
      <c r="CX118" s="51">
        <v>4</v>
      </c>
      <c r="CY118" s="187"/>
    </row>
    <row r="119" spans="1:103" ht="15" customHeight="1">
      <c r="A119" s="48">
        <v>2018</v>
      </c>
      <c r="B119" s="48" t="s">
        <v>107</v>
      </c>
      <c r="C119" s="50">
        <v>30</v>
      </c>
      <c r="D119" s="51">
        <v>5</v>
      </c>
      <c r="E119" s="49"/>
      <c r="F119" s="65"/>
      <c r="G119" s="467">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8">
        <v>252612</v>
      </c>
      <c r="AR119" s="359"/>
      <c r="AS119" s="284">
        <v>11543</v>
      </c>
      <c r="AT119" s="37"/>
      <c r="AU119" s="20">
        <v>32496</v>
      </c>
      <c r="AV119" s="5"/>
      <c r="AW119" s="20">
        <v>24928</v>
      </c>
      <c r="AX119" s="225">
        <v>22342</v>
      </c>
      <c r="AY119" s="283" t="s">
        <v>67</v>
      </c>
      <c r="AZ119" s="322"/>
      <c r="BA119" s="321">
        <v>1</v>
      </c>
      <c r="BB119" s="325"/>
      <c r="BC119" s="442">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4">
        <v>0</v>
      </c>
      <c r="BV119" s="322"/>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6">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8">
        <v>223678</v>
      </c>
      <c r="AR120" s="359"/>
      <c r="AS120" s="284">
        <v>11700</v>
      </c>
      <c r="AT120" s="37"/>
      <c r="AU120" s="20">
        <v>32882</v>
      </c>
      <c r="AV120" s="5"/>
      <c r="AW120" s="20">
        <v>25155</v>
      </c>
      <c r="AX120" s="225">
        <v>12286</v>
      </c>
      <c r="AY120" s="283">
        <v>0</v>
      </c>
      <c r="AZ120" s="322"/>
      <c r="BA120" s="321">
        <v>7</v>
      </c>
      <c r="BB120" s="325"/>
      <c r="BC120" s="442">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4">
        <v>0</v>
      </c>
      <c r="BV120" s="322"/>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c r="CU120" s="286">
        <v>1.2</v>
      </c>
      <c r="CV120" s="52" t="s">
        <v>107</v>
      </c>
      <c r="CW120" s="50">
        <v>30</v>
      </c>
      <c r="CX120" s="51">
        <v>6</v>
      </c>
      <c r="CY120" s="187"/>
    </row>
    <row r="121" spans="1:103" ht="15" customHeight="1">
      <c r="A121" s="48">
        <v>2018</v>
      </c>
      <c r="B121" s="48" t="s">
        <v>107</v>
      </c>
      <c r="C121" s="50">
        <v>30</v>
      </c>
      <c r="D121" s="51">
        <v>7</v>
      </c>
      <c r="E121" s="49"/>
      <c r="F121" s="65"/>
      <c r="G121" s="467">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8">
        <v>254809</v>
      </c>
      <c r="AR121" s="359"/>
      <c r="AS121" s="284">
        <v>9475</v>
      </c>
      <c r="AT121" s="37"/>
      <c r="AU121" s="20">
        <v>32663</v>
      </c>
      <c r="AV121" s="5"/>
      <c r="AW121" s="20">
        <v>25172</v>
      </c>
      <c r="AX121" s="225">
        <v>19521</v>
      </c>
      <c r="AY121" s="283">
        <v>9</v>
      </c>
      <c r="AZ121" s="322"/>
      <c r="BA121" s="321">
        <v>3</v>
      </c>
      <c r="BB121" s="325"/>
      <c r="BC121" s="442">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4">
        <v>0</v>
      </c>
      <c r="BV121" s="322"/>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6">
        <v>0</v>
      </c>
      <c r="CV121" s="52" t="s">
        <v>107</v>
      </c>
      <c r="CW121" s="50">
        <v>30</v>
      </c>
      <c r="CX121" s="51">
        <v>7</v>
      </c>
      <c r="CY121" s="187"/>
    </row>
    <row r="122" spans="1:103" ht="15" customHeight="1">
      <c r="A122" s="48">
        <v>2018</v>
      </c>
      <c r="B122" s="48" t="s">
        <v>107</v>
      </c>
      <c r="C122" s="50">
        <v>30</v>
      </c>
      <c r="D122" s="190">
        <v>8</v>
      </c>
      <c r="E122" s="210"/>
      <c r="F122" s="65"/>
      <c r="G122" s="467">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8">
        <v>318179</v>
      </c>
      <c r="AR122" s="359"/>
      <c r="AS122" s="284">
        <v>11531</v>
      </c>
      <c r="AT122" s="37"/>
      <c r="AU122" s="20">
        <v>32631</v>
      </c>
      <c r="AV122" s="5"/>
      <c r="AW122" s="20">
        <v>25313</v>
      </c>
      <c r="AX122" s="225">
        <v>17203</v>
      </c>
      <c r="AY122" s="283">
        <v>0</v>
      </c>
      <c r="AZ122" s="322"/>
      <c r="BA122" s="321">
        <v>7</v>
      </c>
      <c r="BB122" s="325"/>
      <c r="BC122" s="442">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4">
        <v>0</v>
      </c>
      <c r="BV122" s="322"/>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6">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8">
        <v>251449</v>
      </c>
      <c r="AR123" s="359"/>
      <c r="AS123" s="284">
        <v>11318</v>
      </c>
      <c r="AT123" s="37"/>
      <c r="AU123" s="20">
        <v>32653</v>
      </c>
      <c r="AV123" s="5"/>
      <c r="AW123" s="20">
        <v>25526</v>
      </c>
      <c r="AX123" s="225">
        <v>11316</v>
      </c>
      <c r="AY123" s="283">
        <v>0</v>
      </c>
      <c r="AZ123" s="322"/>
      <c r="BA123" s="321">
        <v>2</v>
      </c>
      <c r="BB123" s="325"/>
      <c r="BC123" s="442">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4">
        <v>0</v>
      </c>
      <c r="BV123" s="322"/>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c r="CU123" s="286">
        <v>1.4</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8">
        <v>277891</v>
      </c>
      <c r="AR124" s="359"/>
      <c r="AS124" s="284">
        <v>11387</v>
      </c>
      <c r="AT124" s="37"/>
      <c r="AU124" s="20">
        <v>32444</v>
      </c>
      <c r="AV124" s="5"/>
      <c r="AW124" s="20">
        <v>25618</v>
      </c>
      <c r="AX124" s="225">
        <v>18992</v>
      </c>
      <c r="AY124" s="283">
        <v>0</v>
      </c>
      <c r="AZ124" s="322"/>
      <c r="BA124" s="321">
        <v>1</v>
      </c>
      <c r="BB124" s="325"/>
      <c r="BC124" s="442">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4">
        <v>0</v>
      </c>
      <c r="BV124" s="322"/>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6">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8">
        <v>287432</v>
      </c>
      <c r="AR125" s="359"/>
      <c r="AS125" s="284">
        <v>9398</v>
      </c>
      <c r="AT125" s="37"/>
      <c r="AU125" s="20">
        <v>32290</v>
      </c>
      <c r="AV125" s="5"/>
      <c r="AW125" s="20">
        <v>25521</v>
      </c>
      <c r="AX125" s="225">
        <v>15067</v>
      </c>
      <c r="AY125" s="283">
        <v>0</v>
      </c>
      <c r="AZ125" s="322"/>
      <c r="BA125" s="321">
        <v>3</v>
      </c>
      <c r="BB125" s="325"/>
      <c r="BC125" s="442">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4">
        <v>0</v>
      </c>
      <c r="BV125" s="322"/>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6">
        <v>0</v>
      </c>
      <c r="CV125" s="52" t="s">
        <v>107</v>
      </c>
      <c r="CW125" s="50">
        <v>30</v>
      </c>
      <c r="CX125" s="51">
        <v>11</v>
      </c>
      <c r="CY125" s="187"/>
    </row>
    <row r="126" spans="1:103" ht="15" customHeight="1">
      <c r="A126" s="48">
        <v>2018</v>
      </c>
      <c r="B126" s="48" t="s">
        <v>107</v>
      </c>
      <c r="C126" s="50">
        <v>30</v>
      </c>
      <c r="D126" s="51">
        <v>12</v>
      </c>
      <c r="E126" s="49"/>
      <c r="F126" s="65"/>
      <c r="G126" s="215">
        <v>20</v>
      </c>
      <c r="H126" s="66"/>
      <c r="I126" s="467">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8">
        <v>273762</v>
      </c>
      <c r="AR126" s="359"/>
      <c r="AS126" s="284">
        <v>11964</v>
      </c>
      <c r="AT126" s="37"/>
      <c r="AU126" s="20">
        <v>32704</v>
      </c>
      <c r="AV126" s="5"/>
      <c r="AW126" s="20">
        <v>25934</v>
      </c>
      <c r="AX126" s="225">
        <v>11185</v>
      </c>
      <c r="AY126" s="283">
        <v>0</v>
      </c>
      <c r="AZ126" s="322"/>
      <c r="BA126" s="321">
        <v>2</v>
      </c>
      <c r="BB126" s="325"/>
      <c r="BC126" s="442">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4">
        <v>0</v>
      </c>
      <c r="BV126" s="322"/>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c r="CU126" s="286">
        <v>0.9</v>
      </c>
      <c r="CV126" s="52" t="s">
        <v>107</v>
      </c>
      <c r="CW126" s="50">
        <v>30</v>
      </c>
      <c r="CX126" s="51">
        <v>12</v>
      </c>
      <c r="CY126" s="187"/>
    </row>
    <row r="127" spans="1:103" ht="20.149999999999999"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8">
        <v>256398</v>
      </c>
      <c r="AR127" s="359"/>
      <c r="AS127" s="284">
        <v>13633</v>
      </c>
      <c r="AT127" s="37"/>
      <c r="AU127" s="20">
        <v>32503</v>
      </c>
      <c r="AV127" s="5"/>
      <c r="AW127" s="20">
        <v>25817</v>
      </c>
      <c r="AX127" s="225">
        <v>19296</v>
      </c>
      <c r="AY127" s="283">
        <v>0</v>
      </c>
      <c r="AZ127" s="322"/>
      <c r="BA127" s="321">
        <v>1</v>
      </c>
      <c r="BB127" s="325"/>
      <c r="BC127" s="442">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4">
        <v>0</v>
      </c>
      <c r="BV127" s="322"/>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6">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8">
        <v>261386</v>
      </c>
      <c r="AR128" s="359"/>
      <c r="AS128" s="284">
        <v>12197</v>
      </c>
      <c r="AT128" s="37"/>
      <c r="AU128" s="20">
        <v>32644</v>
      </c>
      <c r="AV128" s="5"/>
      <c r="AW128" s="20">
        <v>25845</v>
      </c>
      <c r="AX128" s="225">
        <v>14525</v>
      </c>
      <c r="AY128" s="283">
        <v>0</v>
      </c>
      <c r="AZ128" s="322"/>
      <c r="BA128" s="321">
        <v>1</v>
      </c>
      <c r="BB128" s="325"/>
      <c r="BC128" s="442">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4">
        <v>0</v>
      </c>
      <c r="BV128" s="322"/>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6">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8">
        <v>294386</v>
      </c>
      <c r="AR129" s="359"/>
      <c r="AS129" s="284">
        <v>13625</v>
      </c>
      <c r="AT129" s="37"/>
      <c r="AU129" s="20">
        <v>33056</v>
      </c>
      <c r="AV129" s="5"/>
      <c r="AW129" s="20">
        <v>26045</v>
      </c>
      <c r="AX129" s="225">
        <v>10766</v>
      </c>
      <c r="AY129" s="283">
        <v>0</v>
      </c>
      <c r="AZ129" s="322"/>
      <c r="BA129" s="321">
        <v>2</v>
      </c>
      <c r="BB129" s="325"/>
      <c r="BC129" s="442">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4">
        <v>0</v>
      </c>
      <c r="BV129" s="322"/>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340"/>
      <c r="CU129" s="479">
        <v>1.3</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7">
        <v>57.1</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8">
        <v>249025</v>
      </c>
      <c r="AR130" s="359"/>
      <c r="AS130" s="284">
        <v>7706</v>
      </c>
      <c r="AT130" s="37"/>
      <c r="AU130" s="20">
        <v>33306</v>
      </c>
      <c r="AV130" s="5"/>
      <c r="AW130" s="20">
        <v>25873</v>
      </c>
      <c r="AX130" s="225">
        <v>14251</v>
      </c>
      <c r="AY130" s="283">
        <v>0</v>
      </c>
      <c r="AZ130" s="322"/>
      <c r="BA130" s="321">
        <v>2</v>
      </c>
      <c r="BB130" s="325"/>
      <c r="BC130" s="442">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4">
        <v>0</v>
      </c>
      <c r="BV130" s="322"/>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6">
        <v>0</v>
      </c>
      <c r="CV130" s="52" t="s">
        <v>107</v>
      </c>
      <c r="CW130" s="50">
        <v>31</v>
      </c>
      <c r="CX130" s="51">
        <v>4</v>
      </c>
      <c r="CY130" s="187"/>
    </row>
    <row r="131" spans="1:103" ht="15" customHeight="1">
      <c r="A131" s="48">
        <v>2019</v>
      </c>
      <c r="B131" s="48"/>
      <c r="C131" s="50">
        <v>1</v>
      </c>
      <c r="D131" s="51">
        <v>5</v>
      </c>
      <c r="E131" s="49" t="str">
        <f t="shared" si="0"/>
        <v>15</v>
      </c>
      <c r="F131" s="65"/>
      <c r="G131" s="215">
        <v>60</v>
      </c>
      <c r="H131" s="66"/>
      <c r="I131" s="467">
        <v>57.1</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8">
        <v>264712</v>
      </c>
      <c r="AR131" s="359"/>
      <c r="AS131" s="284">
        <v>7972</v>
      </c>
      <c r="AT131" s="37"/>
      <c r="AU131" s="20">
        <v>33057</v>
      </c>
      <c r="AV131" s="5"/>
      <c r="AW131" s="20">
        <v>25732</v>
      </c>
      <c r="AX131" s="225">
        <v>20811</v>
      </c>
      <c r="AY131" s="283">
        <v>0</v>
      </c>
      <c r="AZ131" s="322"/>
      <c r="BA131" s="321">
        <v>1</v>
      </c>
      <c r="BB131" s="325"/>
      <c r="BC131" s="442">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4">
        <v>0</v>
      </c>
      <c r="BV131" s="322"/>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6">
        <v>0</v>
      </c>
      <c r="CV131" s="52"/>
      <c r="CW131" s="50">
        <v>1</v>
      </c>
      <c r="CX131" s="51">
        <v>5</v>
      </c>
      <c r="CY131" s="187"/>
    </row>
    <row r="132" spans="1:103" ht="15" customHeight="1">
      <c r="A132" s="48">
        <v>2019</v>
      </c>
      <c r="B132" s="48"/>
      <c r="C132" s="50">
        <v>1</v>
      </c>
      <c r="D132" s="51">
        <v>6</v>
      </c>
      <c r="E132" s="49" t="str">
        <f t="shared" si="0"/>
        <v>16</v>
      </c>
      <c r="F132" s="65"/>
      <c r="G132" s="215">
        <v>20</v>
      </c>
      <c r="H132" s="66"/>
      <c r="I132" s="467">
        <v>28.6</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8">
        <v>237520</v>
      </c>
      <c r="AR132" s="359"/>
      <c r="AS132" s="284">
        <v>8145</v>
      </c>
      <c r="AT132" s="37"/>
      <c r="AU132" s="20">
        <v>33471</v>
      </c>
      <c r="AV132" s="5"/>
      <c r="AW132" s="20">
        <v>25846</v>
      </c>
      <c r="AX132" s="225">
        <v>10639</v>
      </c>
      <c r="AY132" s="283">
        <v>0</v>
      </c>
      <c r="AZ132" s="322"/>
      <c r="BA132" s="321">
        <v>5</v>
      </c>
      <c r="BB132" s="325"/>
      <c r="BC132" s="442">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4">
        <v>0</v>
      </c>
      <c r="BV132" s="322"/>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c r="CU132" s="286">
        <v>1.2</v>
      </c>
      <c r="CV132" s="52"/>
      <c r="CW132" s="50">
        <v>1</v>
      </c>
      <c r="CX132" s="51">
        <v>6</v>
      </c>
      <c r="CY132" s="187"/>
    </row>
    <row r="133" spans="1:103" ht="15" customHeight="1">
      <c r="A133" s="48">
        <v>2019</v>
      </c>
      <c r="B133" s="48"/>
      <c r="C133" s="50">
        <v>1</v>
      </c>
      <c r="D133" s="51">
        <v>7</v>
      </c>
      <c r="E133" s="49" t="str">
        <f t="shared" si="0"/>
        <v>17</v>
      </c>
      <c r="F133" s="65"/>
      <c r="G133" s="467">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8">
        <v>283664</v>
      </c>
      <c r="AR133" s="359"/>
      <c r="AS133" s="284">
        <v>7213</v>
      </c>
      <c r="AT133" s="37"/>
      <c r="AU133" s="20">
        <v>33230</v>
      </c>
      <c r="AV133" s="5"/>
      <c r="AW133" s="20">
        <v>25929</v>
      </c>
      <c r="AX133" s="225">
        <v>17832</v>
      </c>
      <c r="AY133" s="283">
        <v>0</v>
      </c>
      <c r="AZ133" s="322"/>
      <c r="BA133" s="321">
        <v>4</v>
      </c>
      <c r="BB133" s="325"/>
      <c r="BC133" s="442">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4">
        <v>0</v>
      </c>
      <c r="BV133" s="322"/>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6">
        <v>0</v>
      </c>
      <c r="CV133" s="52"/>
      <c r="CW133" s="50">
        <v>1</v>
      </c>
      <c r="CX133" s="51">
        <v>7</v>
      </c>
      <c r="CY133" s="187"/>
    </row>
    <row r="134" spans="1:103" ht="15" customHeight="1">
      <c r="A134" s="48">
        <v>2019</v>
      </c>
      <c r="B134" s="48"/>
      <c r="C134" s="50">
        <v>1</v>
      </c>
      <c r="D134" s="51">
        <v>8</v>
      </c>
      <c r="E134" s="49" t="str">
        <f t="shared" si="0"/>
        <v>18</v>
      </c>
      <c r="F134" s="65"/>
      <c r="G134" s="215">
        <v>20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8">
        <v>316609</v>
      </c>
      <c r="AR134" s="359"/>
      <c r="AS134" s="284">
        <v>5536</v>
      </c>
      <c r="AT134" s="37"/>
      <c r="AU134" s="20">
        <v>33297</v>
      </c>
      <c r="AV134" s="5"/>
      <c r="AW134" s="20">
        <v>26011</v>
      </c>
      <c r="AX134" s="225">
        <v>11171</v>
      </c>
      <c r="AY134" s="283">
        <v>0</v>
      </c>
      <c r="AZ134" s="322"/>
      <c r="BA134" s="321">
        <v>4</v>
      </c>
      <c r="BB134" s="325"/>
      <c r="BC134" s="442">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4">
        <v>0</v>
      </c>
      <c r="BV134" s="322"/>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6">
        <v>0</v>
      </c>
      <c r="CV134" s="52"/>
      <c r="CW134" s="50">
        <v>1</v>
      </c>
      <c r="CX134" s="51">
        <v>8</v>
      </c>
      <c r="CY134" s="187"/>
    </row>
    <row r="135" spans="1:103" ht="15" customHeight="1">
      <c r="A135" s="48">
        <v>2019</v>
      </c>
      <c r="B135" s="48"/>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8">
        <v>258232</v>
      </c>
      <c r="AR135" s="359"/>
      <c r="AS135" s="284">
        <v>4073</v>
      </c>
      <c r="AT135" s="37"/>
      <c r="AU135" s="20">
        <v>33098</v>
      </c>
      <c r="AV135" s="5"/>
      <c r="AW135" s="20">
        <v>26109</v>
      </c>
      <c r="AX135" s="225">
        <v>17225</v>
      </c>
      <c r="AY135" s="283">
        <v>0</v>
      </c>
      <c r="AZ135" s="322"/>
      <c r="BA135" s="321">
        <v>3</v>
      </c>
      <c r="BB135" s="325"/>
      <c r="BC135" s="442">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4">
        <v>0</v>
      </c>
      <c r="BV135" s="322"/>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c r="CU135" s="286">
        <v>1.8</v>
      </c>
      <c r="CV135" s="52"/>
      <c r="CW135" s="50">
        <v>1</v>
      </c>
      <c r="CX135" s="51">
        <v>9</v>
      </c>
      <c r="CY135" s="187"/>
    </row>
    <row r="136" spans="1:103" ht="15" customHeight="1">
      <c r="A136" s="48">
        <v>2019</v>
      </c>
      <c r="B136" s="48"/>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8">
        <v>275547</v>
      </c>
      <c r="AR136" s="359"/>
      <c r="AS136" s="284">
        <v>4285</v>
      </c>
      <c r="AT136" s="37"/>
      <c r="AU136" s="20">
        <v>32944</v>
      </c>
      <c r="AV136" s="5"/>
      <c r="AW136" s="20">
        <v>26078</v>
      </c>
      <c r="AX136" s="225">
        <v>13727</v>
      </c>
      <c r="AY136" s="283">
        <v>14</v>
      </c>
      <c r="AZ136" s="322"/>
      <c r="BA136" s="321">
        <v>2</v>
      </c>
      <c r="BB136" s="325"/>
      <c r="BC136" s="442">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4">
        <v>0</v>
      </c>
      <c r="BV136" s="322"/>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6">
        <v>0</v>
      </c>
      <c r="CV136" s="52"/>
      <c r="CW136" s="50">
        <v>1</v>
      </c>
      <c r="CX136" s="51">
        <v>10</v>
      </c>
      <c r="CY136" s="187"/>
    </row>
    <row r="137" spans="1:103" ht="15" customHeight="1">
      <c r="A137" s="48">
        <v>2019</v>
      </c>
      <c r="B137" s="48"/>
      <c r="C137" s="50">
        <v>1</v>
      </c>
      <c r="D137" s="51">
        <v>11</v>
      </c>
      <c r="E137" s="49" t="str">
        <f t="shared" si="0"/>
        <v>111</v>
      </c>
      <c r="F137" s="65"/>
      <c r="G137" s="467">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8">
        <v>290383</v>
      </c>
      <c r="AR137" s="359"/>
      <c r="AS137" s="284">
        <v>5034</v>
      </c>
      <c r="AT137" s="37"/>
      <c r="AU137" s="20">
        <v>32989</v>
      </c>
      <c r="AV137" s="5"/>
      <c r="AW137" s="20">
        <v>26138</v>
      </c>
      <c r="AX137" s="225">
        <v>9491</v>
      </c>
      <c r="AY137" s="283">
        <v>0</v>
      </c>
      <c r="AZ137" s="322"/>
      <c r="BA137" s="321">
        <v>1</v>
      </c>
      <c r="BB137" s="325"/>
      <c r="BC137" s="442">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4">
        <v>0</v>
      </c>
      <c r="BV137" s="322"/>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6">
        <v>0</v>
      </c>
      <c r="CV137" s="52"/>
      <c r="CW137" s="50">
        <v>1</v>
      </c>
      <c r="CX137" s="51">
        <v>11</v>
      </c>
      <c r="CY137" s="187"/>
    </row>
    <row r="138" spans="1:103" ht="15" customHeight="1">
      <c r="A138" s="48">
        <v>2019</v>
      </c>
      <c r="B138" s="48"/>
      <c r="C138" s="50">
        <v>1</v>
      </c>
      <c r="D138" s="51">
        <v>12</v>
      </c>
      <c r="E138" s="49" t="str">
        <f t="shared" si="0"/>
        <v>112</v>
      </c>
      <c r="F138" s="65"/>
      <c r="G138" s="467">
        <v>20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8">
        <v>278793</v>
      </c>
      <c r="AR138" s="359"/>
      <c r="AS138" s="284">
        <v>8035</v>
      </c>
      <c r="AT138" s="37"/>
      <c r="AU138" s="20">
        <v>33429</v>
      </c>
      <c r="AV138" s="5"/>
      <c r="AW138" s="20">
        <v>26368</v>
      </c>
      <c r="AX138" s="225">
        <v>14217</v>
      </c>
      <c r="AY138" s="283">
        <v>0</v>
      </c>
      <c r="AZ138" s="322"/>
      <c r="BA138" s="284">
        <v>0</v>
      </c>
      <c r="BB138" s="322"/>
      <c r="BC138" s="284">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4">
        <v>0</v>
      </c>
      <c r="BV138" s="322"/>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c r="CU138" s="286">
        <v>1.2</v>
      </c>
      <c r="CV138" s="52"/>
      <c r="CW138" s="50">
        <v>1</v>
      </c>
      <c r="CX138" s="51">
        <v>12</v>
      </c>
      <c r="CY138" s="187"/>
    </row>
    <row r="139" spans="1:103" ht="20.149999999999999" customHeight="1">
      <c r="A139" s="48">
        <v>2020</v>
      </c>
      <c r="B139" s="48"/>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8">
        <v>267007</v>
      </c>
      <c r="AR139" s="359"/>
      <c r="AS139" s="284">
        <v>8519</v>
      </c>
      <c r="AT139" s="37"/>
      <c r="AU139" s="20">
        <v>33259</v>
      </c>
      <c r="AV139" s="5"/>
      <c r="AW139" s="20">
        <v>26377</v>
      </c>
      <c r="AX139" s="225">
        <v>17143</v>
      </c>
      <c r="AY139" s="283">
        <v>0</v>
      </c>
      <c r="AZ139" s="322"/>
      <c r="BA139" s="321">
        <v>4</v>
      </c>
      <c r="BB139" s="325"/>
      <c r="BC139" s="442">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4">
        <v>0</v>
      </c>
      <c r="BV139" s="322"/>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6">
        <v>0</v>
      </c>
      <c r="CV139" s="52"/>
      <c r="CW139" s="50">
        <v>2</v>
      </c>
      <c r="CX139" s="51">
        <v>1</v>
      </c>
      <c r="CY139" s="187"/>
    </row>
    <row r="140" spans="1:103" ht="15" customHeight="1">
      <c r="A140" s="48">
        <v>2020</v>
      </c>
      <c r="B140" s="48"/>
      <c r="C140" s="50">
        <v>2</v>
      </c>
      <c r="D140" s="51">
        <v>2</v>
      </c>
      <c r="E140" s="49" t="str">
        <f t="shared" si="0"/>
        <v>22</v>
      </c>
      <c r="F140" s="65"/>
      <c r="G140" s="467">
        <v>40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8">
        <v>257906</v>
      </c>
      <c r="AR140" s="359"/>
      <c r="AS140" s="284">
        <v>4612</v>
      </c>
      <c r="AT140" s="37"/>
      <c r="AU140" s="20">
        <v>33356</v>
      </c>
      <c r="AV140" s="5"/>
      <c r="AW140" s="20">
        <v>26497</v>
      </c>
      <c r="AX140" s="225">
        <v>10220</v>
      </c>
      <c r="AY140" s="283">
        <v>0</v>
      </c>
      <c r="AZ140" s="322"/>
      <c r="BA140" s="321">
        <v>6</v>
      </c>
      <c r="BB140" s="325"/>
      <c r="BC140" s="442">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4">
        <v>0</v>
      </c>
      <c r="BV140" s="322"/>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6">
        <v>0</v>
      </c>
      <c r="CV140" s="52"/>
      <c r="CW140" s="50">
        <v>2</v>
      </c>
      <c r="CX140" s="51">
        <v>2</v>
      </c>
      <c r="CY140" s="187"/>
    </row>
    <row r="141" spans="1:103" ht="15" customHeight="1">
      <c r="A141" s="48">
        <v>2020</v>
      </c>
      <c r="B141" s="48"/>
      <c r="C141" s="50">
        <v>2</v>
      </c>
      <c r="D141" s="51">
        <v>3</v>
      </c>
      <c r="E141" s="49" t="str">
        <f t="shared" si="0"/>
        <v>23</v>
      </c>
      <c r="F141" s="65"/>
      <c r="G141" s="215">
        <v>40</v>
      </c>
      <c r="H141" s="66"/>
      <c r="I141" s="467">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8">
        <v>137049</v>
      </c>
      <c r="AR141" s="359"/>
      <c r="AS141" s="284">
        <v>172</v>
      </c>
      <c r="AT141" s="37"/>
      <c r="AU141" s="20">
        <v>33756</v>
      </c>
      <c r="AV141" s="5"/>
      <c r="AW141" s="20">
        <v>26730</v>
      </c>
      <c r="AX141" s="225">
        <v>17412</v>
      </c>
      <c r="AY141" s="283">
        <v>0</v>
      </c>
      <c r="AZ141" s="322"/>
      <c r="BA141" s="321">
        <v>2</v>
      </c>
      <c r="BB141" s="325"/>
      <c r="BC141" s="442">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4">
        <v>0</v>
      </c>
      <c r="BV141" s="322"/>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c r="CU141" s="286">
        <v>1.9</v>
      </c>
      <c r="CV141" s="52"/>
      <c r="CW141" s="50">
        <v>2</v>
      </c>
      <c r="CX141" s="51">
        <v>3</v>
      </c>
      <c r="CY141" s="187"/>
    </row>
    <row r="142" spans="1:103" ht="15" customHeight="1">
      <c r="A142" s="48">
        <v>2020</v>
      </c>
      <c r="B142" s="48"/>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8">
        <v>27685</v>
      </c>
      <c r="AR142" s="359"/>
      <c r="AS142" s="284" t="s">
        <v>194</v>
      </c>
      <c r="AT142" s="280"/>
      <c r="AU142" s="20">
        <v>34242</v>
      </c>
      <c r="AV142" s="5"/>
      <c r="AW142" s="20">
        <v>26340</v>
      </c>
      <c r="AX142" s="225">
        <v>14104</v>
      </c>
      <c r="AY142" s="283">
        <v>0</v>
      </c>
      <c r="AZ142" s="322"/>
      <c r="BA142" s="321">
        <v>4</v>
      </c>
      <c r="BB142" s="325"/>
      <c r="BC142" s="442">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4">
        <v>0</v>
      </c>
      <c r="BV142" s="322"/>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6">
        <v>0</v>
      </c>
      <c r="CV142" s="52"/>
      <c r="CW142" s="50">
        <v>2</v>
      </c>
      <c r="CX142" s="51">
        <v>4</v>
      </c>
      <c r="CY142" s="187"/>
    </row>
    <row r="143" spans="1:103" ht="15" customHeight="1">
      <c r="A143" s="48">
        <v>2020</v>
      </c>
      <c r="B143" s="48"/>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8">
        <v>16243</v>
      </c>
      <c r="AR143" s="359"/>
      <c r="AS143" s="284">
        <v>0</v>
      </c>
      <c r="AT143" s="280"/>
      <c r="AU143" s="20">
        <v>34815</v>
      </c>
      <c r="AV143" s="5"/>
      <c r="AW143" s="20">
        <v>26666</v>
      </c>
      <c r="AX143" s="225">
        <v>9820</v>
      </c>
      <c r="AY143" s="283">
        <v>0</v>
      </c>
      <c r="AZ143" s="322"/>
      <c r="BA143" s="321">
        <v>2</v>
      </c>
      <c r="BB143" s="325"/>
      <c r="BC143" s="442">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4">
        <v>0</v>
      </c>
      <c r="BV143" s="322"/>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6">
        <v>0</v>
      </c>
      <c r="CV143" s="52"/>
      <c r="CW143" s="50">
        <v>2</v>
      </c>
      <c r="CX143" s="51">
        <v>5</v>
      </c>
      <c r="CY143" s="187"/>
    </row>
    <row r="144" spans="1:103" ht="15" customHeight="1">
      <c r="A144" s="48">
        <v>2020</v>
      </c>
      <c r="B144" s="48"/>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8">
        <v>48770</v>
      </c>
      <c r="AR144" s="359"/>
      <c r="AS144" s="284" t="s">
        <v>194</v>
      </c>
      <c r="AT144" s="280"/>
      <c r="AU144" s="20">
        <v>35918</v>
      </c>
      <c r="AV144" s="5"/>
      <c r="AW144" s="20">
        <v>26861</v>
      </c>
      <c r="AX144" s="225">
        <v>16531</v>
      </c>
      <c r="AY144" s="283">
        <v>0</v>
      </c>
      <c r="AZ144" s="322"/>
      <c r="BA144" s="321">
        <v>3</v>
      </c>
      <c r="BB144" s="325"/>
      <c r="BC144" s="442">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4">
        <v>0</v>
      </c>
      <c r="BV144" s="322"/>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340"/>
      <c r="CU144" s="479">
        <v>1.9</v>
      </c>
      <c r="CV144" s="52"/>
      <c r="CW144" s="50">
        <v>2</v>
      </c>
      <c r="CX144" s="51">
        <v>6</v>
      </c>
      <c r="CY144" s="187"/>
    </row>
    <row r="145" spans="1:103" ht="15" customHeight="1">
      <c r="A145" s="48">
        <v>2020</v>
      </c>
      <c r="B145" s="48"/>
      <c r="C145" s="50">
        <v>2</v>
      </c>
      <c r="D145" s="51">
        <v>7</v>
      </c>
      <c r="E145" s="49" t="str">
        <f t="shared" si="0"/>
        <v>27</v>
      </c>
      <c r="F145" s="65"/>
      <c r="G145" s="467">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8">
        <v>82594</v>
      </c>
      <c r="AR145" s="359"/>
      <c r="AS145" s="284">
        <v>0</v>
      </c>
      <c r="AT145" s="280"/>
      <c r="AU145" s="20">
        <v>36089</v>
      </c>
      <c r="AV145" s="5"/>
      <c r="AW145" s="20">
        <v>27049</v>
      </c>
      <c r="AX145" s="225">
        <v>13509</v>
      </c>
      <c r="AY145" s="283">
        <v>0.2</v>
      </c>
      <c r="AZ145" s="322"/>
      <c r="BA145" s="321">
        <v>2</v>
      </c>
      <c r="BB145" s="325"/>
      <c r="BC145" s="442">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4">
        <v>0</v>
      </c>
      <c r="BV145" s="322"/>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6">
        <v>0</v>
      </c>
      <c r="CV145" s="52"/>
      <c r="CW145" s="50">
        <v>2</v>
      </c>
      <c r="CX145" s="51">
        <v>7</v>
      </c>
      <c r="CY145" s="187"/>
    </row>
    <row r="146" spans="1:103" ht="15" customHeight="1">
      <c r="A146" s="48">
        <v>2020</v>
      </c>
      <c r="B146" s="48"/>
      <c r="C146" s="50">
        <v>2</v>
      </c>
      <c r="D146" s="51">
        <v>8</v>
      </c>
      <c r="E146" s="49" t="str">
        <f t="shared" si="0"/>
        <v>28</v>
      </c>
      <c r="F146" s="65"/>
      <c r="G146" s="467">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8">
        <v>71455</v>
      </c>
      <c r="AR146" s="359"/>
      <c r="AS146" s="284">
        <v>0</v>
      </c>
      <c r="AT146" s="280"/>
      <c r="AU146" s="20">
        <v>36347</v>
      </c>
      <c r="AV146" s="5"/>
      <c r="AW146" s="20">
        <v>27121</v>
      </c>
      <c r="AX146" s="225">
        <v>13657</v>
      </c>
      <c r="AY146" s="283">
        <v>0</v>
      </c>
      <c r="AZ146" s="322"/>
      <c r="BA146" s="321">
        <v>2</v>
      </c>
      <c r="BB146" s="325"/>
      <c r="BC146" s="442">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4">
        <v>0</v>
      </c>
      <c r="BV146" s="322"/>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6">
        <v>0</v>
      </c>
      <c r="CV146" s="52"/>
      <c r="CW146" s="50">
        <v>2</v>
      </c>
      <c r="CX146" s="51">
        <v>8</v>
      </c>
      <c r="CY146" s="187"/>
    </row>
    <row r="147" spans="1:103" ht="15" customHeight="1">
      <c r="A147" s="48">
        <v>2020</v>
      </c>
      <c r="B147" s="48"/>
      <c r="C147" s="50">
        <v>2</v>
      </c>
      <c r="D147" s="51">
        <v>9</v>
      </c>
      <c r="E147" s="49" t="str">
        <f t="shared" si="0"/>
        <v>29</v>
      </c>
      <c r="F147" s="65"/>
      <c r="G147" s="467">
        <v>100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8">
        <v>82199</v>
      </c>
      <c r="AR147" s="359"/>
      <c r="AS147" s="284">
        <v>0</v>
      </c>
      <c r="AT147" s="280"/>
      <c r="AU147" s="20">
        <v>36215</v>
      </c>
      <c r="AV147" s="5"/>
      <c r="AW147" s="20">
        <v>27193</v>
      </c>
      <c r="AX147" s="225">
        <v>12613</v>
      </c>
      <c r="AY147" s="283">
        <v>0</v>
      </c>
      <c r="AZ147" s="322"/>
      <c r="BA147" s="321">
        <v>1</v>
      </c>
      <c r="BB147" s="325"/>
      <c r="BC147" s="442">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4">
        <v>0</v>
      </c>
      <c r="BV147" s="322"/>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c r="CU147" s="286">
        <v>2.1</v>
      </c>
      <c r="CV147" s="52"/>
      <c r="CW147" s="50">
        <v>2</v>
      </c>
      <c r="CX147" s="51">
        <v>9</v>
      </c>
      <c r="CY147" s="187"/>
    </row>
    <row r="148" spans="1:103" ht="15" customHeight="1">
      <c r="A148" s="48">
        <v>2020</v>
      </c>
      <c r="B148" s="48"/>
      <c r="C148" s="50">
        <v>2</v>
      </c>
      <c r="D148" s="51">
        <v>10</v>
      </c>
      <c r="E148" s="49" t="str">
        <f t="shared" si="0"/>
        <v>210</v>
      </c>
      <c r="F148" s="65"/>
      <c r="G148" s="215">
        <v>100</v>
      </c>
      <c r="H148" s="66"/>
      <c r="I148" s="467">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8">
        <v>108232</v>
      </c>
      <c r="AR148" s="359"/>
      <c r="AS148" s="284">
        <v>0</v>
      </c>
      <c r="AT148" s="280"/>
      <c r="AU148" s="20">
        <v>36331</v>
      </c>
      <c r="AV148" s="5"/>
      <c r="AW148" s="20">
        <v>27198</v>
      </c>
      <c r="AX148" s="225">
        <v>9278</v>
      </c>
      <c r="AY148" s="283">
        <v>58</v>
      </c>
      <c r="AZ148" s="322"/>
      <c r="BA148" s="321">
        <v>2</v>
      </c>
      <c r="BB148" s="325"/>
      <c r="BC148" s="442">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4">
        <v>0</v>
      </c>
      <c r="BV148" s="322"/>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6">
        <v>0</v>
      </c>
      <c r="CV148" s="52"/>
      <c r="CW148" s="50">
        <v>2</v>
      </c>
      <c r="CX148" s="51">
        <v>10</v>
      </c>
      <c r="CY148" s="187"/>
    </row>
    <row r="149" spans="1:103" ht="15" customHeight="1">
      <c r="A149" s="48">
        <v>2020</v>
      </c>
      <c r="B149" s="48"/>
      <c r="C149" s="50">
        <v>2</v>
      </c>
      <c r="D149" s="51">
        <v>11</v>
      </c>
      <c r="E149" s="49" t="str">
        <f t="shared" si="0"/>
        <v>211</v>
      </c>
      <c r="F149" s="65"/>
      <c r="G149" s="215">
        <v>100</v>
      </c>
      <c r="H149" s="66"/>
      <c r="I149" s="467">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8">
        <v>146117</v>
      </c>
      <c r="AR149" s="359"/>
      <c r="AS149" s="284">
        <v>0</v>
      </c>
      <c r="AT149" s="280"/>
      <c r="AU149" s="20">
        <v>36419</v>
      </c>
      <c r="AV149" s="5"/>
      <c r="AW149" s="20">
        <v>27167</v>
      </c>
      <c r="AX149" s="225">
        <v>13751</v>
      </c>
      <c r="AY149" s="283">
        <v>0</v>
      </c>
      <c r="AZ149" s="322"/>
      <c r="BA149" s="321">
        <v>3</v>
      </c>
      <c r="BB149" s="325"/>
      <c r="BC149" s="442">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4">
        <v>0</v>
      </c>
      <c r="BV149" s="322"/>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6">
        <v>0</v>
      </c>
      <c r="CV149" s="52"/>
      <c r="CW149" s="50">
        <v>2</v>
      </c>
      <c r="CX149" s="51">
        <v>11</v>
      </c>
      <c r="CY149" s="187"/>
    </row>
    <row r="150" spans="1:103" ht="15" customHeight="1">
      <c r="A150" s="48">
        <v>2020</v>
      </c>
      <c r="B150" s="48"/>
      <c r="C150" s="50">
        <v>2</v>
      </c>
      <c r="D150" s="51">
        <v>12</v>
      </c>
      <c r="E150" s="49" t="str">
        <f t="shared" si="0"/>
        <v>212</v>
      </c>
      <c r="F150" s="65"/>
      <c r="G150" s="215">
        <v>80</v>
      </c>
      <c r="H150" s="66"/>
      <c r="I150" s="467">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8">
        <v>109203</v>
      </c>
      <c r="AR150" s="359"/>
      <c r="AS150" s="284">
        <v>0</v>
      </c>
      <c r="AT150" s="280"/>
      <c r="AU150" s="20">
        <v>36962</v>
      </c>
      <c r="AV150" s="5"/>
      <c r="AW150" s="20">
        <v>27449</v>
      </c>
      <c r="AX150" s="225">
        <v>8819</v>
      </c>
      <c r="AY150" s="283">
        <v>0</v>
      </c>
      <c r="AZ150" s="322"/>
      <c r="BA150" s="321">
        <v>2</v>
      </c>
      <c r="BB150" s="325"/>
      <c r="BC150" s="442">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4">
        <v>0</v>
      </c>
      <c r="BV150" s="322"/>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c r="CU150" s="286">
        <v>1.8</v>
      </c>
      <c r="CV150" s="52"/>
      <c r="CW150" s="50">
        <v>2</v>
      </c>
      <c r="CX150" s="51">
        <v>12</v>
      </c>
      <c r="CY150" s="187"/>
    </row>
    <row r="151" spans="1:103" ht="19.5" customHeight="1">
      <c r="A151" s="52">
        <v>2021</v>
      </c>
      <c r="B151" s="48"/>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8">
        <v>57236</v>
      </c>
      <c r="AR151" s="359"/>
      <c r="AS151" s="284">
        <v>0</v>
      </c>
      <c r="AT151" s="280"/>
      <c r="AU151" s="20">
        <v>37047</v>
      </c>
      <c r="AV151" s="5"/>
      <c r="AW151" s="20">
        <v>27411</v>
      </c>
      <c r="AX151" s="225">
        <v>12369</v>
      </c>
      <c r="AY151" s="283">
        <v>0</v>
      </c>
      <c r="AZ151" s="322"/>
      <c r="BA151" s="321">
        <v>3</v>
      </c>
      <c r="BB151" s="325"/>
      <c r="BC151" s="442">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4">
        <v>0</v>
      </c>
      <c r="BV151" s="322"/>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6">
        <v>0</v>
      </c>
      <c r="CV151" s="52"/>
      <c r="CW151" s="50">
        <v>3</v>
      </c>
      <c r="CX151" s="51">
        <v>1</v>
      </c>
      <c r="CY151" s="187"/>
    </row>
    <row r="152" spans="1:103" ht="15" customHeight="1">
      <c r="A152" s="52">
        <v>2021</v>
      </c>
      <c r="B152" s="48"/>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8">
        <v>52095</v>
      </c>
      <c r="AR152" s="359"/>
      <c r="AS152" s="284">
        <v>0</v>
      </c>
      <c r="AT152" s="280"/>
      <c r="AU152" s="20">
        <v>37471</v>
      </c>
      <c r="AV152" s="5"/>
      <c r="AW152" s="20">
        <v>27426</v>
      </c>
      <c r="AX152" s="225">
        <v>10701</v>
      </c>
      <c r="AY152" s="283">
        <v>0</v>
      </c>
      <c r="AZ152" s="322"/>
      <c r="BA152" s="321">
        <v>2</v>
      </c>
      <c r="BB152" s="325"/>
      <c r="BC152" s="442">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4">
        <v>0</v>
      </c>
      <c r="BV152" s="322"/>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6">
        <v>0</v>
      </c>
      <c r="CV152" s="52"/>
      <c r="CW152" s="50">
        <v>3</v>
      </c>
      <c r="CX152" s="51">
        <v>2</v>
      </c>
      <c r="CY152" s="187"/>
    </row>
    <row r="153" spans="1:103" ht="15" customHeight="1">
      <c r="A153" s="52">
        <v>2021</v>
      </c>
      <c r="B153" s="48"/>
      <c r="C153" s="50">
        <v>3</v>
      </c>
      <c r="D153" s="51">
        <v>3</v>
      </c>
      <c r="E153" s="49" t="str">
        <f t="shared" si="0"/>
        <v>33</v>
      </c>
      <c r="F153" s="65"/>
      <c r="G153" s="215">
        <v>20</v>
      </c>
      <c r="H153" s="66"/>
      <c r="I153" s="215">
        <v>85.7</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8">
        <v>108609</v>
      </c>
      <c r="AR153" s="359"/>
      <c r="AS153" s="284">
        <v>0</v>
      </c>
      <c r="AT153" s="280"/>
      <c r="AU153" s="20">
        <v>37871</v>
      </c>
      <c r="AV153" s="5"/>
      <c r="AW153" s="20">
        <v>27410</v>
      </c>
      <c r="AX153" s="225">
        <v>16287</v>
      </c>
      <c r="AY153" s="283">
        <v>0</v>
      </c>
      <c r="AZ153" s="322"/>
      <c r="BA153" s="321">
        <v>4</v>
      </c>
      <c r="BB153" s="325"/>
      <c r="BC153" s="442">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4">
        <v>0</v>
      </c>
      <c r="BV153" s="322"/>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c r="CU153" s="286">
        <v>2.1</v>
      </c>
      <c r="CV153" s="52"/>
      <c r="CW153" s="50">
        <v>3</v>
      </c>
      <c r="CX153" s="51">
        <v>3</v>
      </c>
      <c r="CY153" s="187"/>
    </row>
    <row r="154" spans="1:103" ht="15" customHeight="1">
      <c r="A154" s="52">
        <v>2021</v>
      </c>
      <c r="B154" s="48"/>
      <c r="C154" s="50">
        <v>3</v>
      </c>
      <c r="D154" s="51">
        <v>4</v>
      </c>
      <c r="E154" s="49" t="str">
        <f t="shared" si="0"/>
        <v>34</v>
      </c>
      <c r="F154" s="65"/>
      <c r="G154" s="215">
        <v>80</v>
      </c>
      <c r="H154" s="66"/>
      <c r="I154" s="467">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8">
        <v>90858</v>
      </c>
      <c r="AR154" s="359"/>
      <c r="AS154" s="284">
        <v>0</v>
      </c>
      <c r="AT154" s="280"/>
      <c r="AU154" s="20">
        <v>38188</v>
      </c>
      <c r="AV154" s="5"/>
      <c r="AW154" s="20">
        <v>27318</v>
      </c>
      <c r="AX154" s="225">
        <v>12408</v>
      </c>
      <c r="AY154" s="283">
        <v>0</v>
      </c>
      <c r="AZ154" s="322"/>
      <c r="BA154" s="321">
        <v>1</v>
      </c>
      <c r="BB154" s="325"/>
      <c r="BC154" s="442">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4">
        <v>0</v>
      </c>
      <c r="BV154" s="322"/>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6">
        <v>0</v>
      </c>
      <c r="CV154" s="52"/>
      <c r="CW154" s="50">
        <v>3</v>
      </c>
      <c r="CX154" s="51">
        <v>4</v>
      </c>
      <c r="CY154" s="187"/>
    </row>
    <row r="155" spans="1:103" ht="15" customHeight="1">
      <c r="A155" s="52">
        <v>2021</v>
      </c>
      <c r="B155" s="48"/>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8">
        <v>60705</v>
      </c>
      <c r="AR155" s="359"/>
      <c r="AS155" s="284">
        <v>0</v>
      </c>
      <c r="AT155" s="280"/>
      <c r="AU155" s="20">
        <v>38228</v>
      </c>
      <c r="AV155" s="5"/>
      <c r="AW155" s="20">
        <v>27370</v>
      </c>
      <c r="AX155" s="225">
        <v>12487</v>
      </c>
      <c r="AY155" s="283">
        <v>3.5000000000000003E-2</v>
      </c>
      <c r="AZ155" s="322"/>
      <c r="BA155" s="321">
        <v>4</v>
      </c>
      <c r="BB155" s="325"/>
      <c r="BC155" s="442">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4">
        <v>0</v>
      </c>
      <c r="BV155" s="322"/>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6">
        <v>0</v>
      </c>
      <c r="CV155" s="52"/>
      <c r="CW155" s="50">
        <v>3</v>
      </c>
      <c r="CX155" s="51">
        <v>5</v>
      </c>
      <c r="CY155" s="187"/>
    </row>
    <row r="156" spans="1:103" ht="15" customHeight="1">
      <c r="A156" s="52">
        <v>2021</v>
      </c>
      <c r="B156" s="48"/>
      <c r="C156" s="50">
        <v>3</v>
      </c>
      <c r="D156" s="51">
        <v>6</v>
      </c>
      <c r="E156" s="49" t="str">
        <f t="shared" si="0"/>
        <v>36</v>
      </c>
      <c r="F156" s="65"/>
      <c r="G156" s="215">
        <v>40</v>
      </c>
      <c r="H156" s="66"/>
      <c r="I156" s="467">
        <v>71.400000000000006</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8">
        <v>63515</v>
      </c>
      <c r="AR156" s="359"/>
      <c r="AS156" s="284">
        <v>0</v>
      </c>
      <c r="AT156" s="280"/>
      <c r="AU156" s="20">
        <v>38579</v>
      </c>
      <c r="AV156" s="5"/>
      <c r="AW156" s="20">
        <v>27372</v>
      </c>
      <c r="AX156" s="225">
        <v>12500</v>
      </c>
      <c r="AY156" s="283">
        <v>0</v>
      </c>
      <c r="AZ156" s="322"/>
      <c r="BA156" s="321">
        <v>1</v>
      </c>
      <c r="BB156" s="325"/>
      <c r="BC156" s="442">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4">
        <v>0</v>
      </c>
      <c r="BV156" s="322"/>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477"/>
      <c r="CU156" s="479">
        <v>2.5</v>
      </c>
      <c r="CV156" s="52"/>
      <c r="CW156" s="50">
        <v>3</v>
      </c>
      <c r="CX156" s="51">
        <v>6</v>
      </c>
      <c r="CY156" s="187"/>
    </row>
    <row r="157" spans="1:103" ht="15" customHeight="1">
      <c r="A157" s="52">
        <v>2021</v>
      </c>
      <c r="B157" s="48"/>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8">
        <v>108695</v>
      </c>
      <c r="AR157" s="359"/>
      <c r="AS157" s="284">
        <v>0</v>
      </c>
      <c r="AT157" s="280"/>
      <c r="AU157" s="20">
        <v>38399</v>
      </c>
      <c r="AV157" s="5"/>
      <c r="AW157" s="20">
        <v>27424</v>
      </c>
      <c r="AX157" s="225">
        <v>8399</v>
      </c>
      <c r="AY157" s="283">
        <v>2.5710000000000002</v>
      </c>
      <c r="AZ157" s="322"/>
      <c r="BA157" s="321">
        <v>4</v>
      </c>
      <c r="BB157" s="325"/>
      <c r="BC157" s="442">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4">
        <v>0</v>
      </c>
      <c r="BV157" s="322"/>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6">
        <v>0</v>
      </c>
      <c r="CV157" s="52"/>
      <c r="CW157" s="50">
        <v>3</v>
      </c>
      <c r="CX157" s="51">
        <v>7</v>
      </c>
      <c r="CY157" s="187"/>
    </row>
    <row r="158" spans="1:103" ht="15" customHeight="1">
      <c r="A158" s="52">
        <v>2021</v>
      </c>
      <c r="B158" s="48"/>
      <c r="C158" s="50">
        <v>3</v>
      </c>
      <c r="D158" s="51">
        <v>8</v>
      </c>
      <c r="E158" s="49" t="str">
        <f t="shared" si="0"/>
        <v>38</v>
      </c>
      <c r="F158" s="65"/>
      <c r="G158" s="215">
        <v>80</v>
      </c>
      <c r="H158" s="66"/>
      <c r="I158" s="467">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8">
        <v>110586</v>
      </c>
      <c r="AR158" s="359"/>
      <c r="AS158" s="284">
        <v>0</v>
      </c>
      <c r="AT158" s="280"/>
      <c r="AU158" s="20">
        <v>38465</v>
      </c>
      <c r="AV158" s="5"/>
      <c r="AW158" s="20">
        <v>27412</v>
      </c>
      <c r="AX158" s="225">
        <v>15181</v>
      </c>
      <c r="AY158" s="283">
        <v>0</v>
      </c>
      <c r="AZ158" s="322"/>
      <c r="BA158" s="321">
        <v>2</v>
      </c>
      <c r="BB158" s="325"/>
      <c r="BC158" s="442">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4">
        <v>0</v>
      </c>
      <c r="BV158" s="322"/>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6">
        <v>0</v>
      </c>
      <c r="CV158" s="52"/>
      <c r="CW158" s="50">
        <v>3</v>
      </c>
      <c r="CX158" s="51">
        <v>8</v>
      </c>
      <c r="CY158" s="187"/>
    </row>
    <row r="159" spans="1:103" ht="15" customHeight="1">
      <c r="A159" s="52">
        <v>2021</v>
      </c>
      <c r="B159" s="48"/>
      <c r="C159" s="50">
        <v>3</v>
      </c>
      <c r="D159" s="51">
        <v>9</v>
      </c>
      <c r="E159" s="49" t="str">
        <f t="shared" si="0"/>
        <v>39</v>
      </c>
      <c r="F159" s="65"/>
      <c r="G159" s="215">
        <v>20</v>
      </c>
      <c r="H159" s="66"/>
      <c r="I159" s="215">
        <v>57.1</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8">
        <v>72740</v>
      </c>
      <c r="AR159" s="359"/>
      <c r="AS159" s="284">
        <v>0</v>
      </c>
      <c r="AT159" s="280"/>
      <c r="AU159" s="20">
        <v>38128</v>
      </c>
      <c r="AV159" s="5"/>
      <c r="AW159" s="20">
        <v>27387</v>
      </c>
      <c r="AX159" s="225">
        <v>11769</v>
      </c>
      <c r="AY159" s="283">
        <v>0</v>
      </c>
      <c r="AZ159" s="322"/>
      <c r="BA159" s="284">
        <v>0</v>
      </c>
      <c r="BB159" s="322"/>
      <c r="BC159" s="284">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4">
        <v>0</v>
      </c>
      <c r="BV159" s="322"/>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c r="CU159" s="286">
        <v>2.7</v>
      </c>
      <c r="CV159" s="52"/>
      <c r="CW159" s="50">
        <v>3</v>
      </c>
      <c r="CX159" s="51">
        <v>9</v>
      </c>
      <c r="CY159" s="187"/>
    </row>
    <row r="160" spans="1:103" ht="15" customHeight="1">
      <c r="A160" s="52">
        <v>2021</v>
      </c>
      <c r="B160" s="48"/>
      <c r="C160" s="50">
        <v>3</v>
      </c>
      <c r="D160" s="51">
        <v>10</v>
      </c>
      <c r="E160" s="49" t="str">
        <f t="shared" si="0"/>
        <v>310</v>
      </c>
      <c r="F160" s="65"/>
      <c r="G160" s="467">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8">
        <v>126616</v>
      </c>
      <c r="AR160" s="359"/>
      <c r="AS160" s="284">
        <v>0</v>
      </c>
      <c r="AT160" s="280"/>
      <c r="AU160" s="20">
        <v>38398</v>
      </c>
      <c r="AV160" s="5"/>
      <c r="AW160" s="20">
        <v>27348</v>
      </c>
      <c r="AX160" s="225">
        <v>7769</v>
      </c>
      <c r="AY160" s="283">
        <v>0</v>
      </c>
      <c r="AZ160" s="322"/>
      <c r="BA160" s="321">
        <v>1</v>
      </c>
      <c r="BB160" s="325"/>
      <c r="BC160" s="442">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4">
        <v>0</v>
      </c>
      <c r="BV160" s="322"/>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6">
        <v>0</v>
      </c>
      <c r="CV160" s="52"/>
      <c r="CW160" s="50">
        <v>3</v>
      </c>
      <c r="CX160" s="51">
        <v>10</v>
      </c>
      <c r="CY160" s="187"/>
    </row>
    <row r="161" spans="1:103" ht="15" customHeight="1">
      <c r="A161" s="52">
        <v>2021</v>
      </c>
      <c r="B161" s="48"/>
      <c r="C161" s="50">
        <v>3</v>
      </c>
      <c r="D161" s="51">
        <v>11</v>
      </c>
      <c r="E161" s="49" t="str">
        <f t="shared" si="0"/>
        <v>311</v>
      </c>
      <c r="F161" s="65"/>
      <c r="G161" s="215">
        <v>20</v>
      </c>
      <c r="H161" s="66"/>
      <c r="I161" s="468">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8">
        <v>174310</v>
      </c>
      <c r="AR161" s="359"/>
      <c r="AS161" s="284">
        <v>0</v>
      </c>
      <c r="AT161" s="280"/>
      <c r="AU161" s="20">
        <v>38844</v>
      </c>
      <c r="AV161" s="5"/>
      <c r="AW161" s="20">
        <v>27330</v>
      </c>
      <c r="AX161" s="225">
        <v>13075</v>
      </c>
      <c r="AY161" s="283">
        <v>0.42099999999999999</v>
      </c>
      <c r="AZ161" s="322"/>
      <c r="BA161" s="321">
        <v>4</v>
      </c>
      <c r="BB161" s="325"/>
      <c r="BC161" s="442">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4">
        <v>0</v>
      </c>
      <c r="BV161" s="322"/>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6">
        <v>0</v>
      </c>
      <c r="CV161" s="52"/>
      <c r="CW161" s="50">
        <v>3</v>
      </c>
      <c r="CX161" s="51">
        <v>11</v>
      </c>
      <c r="CY161" s="187"/>
    </row>
    <row r="162" spans="1:103" ht="15" customHeight="1">
      <c r="A162" s="52">
        <v>2021</v>
      </c>
      <c r="B162" s="48"/>
      <c r="C162" s="50">
        <v>3</v>
      </c>
      <c r="D162" s="51">
        <v>12</v>
      </c>
      <c r="E162" s="49" t="str">
        <f t="shared" si="0"/>
        <v>312</v>
      </c>
      <c r="F162" s="65"/>
      <c r="G162" s="215">
        <v>100</v>
      </c>
      <c r="H162" s="66"/>
      <c r="I162" s="467">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8">
        <v>190055</v>
      </c>
      <c r="AR162" s="359"/>
      <c r="AS162" s="284">
        <v>0</v>
      </c>
      <c r="AT162" s="280"/>
      <c r="AU162" s="20">
        <v>38815</v>
      </c>
      <c r="AV162" s="5"/>
      <c r="AW162" s="20">
        <v>27555</v>
      </c>
      <c r="AX162" s="225">
        <v>8973</v>
      </c>
      <c r="AY162" s="283">
        <v>0</v>
      </c>
      <c r="AZ162" s="322"/>
      <c r="BA162" s="321">
        <v>1</v>
      </c>
      <c r="BB162" s="325"/>
      <c r="BC162" s="442">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4">
        <v>0</v>
      </c>
      <c r="BV162" s="322"/>
      <c r="BW162" s="23">
        <v>99.9</v>
      </c>
      <c r="BX162" s="66"/>
      <c r="BY162" s="20">
        <v>256008</v>
      </c>
      <c r="BZ162" s="5" t="s">
        <v>324</v>
      </c>
      <c r="CA162" s="109">
        <v>1.38</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c r="CU162" s="286">
        <v>1.6</v>
      </c>
      <c r="CV162" s="52"/>
      <c r="CW162" s="50">
        <v>3</v>
      </c>
      <c r="CX162" s="51">
        <v>12</v>
      </c>
      <c r="CY162" s="187"/>
    </row>
    <row r="163" spans="1:103" ht="15" customHeight="1">
      <c r="A163" s="52">
        <v>2022</v>
      </c>
      <c r="B163" s="48"/>
      <c r="C163" s="50">
        <v>4</v>
      </c>
      <c r="D163" s="51">
        <v>1</v>
      </c>
      <c r="E163" s="49" t="str">
        <f t="shared" si="0"/>
        <v>41</v>
      </c>
      <c r="F163" s="65"/>
      <c r="G163" s="467">
        <v>80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8">
        <v>144814</v>
      </c>
      <c r="AR163" s="359"/>
      <c r="AS163" s="284">
        <v>0</v>
      </c>
      <c r="AT163" s="280"/>
      <c r="AU163" s="20">
        <v>39345</v>
      </c>
      <c r="AV163" s="5"/>
      <c r="AW163" s="20">
        <v>27531</v>
      </c>
      <c r="AX163" s="225">
        <v>14081</v>
      </c>
      <c r="AY163" s="283">
        <v>0</v>
      </c>
      <c r="AZ163" s="322"/>
      <c r="BA163" s="321">
        <v>1</v>
      </c>
      <c r="BB163" s="325"/>
      <c r="BC163" s="442">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4">
        <v>0</v>
      </c>
      <c r="BV163" s="322"/>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6">
        <v>0</v>
      </c>
      <c r="CV163" s="52"/>
      <c r="CW163" s="50">
        <v>4</v>
      </c>
      <c r="CX163" s="51">
        <v>1</v>
      </c>
      <c r="CY163" s="187"/>
    </row>
    <row r="164" spans="1:103" ht="15" customHeight="1">
      <c r="A164" s="52">
        <v>2022</v>
      </c>
      <c r="B164" s="48"/>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8">
        <v>87608</v>
      </c>
      <c r="AR164" s="359"/>
      <c r="AS164" s="284">
        <v>0</v>
      </c>
      <c r="AT164" s="280"/>
      <c r="AU164" s="20">
        <v>39056</v>
      </c>
      <c r="AV164" s="5"/>
      <c r="AW164" s="20">
        <v>27598</v>
      </c>
      <c r="AX164" s="225">
        <v>10648</v>
      </c>
      <c r="AY164" s="283">
        <v>0</v>
      </c>
      <c r="AZ164" s="322"/>
      <c r="BA164" s="284">
        <v>0</v>
      </c>
      <c r="BB164" s="322"/>
      <c r="BC164" s="284">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4">
        <v>0</v>
      </c>
      <c r="BV164" s="322"/>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6">
        <v>0</v>
      </c>
      <c r="CV164" s="52"/>
      <c r="CW164" s="50">
        <v>4</v>
      </c>
      <c r="CX164" s="51">
        <v>2</v>
      </c>
      <c r="CY164" s="187"/>
    </row>
    <row r="165" spans="1:103" ht="15" customHeight="1">
      <c r="A165" s="52">
        <v>2022</v>
      </c>
      <c r="B165" s="48"/>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8">
        <v>159823</v>
      </c>
      <c r="AR165" s="359"/>
      <c r="AS165" s="284">
        <v>0</v>
      </c>
      <c r="AT165" s="280"/>
      <c r="AU165" s="20">
        <v>39702</v>
      </c>
      <c r="AV165" s="5"/>
      <c r="AW165" s="20">
        <v>27601</v>
      </c>
      <c r="AX165" s="225">
        <v>12008</v>
      </c>
      <c r="AY165" s="283">
        <v>0</v>
      </c>
      <c r="AZ165" s="322"/>
      <c r="BA165" s="321">
        <v>1</v>
      </c>
      <c r="BB165" s="325"/>
      <c r="BC165" s="442">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4">
        <v>0</v>
      </c>
      <c r="BV165" s="322"/>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6">
        <v>2.4</v>
      </c>
      <c r="CV165" s="52"/>
      <c r="CW165" s="50">
        <v>4</v>
      </c>
      <c r="CX165" s="51">
        <v>3</v>
      </c>
      <c r="CY165" s="187"/>
    </row>
    <row r="166" spans="1:103" ht="15" customHeight="1">
      <c r="A166" s="52">
        <v>2022</v>
      </c>
      <c r="B166" s="48"/>
      <c r="C166" s="50">
        <v>4</v>
      </c>
      <c r="D166" s="51">
        <v>4</v>
      </c>
      <c r="E166" s="49" t="str">
        <f t="shared" si="0"/>
        <v>44</v>
      </c>
      <c r="F166" s="65"/>
      <c r="G166" s="467">
        <v>20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8">
        <v>147469</v>
      </c>
      <c r="AR166" s="359"/>
      <c r="AS166" s="284">
        <v>0</v>
      </c>
      <c r="AT166" s="280"/>
      <c r="AU166" s="20">
        <v>40135</v>
      </c>
      <c r="AV166" s="5"/>
      <c r="AW166" s="20">
        <v>27510</v>
      </c>
      <c r="AX166" s="225">
        <v>8561</v>
      </c>
      <c r="AY166" s="283">
        <v>0</v>
      </c>
      <c r="AZ166" s="322"/>
      <c r="BA166" s="321">
        <v>2</v>
      </c>
      <c r="BB166" s="325"/>
      <c r="BC166" s="442">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4">
        <v>0</v>
      </c>
      <c r="BV166" s="322"/>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6">
        <v>0</v>
      </c>
      <c r="CV166" s="52"/>
      <c r="CW166" s="50">
        <v>4</v>
      </c>
      <c r="CX166" s="51">
        <v>4</v>
      </c>
      <c r="CY166" s="187"/>
    </row>
    <row r="167" spans="1:103" ht="15" customHeight="1">
      <c r="A167" s="52">
        <v>2022</v>
      </c>
      <c r="B167" s="48"/>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8">
        <v>172531</v>
      </c>
      <c r="AR167" s="359"/>
      <c r="AS167" s="284">
        <v>0</v>
      </c>
      <c r="AT167" s="280"/>
      <c r="AU167" s="20">
        <v>39999</v>
      </c>
      <c r="AV167" s="5"/>
      <c r="AW167" s="20">
        <v>27533</v>
      </c>
      <c r="AX167" s="225">
        <v>14419</v>
      </c>
      <c r="AY167" s="283">
        <v>0</v>
      </c>
      <c r="AZ167" s="322"/>
      <c r="BA167" s="321">
        <v>1</v>
      </c>
      <c r="BB167" s="325"/>
      <c r="BC167" s="442">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4">
        <v>0</v>
      </c>
      <c r="BV167" s="322"/>
      <c r="BW167" s="23">
        <v>101.5</v>
      </c>
      <c r="BX167" s="66"/>
      <c r="BY167" s="20">
        <v>248604</v>
      </c>
      <c r="BZ167" s="5" t="s">
        <v>324</v>
      </c>
      <c r="CA167" s="109">
        <v>1.41</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6">
        <v>0</v>
      </c>
      <c r="CV167" s="52"/>
      <c r="CW167" s="50">
        <v>4</v>
      </c>
      <c r="CX167" s="51">
        <v>5</v>
      </c>
      <c r="CY167" s="187"/>
    </row>
    <row r="168" spans="1:103" ht="15" customHeight="1">
      <c r="A168" s="52">
        <v>2022</v>
      </c>
      <c r="B168" s="48"/>
      <c r="C168" s="50">
        <v>4</v>
      </c>
      <c r="D168" s="51">
        <v>6</v>
      </c>
      <c r="E168" s="49" t="str">
        <f t="shared" si="0"/>
        <v>46</v>
      </c>
      <c r="F168" s="65"/>
      <c r="G168" s="215">
        <v>40</v>
      </c>
      <c r="H168" s="66"/>
      <c r="I168" s="215">
        <v>42.9</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8">
        <v>159308</v>
      </c>
      <c r="AR168" s="359"/>
      <c r="AS168" s="284">
        <v>0</v>
      </c>
      <c r="AT168" s="280"/>
      <c r="AU168" s="20">
        <v>40459</v>
      </c>
      <c r="AV168" s="5"/>
      <c r="AW168" s="20">
        <v>27561</v>
      </c>
      <c r="AX168" s="225">
        <v>11403</v>
      </c>
      <c r="AY168" s="283">
        <v>0</v>
      </c>
      <c r="AZ168" s="322"/>
      <c r="BA168" s="321">
        <v>3</v>
      </c>
      <c r="BB168" s="325"/>
      <c r="BC168" s="442">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4">
        <v>0</v>
      </c>
      <c r="BV168" s="322"/>
      <c r="BW168" s="23">
        <v>101.4</v>
      </c>
      <c r="BX168" s="66"/>
      <c r="BY168" s="20">
        <v>233289</v>
      </c>
      <c r="BZ168" s="5" t="s">
        <v>324</v>
      </c>
      <c r="CA168" s="109">
        <v>1.43</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340"/>
      <c r="CU168" s="479">
        <v>2.5</v>
      </c>
      <c r="CV168" s="52"/>
      <c r="CW168" s="50">
        <v>4</v>
      </c>
      <c r="CX168" s="51">
        <v>6</v>
      </c>
      <c r="CY168" s="187"/>
    </row>
    <row r="169" spans="1:103" ht="15" customHeight="1">
      <c r="A169" s="52">
        <v>2022</v>
      </c>
      <c r="B169" s="48"/>
      <c r="C169" s="50">
        <v>4</v>
      </c>
      <c r="D169" s="51">
        <v>7</v>
      </c>
      <c r="E169" s="49" t="str">
        <f t="shared" si="0"/>
        <v>47</v>
      </c>
      <c r="F169" s="65"/>
      <c r="G169" s="215">
        <v>60</v>
      </c>
      <c r="H169" s="66"/>
      <c r="I169" s="215">
        <v>57.1</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8">
        <v>193200</v>
      </c>
      <c r="AR169" s="359"/>
      <c r="AS169" s="284">
        <v>0</v>
      </c>
      <c r="AT169" s="280"/>
      <c r="AU169" s="20">
        <v>40271</v>
      </c>
      <c r="AV169" s="5"/>
      <c r="AW169" s="20">
        <v>27622</v>
      </c>
      <c r="AX169" s="225">
        <v>8042</v>
      </c>
      <c r="AY169" s="283">
        <v>0</v>
      </c>
      <c r="AZ169" s="322"/>
      <c r="BA169" s="321">
        <v>0</v>
      </c>
      <c r="BB169" s="325"/>
      <c r="BC169" s="442">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4">
        <v>0</v>
      </c>
      <c r="BV169" s="322"/>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6">
        <v>0</v>
      </c>
      <c r="CV169" s="52"/>
      <c r="CW169" s="50">
        <v>4</v>
      </c>
      <c r="CX169" s="51">
        <v>7</v>
      </c>
      <c r="CY169" s="187"/>
    </row>
    <row r="170" spans="1:103" ht="15" customHeight="1">
      <c r="A170" s="52">
        <v>2022</v>
      </c>
      <c r="B170" s="48"/>
      <c r="C170" s="50">
        <v>4</v>
      </c>
      <c r="D170" s="51">
        <v>8</v>
      </c>
      <c r="E170" s="49" t="str">
        <f t="shared" si="0"/>
        <v>48</v>
      </c>
      <c r="F170" s="65"/>
      <c r="G170" s="467">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8">
        <v>231701</v>
      </c>
      <c r="AR170" s="359"/>
      <c r="AS170" s="284">
        <v>0</v>
      </c>
      <c r="AT170" s="280"/>
      <c r="AU170" s="20">
        <v>40222</v>
      </c>
      <c r="AV170" s="5"/>
      <c r="AW170" s="20">
        <v>27667</v>
      </c>
      <c r="AX170" s="283">
        <v>15124</v>
      </c>
      <c r="AY170" s="283">
        <v>0</v>
      </c>
      <c r="AZ170" s="322"/>
      <c r="BA170" s="321">
        <v>0</v>
      </c>
      <c r="BB170" s="325"/>
      <c r="BC170" s="442">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4">
        <v>0</v>
      </c>
      <c r="BV170" s="322"/>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6">
        <v>0</v>
      </c>
      <c r="CV170" s="52"/>
      <c r="CW170" s="50">
        <v>4</v>
      </c>
      <c r="CX170" s="51">
        <v>8</v>
      </c>
      <c r="CY170" s="187"/>
    </row>
    <row r="171" spans="1:103" ht="15" customHeight="1">
      <c r="A171" s="52">
        <v>2022</v>
      </c>
      <c r="B171" s="48"/>
      <c r="C171" s="50">
        <v>4</v>
      </c>
      <c r="D171" s="51">
        <v>9</v>
      </c>
      <c r="E171" s="49" t="str">
        <f t="shared" si="0"/>
        <v>49</v>
      </c>
      <c r="F171" s="65"/>
      <c r="G171" s="467">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8">
        <v>173988</v>
      </c>
      <c r="AR171" s="359"/>
      <c r="AS171" s="284">
        <v>0</v>
      </c>
      <c r="AT171" s="280"/>
      <c r="AU171" s="20">
        <v>40029</v>
      </c>
      <c r="AV171" s="5"/>
      <c r="AW171" s="20">
        <v>27764</v>
      </c>
      <c r="AX171" s="225">
        <v>10663</v>
      </c>
      <c r="AY171" s="283">
        <v>7</v>
      </c>
      <c r="AZ171" s="322"/>
      <c r="BA171" s="321">
        <v>2</v>
      </c>
      <c r="BB171" s="325"/>
      <c r="BC171" s="442">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4">
        <v>0</v>
      </c>
      <c r="BV171" s="322"/>
      <c r="BW171" s="23">
        <v>102.8</v>
      </c>
      <c r="BX171" s="66"/>
      <c r="BY171" s="20">
        <v>265670</v>
      </c>
      <c r="BZ171" s="5" t="s">
        <v>324</v>
      </c>
      <c r="CA171" s="109">
        <v>1.47</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6">
        <v>2.7</v>
      </c>
      <c r="CV171" s="52"/>
      <c r="CW171" s="50">
        <v>4</v>
      </c>
      <c r="CX171" s="51">
        <v>9</v>
      </c>
      <c r="CY171" s="187"/>
    </row>
    <row r="172" spans="1:103" ht="15" customHeight="1">
      <c r="A172" s="52">
        <v>2022</v>
      </c>
      <c r="B172" s="48"/>
      <c r="C172" s="50">
        <v>4</v>
      </c>
      <c r="D172" s="51">
        <v>10</v>
      </c>
      <c r="E172" s="49" t="str">
        <f t="shared" si="0"/>
        <v>410</v>
      </c>
      <c r="F172" s="65"/>
      <c r="G172" s="215">
        <v>60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8">
        <v>232916</v>
      </c>
      <c r="AR172" s="359"/>
      <c r="AS172" s="284">
        <v>0</v>
      </c>
      <c r="AT172" s="280"/>
      <c r="AU172" s="20">
        <v>40160</v>
      </c>
      <c r="AV172" s="5"/>
      <c r="AW172" s="20">
        <v>27572</v>
      </c>
      <c r="AX172" s="225">
        <v>9706</v>
      </c>
      <c r="AY172" s="283">
        <v>0</v>
      </c>
      <c r="AZ172" s="322"/>
      <c r="BA172" s="321">
        <v>6</v>
      </c>
      <c r="BB172" s="325"/>
      <c r="BC172" s="442">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4">
        <v>0</v>
      </c>
      <c r="BV172" s="322"/>
      <c r="BW172" s="23">
        <v>103.5</v>
      </c>
      <c r="BX172" s="66"/>
      <c r="BY172" s="20">
        <v>286879</v>
      </c>
      <c r="BZ172" s="5" t="s">
        <v>324</v>
      </c>
      <c r="CA172" s="109">
        <v>1.47</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6">
        <v>0</v>
      </c>
      <c r="CV172" s="52"/>
      <c r="CW172" s="50">
        <v>4</v>
      </c>
      <c r="CX172" s="51">
        <v>10</v>
      </c>
      <c r="CY172" s="187"/>
    </row>
    <row r="173" spans="1:103" ht="15" customHeight="1">
      <c r="A173" s="52">
        <v>2022</v>
      </c>
      <c r="B173" s="48"/>
      <c r="C173" s="50">
        <v>4</v>
      </c>
      <c r="D173" s="51">
        <v>11</v>
      </c>
      <c r="E173" s="49" t="str">
        <f t="shared" si="0"/>
        <v>411</v>
      </c>
      <c r="F173" s="65"/>
      <c r="G173" s="467">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8">
        <v>244941</v>
      </c>
      <c r="AR173" s="359"/>
      <c r="AS173" s="284">
        <v>849</v>
      </c>
      <c r="AT173" s="66"/>
      <c r="AU173" s="20">
        <v>40475</v>
      </c>
      <c r="AV173" s="5"/>
      <c r="AW173" s="20">
        <v>27530</v>
      </c>
      <c r="AX173" s="225">
        <v>467</v>
      </c>
      <c r="AY173" s="283">
        <v>0</v>
      </c>
      <c r="AZ173" s="322"/>
      <c r="BA173" s="321">
        <v>5</v>
      </c>
      <c r="BB173" s="325"/>
      <c r="BC173" s="442">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4">
        <v>0</v>
      </c>
      <c r="BV173" s="322"/>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6">
        <v>0</v>
      </c>
      <c r="CV173" s="52"/>
      <c r="CW173" s="50">
        <v>4</v>
      </c>
      <c r="CX173" s="51">
        <v>11</v>
      </c>
      <c r="CY173" s="187"/>
    </row>
    <row r="174" spans="1:103" ht="15" customHeight="1">
      <c r="A174" s="52">
        <v>2022</v>
      </c>
      <c r="B174" s="48"/>
      <c r="C174" s="50">
        <v>4</v>
      </c>
      <c r="D174" s="51">
        <v>12</v>
      </c>
      <c r="E174" s="49" t="str">
        <f t="shared" si="0"/>
        <v>412</v>
      </c>
      <c r="F174" s="65"/>
      <c r="G174" s="215">
        <v>40</v>
      </c>
      <c r="H174" s="66"/>
      <c r="I174" s="467">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8">
        <v>243189</v>
      </c>
      <c r="AR174" s="359"/>
      <c r="AS174" s="284">
        <v>0</v>
      </c>
      <c r="AT174" s="280"/>
      <c r="AU174" s="20">
        <v>40575</v>
      </c>
      <c r="AV174" s="5"/>
      <c r="AW174" s="20">
        <v>27729</v>
      </c>
      <c r="AX174" s="283" t="s">
        <v>174</v>
      </c>
      <c r="AY174" s="283" t="s">
        <v>174</v>
      </c>
      <c r="AZ174" s="322"/>
      <c r="BA174" s="321">
        <v>2</v>
      </c>
      <c r="BB174" s="325"/>
      <c r="BC174" s="442">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4">
        <v>0</v>
      </c>
      <c r="BV174" s="322"/>
      <c r="BW174" s="23">
        <v>103.8</v>
      </c>
      <c r="BX174" s="66"/>
      <c r="BY174" s="20">
        <v>328062</v>
      </c>
      <c r="BZ174" s="5" t="s">
        <v>324</v>
      </c>
      <c r="CA174" s="109">
        <v>1.42</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6">
        <v>2.2000000000000002</v>
      </c>
      <c r="CV174" s="52"/>
      <c r="CW174" s="50">
        <v>4</v>
      </c>
      <c r="CX174" s="51">
        <v>12</v>
      </c>
      <c r="CY174" s="187"/>
    </row>
    <row r="175" spans="1:103" ht="15" customHeight="1">
      <c r="A175" s="52">
        <v>2023</v>
      </c>
      <c r="B175" s="48"/>
      <c r="C175" s="50">
        <v>5</v>
      </c>
      <c r="D175" s="51">
        <v>1</v>
      </c>
      <c r="E175" s="49" t="str">
        <f t="shared" si="0"/>
        <v>51</v>
      </c>
      <c r="F175" s="65"/>
      <c r="G175" s="467">
        <v>60</v>
      </c>
      <c r="H175" s="66"/>
      <c r="I175" s="467">
        <v>28.6</v>
      </c>
      <c r="J175" s="66"/>
      <c r="K175" s="216">
        <v>80</v>
      </c>
      <c r="L175" s="58"/>
      <c r="M175" s="20">
        <v>1049604</v>
      </c>
      <c r="N175" s="58"/>
      <c r="O175" s="18">
        <v>472616</v>
      </c>
      <c r="P175" s="340"/>
      <c r="Q175" s="255">
        <v>81.900000000000006</v>
      </c>
      <c r="R175" s="461"/>
      <c r="S175" s="23">
        <v>76.099999999999994</v>
      </c>
      <c r="T175" s="340"/>
      <c r="U175" s="255">
        <v>80.8</v>
      </c>
      <c r="V175" s="462"/>
      <c r="W175" s="460">
        <v>74</v>
      </c>
      <c r="X175" s="340"/>
      <c r="Y175" s="255">
        <v>114.7</v>
      </c>
      <c r="Z175" s="461"/>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8">
        <v>221024</v>
      </c>
      <c r="AR175" s="359"/>
      <c r="AS175" s="284">
        <v>2279</v>
      </c>
      <c r="AT175" s="66"/>
      <c r="AU175" s="20">
        <v>40561</v>
      </c>
      <c r="AV175" s="5"/>
      <c r="AW175" s="20">
        <v>27614</v>
      </c>
      <c r="AX175" s="283" t="s">
        <v>175</v>
      </c>
      <c r="AY175" s="283" t="s">
        <v>175</v>
      </c>
      <c r="AZ175" s="322"/>
      <c r="BA175" s="321">
        <v>2</v>
      </c>
      <c r="BB175" s="325"/>
      <c r="BC175" s="442">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4">
        <v>0</v>
      </c>
      <c r="BV175" s="322"/>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6">
        <v>0</v>
      </c>
      <c r="CV175" s="52"/>
      <c r="CW175" s="50">
        <v>5</v>
      </c>
      <c r="CX175" s="51">
        <v>1</v>
      </c>
      <c r="CY175" s="187"/>
    </row>
    <row r="176" spans="1:103" ht="15" customHeight="1">
      <c r="A176" s="52">
        <v>2023</v>
      </c>
      <c r="B176" s="48"/>
      <c r="C176" s="50">
        <v>5</v>
      </c>
      <c r="D176" s="51">
        <v>2</v>
      </c>
      <c r="E176" s="49" t="str">
        <f t="shared" si="0"/>
        <v>52</v>
      </c>
      <c r="F176" s="65"/>
      <c r="G176" s="215">
        <v>80</v>
      </c>
      <c r="H176" s="66"/>
      <c r="I176" s="467">
        <v>35.700000000000003</v>
      </c>
      <c r="J176" s="66"/>
      <c r="K176" s="216">
        <v>40</v>
      </c>
      <c r="L176" s="58"/>
      <c r="M176" s="20">
        <v>1048272</v>
      </c>
      <c r="N176" s="58"/>
      <c r="O176" s="18">
        <v>472136</v>
      </c>
      <c r="P176" s="340"/>
      <c r="Q176" s="255">
        <v>82.1</v>
      </c>
      <c r="R176" s="462"/>
      <c r="S176" s="255">
        <v>78.099999999999994</v>
      </c>
      <c r="T176" s="340"/>
      <c r="U176" s="255">
        <v>82.1</v>
      </c>
      <c r="V176" s="462"/>
      <c r="W176" s="23">
        <v>78.900000000000006</v>
      </c>
      <c r="X176" s="340"/>
      <c r="Y176" s="255">
        <v>114.5</v>
      </c>
      <c r="Z176" s="462"/>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8">
        <v>236263</v>
      </c>
      <c r="AR176" s="359"/>
      <c r="AS176" s="284">
        <v>2286</v>
      </c>
      <c r="AT176" s="66"/>
      <c r="AU176" s="20">
        <v>40697</v>
      </c>
      <c r="AV176" s="5"/>
      <c r="AW176" s="20">
        <v>27702</v>
      </c>
      <c r="AX176" s="283" t="s">
        <v>185</v>
      </c>
      <c r="AY176" s="283" t="s">
        <v>185</v>
      </c>
      <c r="AZ176" s="322"/>
      <c r="BA176" s="321">
        <v>3</v>
      </c>
      <c r="BB176" s="325"/>
      <c r="BC176" s="442">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4">
        <v>0</v>
      </c>
      <c r="BV176" s="322"/>
      <c r="BW176" s="23">
        <v>103.2</v>
      </c>
      <c r="BX176" s="66"/>
      <c r="BY176" s="20">
        <v>240674</v>
      </c>
      <c r="BZ176" s="5" t="s">
        <v>324</v>
      </c>
      <c r="CA176" s="109">
        <v>1.46</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6">
        <v>0</v>
      </c>
      <c r="CV176" s="52"/>
      <c r="CW176" s="50">
        <v>5</v>
      </c>
      <c r="CX176" s="51">
        <v>2</v>
      </c>
      <c r="CY176" s="187"/>
    </row>
    <row r="177" spans="1:103" ht="15" customHeight="1">
      <c r="A177" s="52">
        <v>2023</v>
      </c>
      <c r="B177" s="48"/>
      <c r="C177" s="50">
        <v>5</v>
      </c>
      <c r="D177" s="51">
        <v>3</v>
      </c>
      <c r="E177" s="49" t="str">
        <f t="shared" si="0"/>
        <v>53</v>
      </c>
      <c r="F177" s="65"/>
      <c r="G177" s="215">
        <v>40</v>
      </c>
      <c r="H177" s="66"/>
      <c r="I177" s="467">
        <v>42.9</v>
      </c>
      <c r="J177" s="66"/>
      <c r="K177" s="216">
        <v>60</v>
      </c>
      <c r="L177" s="58"/>
      <c r="M177" s="20">
        <v>1047223</v>
      </c>
      <c r="N177" s="58"/>
      <c r="O177" s="18">
        <v>471644</v>
      </c>
      <c r="P177" s="340"/>
      <c r="Q177" s="255">
        <v>82.9</v>
      </c>
      <c r="R177" s="462"/>
      <c r="S177" s="255">
        <v>90.3</v>
      </c>
      <c r="T177" s="340"/>
      <c r="U177" s="255">
        <v>81.599999999999994</v>
      </c>
      <c r="V177" s="462"/>
      <c r="W177" s="23">
        <v>88.1</v>
      </c>
      <c r="X177" s="340"/>
      <c r="Y177" s="255">
        <v>116.7</v>
      </c>
      <c r="Z177" s="462"/>
      <c r="AA177" s="460">
        <v>116.9</v>
      </c>
      <c r="AB177" s="6"/>
      <c r="AC177" s="20">
        <v>646</v>
      </c>
      <c r="AD177" s="5"/>
      <c r="AE177" s="20">
        <v>193</v>
      </c>
      <c r="AF177" s="5"/>
      <c r="AG177" s="20">
        <v>301</v>
      </c>
      <c r="AH177" s="5"/>
      <c r="AI177" s="20">
        <v>669</v>
      </c>
      <c r="AJ177" s="5"/>
      <c r="AK177" s="20">
        <v>19100</v>
      </c>
      <c r="AL177" s="5"/>
      <c r="AM177" s="20">
        <v>86264</v>
      </c>
      <c r="AN177" s="5"/>
      <c r="AO177" s="20">
        <v>1804</v>
      </c>
      <c r="AP177" s="5"/>
      <c r="AQ177" s="358">
        <v>271213</v>
      </c>
      <c r="AR177" s="359"/>
      <c r="AS177" s="284">
        <v>1066</v>
      </c>
      <c r="AT177" s="66"/>
      <c r="AU177" s="20">
        <v>41325</v>
      </c>
      <c r="AV177" s="5"/>
      <c r="AW177" s="20">
        <v>27755</v>
      </c>
      <c r="AX177" s="283" t="s">
        <v>185</v>
      </c>
      <c r="AY177" s="283" t="s">
        <v>185</v>
      </c>
      <c r="AZ177" s="322"/>
      <c r="BA177" s="321">
        <v>2</v>
      </c>
      <c r="BB177" s="325"/>
      <c r="BC177" s="442">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4">
        <v>0</v>
      </c>
      <c r="BV177" s="322"/>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c r="CU177" s="286">
        <v>1.8</v>
      </c>
      <c r="CV177" s="52"/>
      <c r="CW177" s="50">
        <v>5</v>
      </c>
      <c r="CX177" s="51">
        <v>3</v>
      </c>
      <c r="CY177" s="187"/>
    </row>
    <row r="178" spans="1:103" ht="15" customHeight="1">
      <c r="A178" s="52">
        <v>2023</v>
      </c>
      <c r="B178" s="48"/>
      <c r="C178" s="50">
        <v>5</v>
      </c>
      <c r="D178" s="51">
        <v>4</v>
      </c>
      <c r="E178" s="49" t="str">
        <f t="shared" si="0"/>
        <v>54</v>
      </c>
      <c r="F178" s="65"/>
      <c r="G178" s="215">
        <v>60</v>
      </c>
      <c r="H178" s="66"/>
      <c r="I178" s="215">
        <v>64.3</v>
      </c>
      <c r="J178" s="66"/>
      <c r="K178" s="216">
        <v>40</v>
      </c>
      <c r="L178" s="58"/>
      <c r="M178" s="18">
        <v>1043672</v>
      </c>
      <c r="N178" s="65"/>
      <c r="O178" s="18">
        <v>471250</v>
      </c>
      <c r="P178" s="340"/>
      <c r="Q178" s="255">
        <v>86.6</v>
      </c>
      <c r="R178" s="462"/>
      <c r="S178" s="23">
        <v>86.9</v>
      </c>
      <c r="T178" s="340"/>
      <c r="U178" s="255">
        <v>82.2</v>
      </c>
      <c r="V178" s="462"/>
      <c r="W178" s="255">
        <v>81.099999999999994</v>
      </c>
      <c r="X178" s="340"/>
      <c r="Y178" s="255">
        <v>119</v>
      </c>
      <c r="Z178" s="462"/>
      <c r="AA178" s="460">
        <v>122</v>
      </c>
      <c r="AB178" s="6"/>
      <c r="AC178" s="20">
        <v>389</v>
      </c>
      <c r="AD178" s="5"/>
      <c r="AE178" s="20">
        <v>208</v>
      </c>
      <c r="AF178" s="5"/>
      <c r="AG178" s="20">
        <v>113</v>
      </c>
      <c r="AH178" s="5"/>
      <c r="AI178" s="20">
        <v>187</v>
      </c>
      <c r="AJ178" s="5"/>
      <c r="AK178" s="20">
        <v>12805</v>
      </c>
      <c r="AL178" s="5"/>
      <c r="AM178" s="20">
        <v>53758</v>
      </c>
      <c r="AN178" s="5"/>
      <c r="AO178" s="20">
        <v>1036</v>
      </c>
      <c r="AP178" s="5"/>
      <c r="AQ178" s="358">
        <v>217760</v>
      </c>
      <c r="AR178" s="359"/>
      <c r="AS178" s="284">
        <v>2240</v>
      </c>
      <c r="AT178" s="66"/>
      <c r="AU178" s="20">
        <v>41491</v>
      </c>
      <c r="AV178" s="5"/>
      <c r="AW178" s="20">
        <v>27569</v>
      </c>
      <c r="AX178" s="283" t="s">
        <v>185</v>
      </c>
      <c r="AY178" s="283" t="s">
        <v>185</v>
      </c>
      <c r="AZ178" s="322"/>
      <c r="BA178" s="321">
        <v>2</v>
      </c>
      <c r="BB178" s="325"/>
      <c r="BC178" s="442">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4">
        <v>0</v>
      </c>
      <c r="BV178" s="322"/>
      <c r="BW178" s="23">
        <v>104.6</v>
      </c>
      <c r="BX178" s="66"/>
      <c r="BY178" s="20">
        <v>238514</v>
      </c>
      <c r="BZ178" s="5" t="s">
        <v>324</v>
      </c>
      <c r="CA178" s="109">
        <v>1.45</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6">
        <v>0</v>
      </c>
      <c r="CV178" s="52"/>
      <c r="CW178" s="50">
        <v>5</v>
      </c>
      <c r="CX178" s="51">
        <v>4</v>
      </c>
      <c r="CY178" s="187"/>
    </row>
    <row r="179" spans="1:103" ht="15" customHeight="1">
      <c r="A179" s="52">
        <v>2023</v>
      </c>
      <c r="B179" s="48"/>
      <c r="C179" s="50">
        <v>5</v>
      </c>
      <c r="D179" s="51">
        <v>5</v>
      </c>
      <c r="E179" s="49" t="str">
        <f t="shared" si="0"/>
        <v>55</v>
      </c>
      <c r="F179" s="65"/>
      <c r="G179" s="215">
        <v>60</v>
      </c>
      <c r="H179" s="66"/>
      <c r="I179" s="215">
        <v>71.400000000000006</v>
      </c>
      <c r="J179" s="66"/>
      <c r="K179" s="469">
        <v>80</v>
      </c>
      <c r="L179" s="58"/>
      <c r="M179" s="18">
        <v>1043427</v>
      </c>
      <c r="N179" s="65"/>
      <c r="O179" s="18">
        <v>473215</v>
      </c>
      <c r="P179" s="340"/>
      <c r="Q179" s="255">
        <v>84.1</v>
      </c>
      <c r="R179" s="462"/>
      <c r="S179" s="255">
        <v>78.7</v>
      </c>
      <c r="T179" s="340"/>
      <c r="U179" s="255">
        <v>83.6</v>
      </c>
      <c r="V179" s="462"/>
      <c r="W179" s="255">
        <v>77.2</v>
      </c>
      <c r="X179" s="340"/>
      <c r="Y179" s="255">
        <v>119.4</v>
      </c>
      <c r="Z179" s="462"/>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8">
        <v>248144</v>
      </c>
      <c r="AR179" s="359"/>
      <c r="AS179" s="284">
        <v>272</v>
      </c>
      <c r="AT179" s="66"/>
      <c r="AU179" s="20">
        <v>41369</v>
      </c>
      <c r="AV179" s="5"/>
      <c r="AW179" s="20">
        <v>27531</v>
      </c>
      <c r="AX179" s="283" t="s">
        <v>67</v>
      </c>
      <c r="AY179" s="283" t="s">
        <v>67</v>
      </c>
      <c r="AZ179" s="322"/>
      <c r="BA179" s="321">
        <v>2</v>
      </c>
      <c r="BB179" s="325"/>
      <c r="BC179" s="442">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4">
        <v>0</v>
      </c>
      <c r="BV179" s="322"/>
      <c r="BW179" s="23">
        <v>104.7</v>
      </c>
      <c r="BX179" s="66"/>
      <c r="BY179" s="20">
        <v>243071</v>
      </c>
      <c r="BZ179" s="5" t="s">
        <v>324</v>
      </c>
      <c r="CA179" s="109">
        <v>1.44</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6">
        <v>0</v>
      </c>
      <c r="CV179" s="52"/>
      <c r="CW179" s="50">
        <v>5</v>
      </c>
      <c r="CX179" s="51">
        <v>5</v>
      </c>
      <c r="CY179" s="187"/>
    </row>
    <row r="180" spans="1:103" ht="15" customHeight="1">
      <c r="A180" s="52">
        <v>2023</v>
      </c>
      <c r="B180" s="48"/>
      <c r="C180" s="50">
        <v>5</v>
      </c>
      <c r="D180" s="51">
        <v>6</v>
      </c>
      <c r="E180" s="49" t="str">
        <f t="shared" si="0"/>
        <v>56</v>
      </c>
      <c r="F180" s="65"/>
      <c r="G180" s="255">
        <v>40</v>
      </c>
      <c r="H180" s="66"/>
      <c r="I180" s="23">
        <v>42.9</v>
      </c>
      <c r="J180" s="66"/>
      <c r="K180" s="23">
        <v>60</v>
      </c>
      <c r="L180" s="58"/>
      <c r="M180" s="18">
        <v>1042799</v>
      </c>
      <c r="N180" s="65"/>
      <c r="O180" s="18">
        <v>473252</v>
      </c>
      <c r="P180" s="340"/>
      <c r="Q180" s="255">
        <v>82.8</v>
      </c>
      <c r="R180" s="462"/>
      <c r="S180" s="23">
        <v>79.3</v>
      </c>
      <c r="T180" s="340"/>
      <c r="U180" s="255">
        <v>83.3</v>
      </c>
      <c r="V180" s="462"/>
      <c r="W180" s="23">
        <v>82.5</v>
      </c>
      <c r="X180" s="340"/>
      <c r="Y180" s="255">
        <v>119.5</v>
      </c>
      <c r="Z180" s="462"/>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8">
        <v>218013</v>
      </c>
      <c r="AR180" s="359"/>
      <c r="AS180" s="284" t="s">
        <v>191</v>
      </c>
      <c r="AT180" s="280"/>
      <c r="AU180" s="20">
        <v>41870</v>
      </c>
      <c r="AV180" s="5"/>
      <c r="AW180" s="20">
        <v>27577</v>
      </c>
      <c r="AX180" s="283" t="s">
        <v>67</v>
      </c>
      <c r="AY180" s="283" t="s">
        <v>67</v>
      </c>
      <c r="AZ180" s="322"/>
      <c r="BA180" s="321">
        <v>4</v>
      </c>
      <c r="BB180" s="325"/>
      <c r="BC180" s="442">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4">
        <v>0</v>
      </c>
      <c r="BV180" s="322"/>
      <c r="BW180" s="23">
        <v>104.7</v>
      </c>
      <c r="BX180" s="66"/>
      <c r="BY180" s="20">
        <v>231615</v>
      </c>
      <c r="BZ180" s="5" t="s">
        <v>324</v>
      </c>
      <c r="CA180" s="109">
        <v>1.43</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c r="CU180" s="286">
        <v>3.1</v>
      </c>
      <c r="CV180" s="52"/>
      <c r="CW180" s="50">
        <v>5</v>
      </c>
      <c r="CX180" s="51">
        <v>6</v>
      </c>
      <c r="CY180" s="187"/>
    </row>
    <row r="181" spans="1:103" ht="15" customHeight="1">
      <c r="A181" s="52">
        <v>2023</v>
      </c>
      <c r="B181" s="48"/>
      <c r="C181" s="50">
        <v>5</v>
      </c>
      <c r="D181" s="51">
        <v>7</v>
      </c>
      <c r="E181" s="49" t="str">
        <f t="shared" si="0"/>
        <v>57</v>
      </c>
      <c r="F181" s="65"/>
      <c r="G181" s="23">
        <v>20</v>
      </c>
      <c r="H181" s="66"/>
      <c r="I181" s="23">
        <v>0</v>
      </c>
      <c r="J181" s="66"/>
      <c r="K181" s="23">
        <v>70</v>
      </c>
      <c r="L181" s="58"/>
      <c r="M181" s="18">
        <v>1042265</v>
      </c>
      <c r="N181" s="65"/>
      <c r="O181" s="18">
        <v>473215</v>
      </c>
      <c r="P181" s="340"/>
      <c r="Q181" s="255">
        <v>82.1</v>
      </c>
      <c r="R181" s="462"/>
      <c r="S181" s="255">
        <v>80.400000000000006</v>
      </c>
      <c r="T181" s="340"/>
      <c r="U181" s="23">
        <v>79.099999999999994</v>
      </c>
      <c r="V181" s="462"/>
      <c r="W181" s="255">
        <v>79.900000000000006</v>
      </c>
      <c r="X181" s="340"/>
      <c r="Y181" s="255">
        <v>120.8</v>
      </c>
      <c r="Z181" s="462"/>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4">
        <v>0</v>
      </c>
      <c r="AT181" s="280"/>
      <c r="AU181" s="20">
        <v>41424</v>
      </c>
      <c r="AV181" s="5"/>
      <c r="AW181" s="20">
        <v>27703</v>
      </c>
      <c r="AX181" s="283" t="s">
        <v>67</v>
      </c>
      <c r="AY181" s="283" t="s">
        <v>67</v>
      </c>
      <c r="AZ181" s="322"/>
      <c r="BA181" s="321">
        <v>3</v>
      </c>
      <c r="BB181" s="325"/>
      <c r="BC181" s="442">
        <v>187</v>
      </c>
      <c r="BD181" s="66"/>
      <c r="BE181" s="20">
        <v>5616</v>
      </c>
      <c r="BF181" s="66"/>
      <c r="BG181" s="475">
        <v>5108.1390000000001</v>
      </c>
      <c r="BH181" s="5"/>
      <c r="BI181" s="20">
        <v>6674</v>
      </c>
      <c r="BJ181" s="5"/>
      <c r="BK181" s="18">
        <v>995</v>
      </c>
      <c r="BL181" s="5"/>
      <c r="BM181" s="18">
        <v>3673</v>
      </c>
      <c r="BN181" s="5"/>
      <c r="BO181" s="20">
        <v>2006</v>
      </c>
      <c r="BP181" s="18"/>
      <c r="BQ181" s="18">
        <v>8677</v>
      </c>
      <c r="BR181" s="66"/>
      <c r="BS181" s="18">
        <v>98568</v>
      </c>
      <c r="BT181" s="5"/>
      <c r="BU181" s="284">
        <v>0</v>
      </c>
      <c r="BV181" s="322"/>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6">
        <v>0</v>
      </c>
      <c r="CV181" s="52"/>
      <c r="CW181" s="50">
        <v>5</v>
      </c>
      <c r="CX181" s="51">
        <v>7</v>
      </c>
      <c r="CY181" s="187"/>
    </row>
    <row r="182" spans="1:103" ht="15" customHeight="1">
      <c r="A182" s="52">
        <v>2023</v>
      </c>
      <c r="B182" s="48"/>
      <c r="C182" s="50">
        <v>5</v>
      </c>
      <c r="D182" s="51">
        <v>8</v>
      </c>
      <c r="E182" s="49" t="str">
        <f t="shared" si="0"/>
        <v>58</v>
      </c>
      <c r="F182" s="65"/>
      <c r="G182" s="23">
        <v>0</v>
      </c>
      <c r="H182" s="66"/>
      <c r="I182" s="23">
        <v>28.6</v>
      </c>
      <c r="J182" s="66"/>
      <c r="K182" s="23">
        <v>80</v>
      </c>
      <c r="L182" s="58"/>
      <c r="M182" s="18">
        <v>1041878</v>
      </c>
      <c r="N182" s="65"/>
      <c r="O182" s="18">
        <v>473442</v>
      </c>
      <c r="P182" s="340"/>
      <c r="Q182" s="255">
        <v>81.099999999999994</v>
      </c>
      <c r="R182" s="462"/>
      <c r="S182" s="23">
        <v>76.099999999999994</v>
      </c>
      <c r="T182" s="340"/>
      <c r="U182" s="255">
        <v>81.099999999999994</v>
      </c>
      <c r="V182" s="462"/>
      <c r="W182" s="23">
        <v>77.099999999999994</v>
      </c>
      <c r="X182" s="340"/>
      <c r="Y182" s="255">
        <v>120.4</v>
      </c>
      <c r="Z182" s="462"/>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4" t="s">
        <v>191</v>
      </c>
      <c r="AT182" s="280"/>
      <c r="AU182" s="20">
        <v>41308</v>
      </c>
      <c r="AV182" s="5"/>
      <c r="AW182" s="20">
        <v>27742</v>
      </c>
      <c r="AX182" s="283" t="s">
        <v>67</v>
      </c>
      <c r="AY182" s="283" t="s">
        <v>67</v>
      </c>
      <c r="AZ182" s="322"/>
      <c r="BA182" s="321">
        <v>6</v>
      </c>
      <c r="BB182" s="325"/>
      <c r="BC182" s="442">
        <v>523</v>
      </c>
      <c r="BD182" s="66"/>
      <c r="BE182" s="20">
        <v>5679</v>
      </c>
      <c r="BF182" s="66"/>
      <c r="BG182" s="475">
        <v>5302.5730000000003</v>
      </c>
      <c r="BH182" s="5"/>
      <c r="BI182" s="20">
        <v>6192</v>
      </c>
      <c r="BJ182" s="5"/>
      <c r="BK182" s="18">
        <v>748</v>
      </c>
      <c r="BL182" s="5"/>
      <c r="BM182" s="18">
        <v>3556</v>
      </c>
      <c r="BN182" s="5"/>
      <c r="BO182" s="20">
        <v>1888</v>
      </c>
      <c r="BP182" s="18"/>
      <c r="BQ182" s="18">
        <v>8588</v>
      </c>
      <c r="BR182" s="66"/>
      <c r="BS182" s="18">
        <v>113204</v>
      </c>
      <c r="BT182" s="5"/>
      <c r="BU182" s="284">
        <v>0</v>
      </c>
      <c r="BV182" s="322"/>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6">
        <v>0</v>
      </c>
      <c r="CV182" s="52"/>
      <c r="CW182" s="50">
        <v>5</v>
      </c>
      <c r="CX182" s="51">
        <v>8</v>
      </c>
      <c r="CY182" s="187"/>
    </row>
    <row r="183" spans="1:103" ht="15" customHeight="1">
      <c r="A183" s="52">
        <v>2023</v>
      </c>
      <c r="B183" s="48"/>
      <c r="C183" s="50">
        <v>5</v>
      </c>
      <c r="D183" s="51">
        <v>9</v>
      </c>
      <c r="E183" s="49" t="str">
        <f t="shared" si="0"/>
        <v>59</v>
      </c>
      <c r="F183" s="65"/>
      <c r="G183" s="23">
        <v>20</v>
      </c>
      <c r="H183" s="66"/>
      <c r="I183" s="255">
        <v>28.6</v>
      </c>
      <c r="J183" s="66"/>
      <c r="K183" s="23">
        <v>60</v>
      </c>
      <c r="L183" s="58"/>
      <c r="M183" s="18">
        <v>1041342</v>
      </c>
      <c r="N183" s="65"/>
      <c r="O183" s="18">
        <v>473408</v>
      </c>
      <c r="P183" s="340"/>
      <c r="Q183" s="255">
        <v>82.6</v>
      </c>
      <c r="R183" s="462"/>
      <c r="S183" s="23">
        <v>85.2</v>
      </c>
      <c r="T183" s="340"/>
      <c r="U183" s="23">
        <v>81.099999999999994</v>
      </c>
      <c r="V183" s="462"/>
      <c r="W183" s="23">
        <v>81.5</v>
      </c>
      <c r="X183" s="340"/>
      <c r="Y183" s="255">
        <v>121.3</v>
      </c>
      <c r="Z183" s="462"/>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4">
        <v>532</v>
      </c>
      <c r="AT183" s="66"/>
      <c r="AU183" s="20">
        <v>41264</v>
      </c>
      <c r="AV183" s="5"/>
      <c r="AW183" s="20">
        <v>27753</v>
      </c>
      <c r="AX183" s="283" t="s">
        <v>67</v>
      </c>
      <c r="AY183" s="283" t="s">
        <v>67</v>
      </c>
      <c r="AZ183" s="322"/>
      <c r="BA183" s="321">
        <v>4</v>
      </c>
      <c r="BB183" s="325"/>
      <c r="BC183" s="442">
        <v>106</v>
      </c>
      <c r="BD183" s="66"/>
      <c r="BE183" s="20">
        <v>6723</v>
      </c>
      <c r="BF183" s="66"/>
      <c r="BG183" s="475">
        <v>5577.6319999999996</v>
      </c>
      <c r="BH183" s="5"/>
      <c r="BI183" s="20">
        <v>5503</v>
      </c>
      <c r="BJ183" s="5"/>
      <c r="BK183" s="18">
        <v>725</v>
      </c>
      <c r="BL183" s="5"/>
      <c r="BM183" s="18">
        <v>3144</v>
      </c>
      <c r="BN183" s="5"/>
      <c r="BO183" s="20">
        <v>1634</v>
      </c>
      <c r="BP183" s="18"/>
      <c r="BQ183" s="18">
        <v>8062</v>
      </c>
      <c r="BR183" s="66"/>
      <c r="BS183" s="18">
        <v>92919</v>
      </c>
      <c r="BT183" s="5"/>
      <c r="BU183" s="284">
        <v>0</v>
      </c>
      <c r="BV183" s="322"/>
      <c r="BW183" s="23">
        <v>106.2</v>
      </c>
      <c r="BX183" s="66"/>
      <c r="BY183" s="20">
        <v>244376</v>
      </c>
      <c r="BZ183" s="5" t="s">
        <v>324</v>
      </c>
      <c r="CA183" s="109">
        <v>1.34</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340"/>
      <c r="CU183" s="479">
        <v>3.6</v>
      </c>
      <c r="CV183" s="52"/>
      <c r="CW183" s="50">
        <v>5</v>
      </c>
      <c r="CX183" s="51">
        <v>9</v>
      </c>
      <c r="CY183" s="187"/>
    </row>
    <row r="184" spans="1:103" ht="15" customHeight="1">
      <c r="A184" s="52">
        <v>2023</v>
      </c>
      <c r="B184" s="48"/>
      <c r="C184" s="50">
        <v>5</v>
      </c>
      <c r="D184" s="51">
        <v>10</v>
      </c>
      <c r="E184" s="49" t="str">
        <f t="shared" si="0"/>
        <v>510</v>
      </c>
      <c r="F184" s="65"/>
      <c r="G184" s="23">
        <v>60</v>
      </c>
      <c r="H184" s="66"/>
      <c r="I184" s="23">
        <v>14.3</v>
      </c>
      <c r="J184" s="66"/>
      <c r="K184" s="23">
        <v>40</v>
      </c>
      <c r="L184" s="58"/>
      <c r="M184" s="18">
        <v>1040711</v>
      </c>
      <c r="N184" s="65"/>
      <c r="O184" s="18">
        <v>473366</v>
      </c>
      <c r="P184" s="340"/>
      <c r="Q184" s="255">
        <v>80.7</v>
      </c>
      <c r="R184" s="462"/>
      <c r="S184" s="255">
        <v>87.8</v>
      </c>
      <c r="T184" s="340"/>
      <c r="U184" s="23">
        <v>81.2</v>
      </c>
      <c r="V184" s="462"/>
      <c r="W184" s="23">
        <v>83.5</v>
      </c>
      <c r="X184" s="340"/>
      <c r="Y184" s="255">
        <v>120.2</v>
      </c>
      <c r="Z184" s="462"/>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4">
        <v>3791</v>
      </c>
      <c r="AT184" s="66"/>
      <c r="AU184" s="20">
        <v>41139</v>
      </c>
      <c r="AV184" s="5"/>
      <c r="AW184" s="20">
        <v>27730</v>
      </c>
      <c r="AX184" s="283" t="s">
        <v>67</v>
      </c>
      <c r="AY184" s="283" t="s">
        <v>67</v>
      </c>
      <c r="AZ184" s="322"/>
      <c r="BA184" s="321">
        <v>2</v>
      </c>
      <c r="BB184" s="325"/>
      <c r="BC184" s="442">
        <v>54</v>
      </c>
      <c r="BD184" s="66"/>
      <c r="BE184" s="20">
        <v>6431</v>
      </c>
      <c r="BF184" s="462"/>
      <c r="BG184" s="475">
        <v>3171.2750000000001</v>
      </c>
      <c r="BH184" s="5"/>
      <c r="BI184" s="20">
        <v>6023</v>
      </c>
      <c r="BJ184" s="5"/>
      <c r="BK184" s="18">
        <v>1064</v>
      </c>
      <c r="BL184" s="5"/>
      <c r="BM184" s="18">
        <v>3301</v>
      </c>
      <c r="BN184" s="5"/>
      <c r="BO184" s="20">
        <v>1659</v>
      </c>
      <c r="BP184" s="18"/>
      <c r="BQ184" s="18">
        <v>8304</v>
      </c>
      <c r="BR184" s="66"/>
      <c r="BS184" s="18">
        <v>102785</v>
      </c>
      <c r="BT184" s="5"/>
      <c r="BU184" s="284">
        <v>0</v>
      </c>
      <c r="BV184" s="322"/>
      <c r="BW184" s="23">
        <v>107.2</v>
      </c>
      <c r="BX184" s="66"/>
      <c r="BY184" s="20">
        <v>254684</v>
      </c>
      <c r="BZ184" s="5" t="s">
        <v>324</v>
      </c>
      <c r="CA184" s="109">
        <v>1.34</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6">
        <v>0</v>
      </c>
      <c r="CV184" s="52"/>
      <c r="CW184" s="50">
        <v>5</v>
      </c>
      <c r="CX184" s="51">
        <v>10</v>
      </c>
      <c r="CY184" s="187"/>
    </row>
    <row r="185" spans="1:103" ht="15" customHeight="1">
      <c r="A185" s="52">
        <v>2023</v>
      </c>
      <c r="B185" s="48"/>
      <c r="C185" s="50">
        <v>5</v>
      </c>
      <c r="D185" s="51">
        <v>11</v>
      </c>
      <c r="E185" s="49" t="str">
        <f t="shared" si="0"/>
        <v>511</v>
      </c>
      <c r="F185" s="65"/>
      <c r="G185" s="23">
        <v>100</v>
      </c>
      <c r="H185" s="66"/>
      <c r="I185" s="255">
        <v>28.6</v>
      </c>
      <c r="J185" s="66"/>
      <c r="K185" s="23">
        <v>20</v>
      </c>
      <c r="L185" s="58"/>
      <c r="M185" s="18">
        <v>1040218</v>
      </c>
      <c r="N185" s="65"/>
      <c r="O185" s="18">
        <v>473489</v>
      </c>
      <c r="P185" s="340"/>
      <c r="Q185" s="255">
        <v>80.8</v>
      </c>
      <c r="R185" s="462"/>
      <c r="S185" s="23">
        <v>85.7</v>
      </c>
      <c r="T185" s="340"/>
      <c r="U185" s="255">
        <v>81.2</v>
      </c>
      <c r="V185" s="462"/>
      <c r="W185" s="23">
        <v>87</v>
      </c>
      <c r="X185" s="340"/>
      <c r="Y185" s="255">
        <v>118.9</v>
      </c>
      <c r="Z185" s="462"/>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4">
        <v>3846</v>
      </c>
      <c r="AT185" s="66"/>
      <c r="AU185" s="20">
        <v>41023</v>
      </c>
      <c r="AV185" s="5"/>
      <c r="AW185" s="20">
        <v>27685</v>
      </c>
      <c r="AX185" s="283" t="s">
        <v>67</v>
      </c>
      <c r="AY185" s="283" t="s">
        <v>67</v>
      </c>
      <c r="AZ185" s="322"/>
      <c r="BA185" s="321">
        <v>1</v>
      </c>
      <c r="BB185" s="325"/>
      <c r="BC185" s="442">
        <v>487</v>
      </c>
      <c r="BD185" s="66"/>
      <c r="BE185" s="20">
        <v>6670</v>
      </c>
      <c r="BF185" s="462"/>
      <c r="BG185" s="475">
        <v>6148.7439999999997</v>
      </c>
      <c r="BH185" s="5"/>
      <c r="BI185" s="20">
        <v>6353</v>
      </c>
      <c r="BJ185" s="5"/>
      <c r="BK185" s="18">
        <v>1042</v>
      </c>
      <c r="BL185" s="5"/>
      <c r="BM185" s="18">
        <v>3608</v>
      </c>
      <c r="BN185" s="5"/>
      <c r="BO185" s="20">
        <v>1704</v>
      </c>
      <c r="BP185" s="18"/>
      <c r="BQ185" s="18">
        <v>7930</v>
      </c>
      <c r="BR185" s="66"/>
      <c r="BS185" s="18">
        <v>106809</v>
      </c>
      <c r="BT185" s="5"/>
      <c r="BU185" s="284">
        <v>0</v>
      </c>
      <c r="BV185" s="322"/>
      <c r="BW185" s="23">
        <v>107</v>
      </c>
      <c r="BX185" s="66"/>
      <c r="BY185" s="20">
        <v>239164</v>
      </c>
      <c r="BZ185" s="5" t="s">
        <v>324</v>
      </c>
      <c r="CA185" s="109">
        <v>1.36</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6">
        <v>0</v>
      </c>
      <c r="CV185" s="52"/>
      <c r="CW185" s="50">
        <v>5</v>
      </c>
      <c r="CX185" s="51">
        <v>11</v>
      </c>
      <c r="CY185" s="187"/>
    </row>
    <row r="186" spans="1:103" ht="15" customHeight="1">
      <c r="A186" s="52">
        <v>2023</v>
      </c>
      <c r="B186" s="48"/>
      <c r="C186" s="50">
        <v>5</v>
      </c>
      <c r="D186" s="51">
        <v>12</v>
      </c>
      <c r="E186" s="49" t="str">
        <f t="shared" si="0"/>
        <v>512</v>
      </c>
      <c r="F186" s="65"/>
      <c r="G186" s="255">
        <v>80</v>
      </c>
      <c r="H186" s="66"/>
      <c r="I186" s="23">
        <v>14.3</v>
      </c>
      <c r="J186" s="66"/>
      <c r="K186" s="255">
        <v>40</v>
      </c>
      <c r="L186" s="58"/>
      <c r="M186" s="18">
        <v>1039751</v>
      </c>
      <c r="N186" s="65"/>
      <c r="O186" s="18">
        <v>473611</v>
      </c>
      <c r="P186" s="340"/>
      <c r="Q186" s="23">
        <v>80.900000000000006</v>
      </c>
      <c r="R186" s="462"/>
      <c r="S186" s="255">
        <v>83.6</v>
      </c>
      <c r="T186" s="340"/>
      <c r="U186" s="23">
        <v>80.7</v>
      </c>
      <c r="V186" s="462"/>
      <c r="W186" s="23">
        <v>86.6</v>
      </c>
      <c r="X186" s="340"/>
      <c r="Y186" s="255">
        <v>119</v>
      </c>
      <c r="Z186" s="462"/>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4">
        <v>4407</v>
      </c>
      <c r="AT186" s="66"/>
      <c r="AU186" s="20">
        <v>41185</v>
      </c>
      <c r="AV186" s="5"/>
      <c r="AW186" s="20">
        <v>27940</v>
      </c>
      <c r="AX186" s="283" t="s">
        <v>67</v>
      </c>
      <c r="AY186" s="283" t="s">
        <v>67</v>
      </c>
      <c r="AZ186" s="322"/>
      <c r="BA186" s="321">
        <v>1</v>
      </c>
      <c r="BB186" s="325"/>
      <c r="BC186" s="442">
        <v>14</v>
      </c>
      <c r="BD186" s="66"/>
      <c r="BE186" s="20">
        <v>5906</v>
      </c>
      <c r="BF186" s="462"/>
      <c r="BG186" s="475">
        <v>4033.2020000000002</v>
      </c>
      <c r="BH186" s="5"/>
      <c r="BI186" s="20">
        <v>8147</v>
      </c>
      <c r="BJ186" s="5"/>
      <c r="BK186" s="18">
        <v>1153</v>
      </c>
      <c r="BL186" s="5"/>
      <c r="BM186" s="18">
        <v>4516</v>
      </c>
      <c r="BN186" s="5"/>
      <c r="BO186" s="20">
        <v>2478</v>
      </c>
      <c r="BP186" s="18"/>
      <c r="BQ186" s="18">
        <v>8746</v>
      </c>
      <c r="BR186" s="66"/>
      <c r="BS186" s="18">
        <v>99004</v>
      </c>
      <c r="BT186" s="5"/>
      <c r="BU186" s="284">
        <v>0</v>
      </c>
      <c r="BV186" s="322"/>
      <c r="BW186" s="23">
        <v>107</v>
      </c>
      <c r="BX186" s="66"/>
      <c r="BY186" s="20">
        <v>280596</v>
      </c>
      <c r="BZ186" s="5"/>
      <c r="CA186" s="109">
        <v>1.35</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c r="CU186" s="286">
        <v>2.5</v>
      </c>
      <c r="CV186" s="52"/>
      <c r="CW186" s="50">
        <v>5</v>
      </c>
      <c r="CX186" s="51">
        <v>12</v>
      </c>
      <c r="CY186" s="187"/>
    </row>
    <row r="187" spans="1:103" ht="15" customHeight="1">
      <c r="A187" s="52">
        <v>2024</v>
      </c>
      <c r="B187" s="48"/>
      <c r="C187" s="50">
        <v>6</v>
      </c>
      <c r="D187" s="51">
        <v>1</v>
      </c>
      <c r="E187" s="49" t="str">
        <f t="shared" si="0"/>
        <v>61</v>
      </c>
      <c r="F187" s="65"/>
      <c r="G187" s="255">
        <v>40</v>
      </c>
      <c r="H187" s="66"/>
      <c r="I187" s="255">
        <v>28.6</v>
      </c>
      <c r="J187" s="66"/>
      <c r="K187" s="23">
        <v>20</v>
      </c>
      <c r="L187" s="58"/>
      <c r="M187" s="18">
        <v>1039198</v>
      </c>
      <c r="N187" s="65"/>
      <c r="O187" s="18">
        <v>473494</v>
      </c>
      <c r="P187" s="340"/>
      <c r="Q187" s="255">
        <v>78.3</v>
      </c>
      <c r="R187" s="462"/>
      <c r="S187" s="23">
        <v>73.7</v>
      </c>
      <c r="T187" s="340"/>
      <c r="U187" s="255">
        <v>76.900000000000006</v>
      </c>
      <c r="V187" s="462"/>
      <c r="W187" s="23">
        <v>71.3</v>
      </c>
      <c r="X187" s="340"/>
      <c r="Y187" s="255">
        <v>117.9</v>
      </c>
      <c r="Z187" s="462"/>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4">
        <v>4038</v>
      </c>
      <c r="AT187" s="66"/>
      <c r="AU187" s="20">
        <v>41170</v>
      </c>
      <c r="AV187" s="5"/>
      <c r="AW187" s="20">
        <v>27861</v>
      </c>
      <c r="AX187" s="283" t="s">
        <v>67</v>
      </c>
      <c r="AY187" s="283" t="s">
        <v>67</v>
      </c>
      <c r="AZ187" s="322"/>
      <c r="BA187" s="321">
        <v>4</v>
      </c>
      <c r="BB187" s="325"/>
      <c r="BC187" s="442">
        <v>457</v>
      </c>
      <c r="BD187" s="66"/>
      <c r="BE187" s="20">
        <v>6522</v>
      </c>
      <c r="BF187" s="462"/>
      <c r="BG187" s="475">
        <v>7383.1040000000003</v>
      </c>
      <c r="BH187" s="5"/>
      <c r="BI187" s="20">
        <v>6043</v>
      </c>
      <c r="BJ187" s="5"/>
      <c r="BK187" s="18">
        <v>926</v>
      </c>
      <c r="BL187" s="5"/>
      <c r="BM187" s="18">
        <v>3283</v>
      </c>
      <c r="BN187" s="5"/>
      <c r="BO187" s="20">
        <v>1834</v>
      </c>
      <c r="BP187" s="18"/>
      <c r="BQ187" s="18">
        <v>8122</v>
      </c>
      <c r="BR187" s="66"/>
      <c r="BS187" s="18">
        <v>90513</v>
      </c>
      <c r="BT187" s="5"/>
      <c r="BU187" s="284">
        <v>0</v>
      </c>
      <c r="BV187" s="322"/>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6">
        <v>0</v>
      </c>
      <c r="CV187" s="52"/>
      <c r="CW187" s="50">
        <v>6</v>
      </c>
      <c r="CX187" s="51">
        <v>1</v>
      </c>
      <c r="CY187" s="187"/>
    </row>
    <row r="188" spans="1:103" ht="15" customHeight="1">
      <c r="A188" s="52">
        <v>2024</v>
      </c>
      <c r="B188" s="48"/>
      <c r="C188" s="50">
        <v>6</v>
      </c>
      <c r="D188" s="51">
        <v>2</v>
      </c>
      <c r="E188" s="49" t="str">
        <f t="shared" si="0"/>
        <v>62</v>
      </c>
      <c r="F188" s="253"/>
      <c r="G188" s="255">
        <v>20</v>
      </c>
      <c r="H188" s="66"/>
      <c r="I188" s="255">
        <v>14.3</v>
      </c>
      <c r="J188" s="66"/>
      <c r="K188" s="23">
        <v>60</v>
      </c>
      <c r="L188" s="58"/>
      <c r="M188" s="18">
        <v>1038149</v>
      </c>
      <c r="N188" s="65"/>
      <c r="O188" s="18">
        <v>473091</v>
      </c>
      <c r="P188" s="340"/>
      <c r="Q188" s="255">
        <v>82.1</v>
      </c>
      <c r="R188" s="462"/>
      <c r="S188" s="23">
        <v>80.3</v>
      </c>
      <c r="T188" s="340"/>
      <c r="U188" s="255">
        <v>78.2</v>
      </c>
      <c r="V188" s="462"/>
      <c r="W188" s="23">
        <v>77.2</v>
      </c>
      <c r="X188" s="340"/>
      <c r="Y188" s="255">
        <v>122.1</v>
      </c>
      <c r="Z188" s="462"/>
      <c r="AA188" s="56">
        <v>121.8</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4">
        <v>4078</v>
      </c>
      <c r="AT188" s="66"/>
      <c r="AU188" s="20">
        <v>40999</v>
      </c>
      <c r="AV188" s="5"/>
      <c r="AW188" s="20">
        <v>27878</v>
      </c>
      <c r="AX188" s="283" t="s">
        <v>67</v>
      </c>
      <c r="AY188" s="283" t="s">
        <v>67</v>
      </c>
      <c r="AZ188" s="322"/>
      <c r="BA188" s="321">
        <v>4</v>
      </c>
      <c r="BB188" s="325"/>
      <c r="BC188" s="442">
        <v>1158</v>
      </c>
      <c r="BD188" s="66"/>
      <c r="BE188" s="20">
        <v>5842</v>
      </c>
      <c r="BF188" s="462"/>
      <c r="BG188" s="18">
        <v>3424.4960000000001</v>
      </c>
      <c r="BH188" s="5"/>
      <c r="BI188" s="20">
        <v>5436</v>
      </c>
      <c r="BJ188" s="5"/>
      <c r="BK188" s="18">
        <v>690</v>
      </c>
      <c r="BL188" s="5"/>
      <c r="BM188" s="18">
        <v>3175</v>
      </c>
      <c r="BN188" s="5"/>
      <c r="BO188" s="20">
        <v>1572</v>
      </c>
      <c r="BP188" s="18"/>
      <c r="BQ188" s="18">
        <v>7640</v>
      </c>
      <c r="BR188" s="66"/>
      <c r="BS188" s="18">
        <v>103809</v>
      </c>
      <c r="BT188" s="5"/>
      <c r="BU188" s="284">
        <v>0</v>
      </c>
      <c r="BV188" s="322"/>
      <c r="BW188" s="23">
        <v>106.8</v>
      </c>
      <c r="BX188" s="248"/>
      <c r="BY188" s="229">
        <v>234908</v>
      </c>
      <c r="BZ188" s="260" t="s">
        <v>324</v>
      </c>
      <c r="CA188" s="109">
        <v>1.31</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6">
        <v>0</v>
      </c>
      <c r="CV188" s="52"/>
      <c r="CW188" s="50">
        <v>6</v>
      </c>
      <c r="CX188" s="51">
        <v>2</v>
      </c>
      <c r="CY188" s="187"/>
    </row>
    <row r="189" spans="1:103" ht="15" customHeight="1">
      <c r="A189" s="52">
        <v>2024</v>
      </c>
      <c r="B189" s="48"/>
      <c r="C189" s="50">
        <v>6</v>
      </c>
      <c r="D189" s="51">
        <v>3</v>
      </c>
      <c r="E189" s="49" t="str">
        <f t="shared" si="0"/>
        <v>63</v>
      </c>
      <c r="F189" s="65"/>
      <c r="G189" s="23">
        <v>40</v>
      </c>
      <c r="H189" s="66"/>
      <c r="I189" s="255">
        <v>14.3</v>
      </c>
      <c r="J189" s="66"/>
      <c r="K189" s="23">
        <v>60</v>
      </c>
      <c r="L189" s="58"/>
      <c r="M189" s="18">
        <v>1037355</v>
      </c>
      <c r="N189" s="65"/>
      <c r="O189" s="18">
        <v>472985</v>
      </c>
      <c r="P189" s="340"/>
      <c r="Q189" s="255">
        <v>76.099999999999994</v>
      </c>
      <c r="R189" s="463"/>
      <c r="S189" s="64">
        <v>80.8</v>
      </c>
      <c r="T189" s="464"/>
      <c r="U189" s="255">
        <v>77</v>
      </c>
      <c r="V189" s="463"/>
      <c r="W189" s="64">
        <v>81.2</v>
      </c>
      <c r="X189" s="340"/>
      <c r="Y189" s="255">
        <v>121.3</v>
      </c>
      <c r="Z189" s="462"/>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4">
        <v>4690</v>
      </c>
      <c r="AT189" s="66"/>
      <c r="AU189" s="20">
        <v>41806</v>
      </c>
      <c r="AV189" s="5"/>
      <c r="AW189" s="20">
        <v>27920</v>
      </c>
      <c r="AX189" s="283" t="s">
        <v>191</v>
      </c>
      <c r="AY189" s="283" t="s">
        <v>67</v>
      </c>
      <c r="AZ189" s="322"/>
      <c r="BA189" s="321">
        <v>5</v>
      </c>
      <c r="BB189" s="325"/>
      <c r="BC189" s="442">
        <v>181</v>
      </c>
      <c r="BD189" s="66"/>
      <c r="BE189" s="20">
        <f>ROUND(6105649+130747+243975,-3)/1000</f>
        <v>6480</v>
      </c>
      <c r="BF189" s="462"/>
      <c r="BG189" s="18">
        <v>7330.7719999999999</v>
      </c>
      <c r="BH189" s="5"/>
      <c r="BI189" s="20">
        <v>5958</v>
      </c>
      <c r="BJ189" s="5"/>
      <c r="BK189" s="18">
        <v>883</v>
      </c>
      <c r="BL189" s="5"/>
      <c r="BM189" s="18">
        <v>3280</v>
      </c>
      <c r="BN189" s="5"/>
      <c r="BO189" s="20">
        <v>1796</v>
      </c>
      <c r="BP189" s="18"/>
      <c r="BQ189" s="18">
        <v>8276</v>
      </c>
      <c r="BR189" s="66"/>
      <c r="BS189" s="18">
        <v>115392</v>
      </c>
      <c r="BT189" s="5"/>
      <c r="BU189" s="284">
        <v>0</v>
      </c>
      <c r="BV189" s="322"/>
      <c r="BW189" s="23">
        <v>107.3</v>
      </c>
      <c r="BX189" s="66"/>
      <c r="BY189" s="20">
        <v>311766</v>
      </c>
      <c r="BZ189" s="5" t="s">
        <v>324</v>
      </c>
      <c r="CA189" s="109">
        <v>1.31</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c r="CU189" s="286">
        <v>2.5</v>
      </c>
      <c r="CV189" s="52"/>
      <c r="CW189" s="50">
        <v>6</v>
      </c>
      <c r="CX189" s="51">
        <v>3</v>
      </c>
      <c r="CY189" s="187"/>
    </row>
    <row r="190" spans="1:103" ht="15" customHeight="1">
      <c r="A190" s="52">
        <v>2024</v>
      </c>
      <c r="B190" s="48"/>
      <c r="C190" s="50">
        <v>6</v>
      </c>
      <c r="D190" s="51">
        <v>4</v>
      </c>
      <c r="E190" s="49" t="str">
        <f t="shared" si="0"/>
        <v>64</v>
      </c>
      <c r="F190" s="65"/>
      <c r="G190" s="255">
        <v>40</v>
      </c>
      <c r="H190" s="66"/>
      <c r="I190" s="23">
        <v>28.6</v>
      </c>
      <c r="J190" s="66"/>
      <c r="K190" s="23">
        <v>100</v>
      </c>
      <c r="L190" s="58"/>
      <c r="M190" s="18">
        <v>1034230</v>
      </c>
      <c r="N190" s="65"/>
      <c r="O190" s="18">
        <v>472635</v>
      </c>
      <c r="P190" s="340"/>
      <c r="Q190" s="255">
        <v>82.2</v>
      </c>
      <c r="R190" s="462"/>
      <c r="S190" s="64">
        <v>83.7</v>
      </c>
      <c r="T190" s="340"/>
      <c r="U190" s="255">
        <v>80.7</v>
      </c>
      <c r="V190" s="462"/>
      <c r="W190" s="64">
        <v>80.7</v>
      </c>
      <c r="X190" s="340"/>
      <c r="Y190" s="255">
        <v>118.7</v>
      </c>
      <c r="Z190" s="462"/>
      <c r="AA190" s="56">
        <v>121.7</v>
      </c>
      <c r="AB190" s="6"/>
      <c r="AC190" s="20">
        <v>565</v>
      </c>
      <c r="AD190" s="5"/>
      <c r="AE190" s="20">
        <v>186</v>
      </c>
      <c r="AF190" s="5"/>
      <c r="AG190" s="20">
        <v>219</v>
      </c>
      <c r="AH190" s="5"/>
      <c r="AI190" s="154">
        <v>185</v>
      </c>
      <c r="AJ190" s="41"/>
      <c r="AK190" s="154">
        <v>17715</v>
      </c>
      <c r="AL190" s="41"/>
      <c r="AM190" s="356">
        <v>81334</v>
      </c>
      <c r="AN190" s="357"/>
      <c r="AO190" s="356">
        <f>ROUND(1756273,-3)/1000</f>
        <v>1756</v>
      </c>
      <c r="AP190" s="357"/>
      <c r="AQ190" s="154">
        <v>220976</v>
      </c>
      <c r="AR190" s="41"/>
      <c r="AS190" s="284">
        <v>3622</v>
      </c>
      <c r="AT190" s="85"/>
      <c r="AU190" s="229">
        <v>42158</v>
      </c>
      <c r="AV190" s="85"/>
      <c r="AW190" s="229">
        <v>27849</v>
      </c>
      <c r="AX190" s="214" t="s">
        <v>191</v>
      </c>
      <c r="AY190" s="283" t="s">
        <v>67</v>
      </c>
      <c r="AZ190" s="322"/>
      <c r="BA190" s="321">
        <v>3</v>
      </c>
      <c r="BB190" s="325"/>
      <c r="BC190" s="442">
        <v>136</v>
      </c>
      <c r="BD190" s="66"/>
      <c r="BE190" s="20">
        <f>ROUND(6170535,-3)/1000</f>
        <v>6171</v>
      </c>
      <c r="BF190" s="16"/>
      <c r="BG190" s="475">
        <v>3660.9160000000002</v>
      </c>
      <c r="BH190" s="5"/>
      <c r="BI190" s="20">
        <v>5649</v>
      </c>
      <c r="BJ190" s="5"/>
      <c r="BK190" s="18">
        <v>911</v>
      </c>
      <c r="BL190" s="5"/>
      <c r="BM190" s="18">
        <v>3068</v>
      </c>
      <c r="BN190" s="5"/>
      <c r="BO190" s="20">
        <v>1669</v>
      </c>
      <c r="BP190" s="18"/>
      <c r="BQ190" s="18">
        <v>7886</v>
      </c>
      <c r="BR190" s="66"/>
      <c r="BS190" s="18">
        <v>89507</v>
      </c>
      <c r="BT190" s="5"/>
      <c r="BU190" s="284">
        <v>0</v>
      </c>
      <c r="BV190" s="322"/>
      <c r="BW190" s="23">
        <v>107.9</v>
      </c>
      <c r="BX190" s="66"/>
      <c r="BY190" s="20">
        <v>264620</v>
      </c>
      <c r="BZ190" s="5" t="s">
        <v>324</v>
      </c>
      <c r="CA190" s="377">
        <v>1.3</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6">
        <v>0</v>
      </c>
      <c r="CV190" s="52"/>
      <c r="CW190" s="50">
        <v>6</v>
      </c>
      <c r="CX190" s="51">
        <v>4</v>
      </c>
      <c r="CY190" s="211"/>
    </row>
    <row r="191" spans="1:103" ht="15" customHeight="1">
      <c r="A191" s="52">
        <v>2024</v>
      </c>
      <c r="B191" s="48"/>
      <c r="C191" s="50">
        <v>6</v>
      </c>
      <c r="D191" s="51">
        <v>5</v>
      </c>
      <c r="E191" s="49" t="str">
        <f t="shared" si="0"/>
        <v>65</v>
      </c>
      <c r="F191" s="65"/>
      <c r="G191" s="255">
        <v>40</v>
      </c>
      <c r="H191" s="66"/>
      <c r="I191" s="255">
        <v>42.9</v>
      </c>
      <c r="J191" s="66"/>
      <c r="K191" s="23">
        <v>70</v>
      </c>
      <c r="L191" s="58"/>
      <c r="M191" s="18">
        <v>1034090</v>
      </c>
      <c r="N191" s="65"/>
      <c r="O191" s="18">
        <v>474870</v>
      </c>
      <c r="P191" s="340"/>
      <c r="Q191" s="255">
        <v>78.599999999999994</v>
      </c>
      <c r="R191" s="462"/>
      <c r="S191" s="255">
        <v>74.400000000000006</v>
      </c>
      <c r="T191" s="340"/>
      <c r="U191" s="255">
        <v>80.5</v>
      </c>
      <c r="V191" s="462"/>
      <c r="W191" s="255">
        <v>75.2</v>
      </c>
      <c r="X191" s="340"/>
      <c r="Y191" s="255">
        <v>115.6</v>
      </c>
      <c r="Z191" s="462"/>
      <c r="AA191" s="460">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4">
        <v>3891</v>
      </c>
      <c r="AT191" s="66"/>
      <c r="AU191" s="20">
        <v>41789</v>
      </c>
      <c r="AV191" s="5"/>
      <c r="AW191" s="20">
        <v>28103</v>
      </c>
      <c r="AX191" s="283" t="s">
        <v>191</v>
      </c>
      <c r="AY191" s="283" t="s">
        <v>67</v>
      </c>
      <c r="AZ191" s="322"/>
      <c r="BA191" s="321">
        <v>5</v>
      </c>
      <c r="BB191" s="325"/>
      <c r="BC191" s="443">
        <v>302</v>
      </c>
      <c r="BD191" s="66"/>
      <c r="BE191" s="20">
        <v>6334.0129999999999</v>
      </c>
      <c r="BF191" s="462"/>
      <c r="BG191" s="18">
        <v>3828.7469999999998</v>
      </c>
      <c r="BH191" s="5"/>
      <c r="BI191" s="20">
        <v>5929</v>
      </c>
      <c r="BJ191" s="5"/>
      <c r="BK191" s="18">
        <v>883</v>
      </c>
      <c r="BL191" s="5"/>
      <c r="BM191" s="18">
        <v>3346</v>
      </c>
      <c r="BN191" s="5"/>
      <c r="BO191" s="20">
        <v>1700</v>
      </c>
      <c r="BP191" s="18"/>
      <c r="BQ191" s="18">
        <v>8308</v>
      </c>
      <c r="BR191" s="66"/>
      <c r="BS191" s="18">
        <v>99825</v>
      </c>
      <c r="BT191" s="5"/>
      <c r="BU191" s="284">
        <v>0</v>
      </c>
      <c r="BV191" s="322"/>
      <c r="BW191" s="23">
        <v>108.4</v>
      </c>
      <c r="BX191" s="66"/>
      <c r="BY191" s="20">
        <v>238645</v>
      </c>
      <c r="BZ191" s="5" t="s">
        <v>324</v>
      </c>
      <c r="CA191" s="109">
        <v>1.29</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6">
        <v>0</v>
      </c>
      <c r="CV191" s="52"/>
      <c r="CW191" s="50">
        <v>6</v>
      </c>
      <c r="CX191" s="51">
        <v>5</v>
      </c>
      <c r="CY191" s="187"/>
    </row>
    <row r="192" spans="1:103" ht="15" customHeight="1">
      <c r="A192" s="52">
        <v>2024</v>
      </c>
      <c r="B192" s="48"/>
      <c r="C192" s="50">
        <v>6</v>
      </c>
      <c r="D192" s="51">
        <v>6</v>
      </c>
      <c r="E192" s="49" t="str">
        <f t="shared" ref="E192:E198" si="1">$C192&amp;$D192</f>
        <v>66</v>
      </c>
      <c r="F192" s="65"/>
      <c r="G192" s="64">
        <v>60</v>
      </c>
      <c r="H192" s="66"/>
      <c r="I192" s="23">
        <v>57.1</v>
      </c>
      <c r="J192" s="66"/>
      <c r="K192" s="23">
        <v>80</v>
      </c>
      <c r="L192" s="58"/>
      <c r="M192" s="18">
        <v>1033382</v>
      </c>
      <c r="N192" s="65"/>
      <c r="O192" s="18">
        <v>475061</v>
      </c>
      <c r="P192" s="340"/>
      <c r="Q192" s="23">
        <v>84.4</v>
      </c>
      <c r="R192" s="462"/>
      <c r="S192" s="23">
        <v>78.8</v>
      </c>
      <c r="T192" s="340"/>
      <c r="U192" s="23">
        <v>79.099999999999994</v>
      </c>
      <c r="V192" s="462"/>
      <c r="W192" s="23">
        <v>76.5</v>
      </c>
      <c r="X192" s="340"/>
      <c r="Y192" s="23">
        <v>113.6</v>
      </c>
      <c r="Z192" s="462"/>
      <c r="AA192" s="56">
        <v>113.2</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4">
        <v>3190</v>
      </c>
      <c r="AT192" s="66"/>
      <c r="AU192" s="20">
        <v>42046</v>
      </c>
      <c r="AV192" s="5"/>
      <c r="AW192" s="20">
        <v>28112</v>
      </c>
      <c r="AX192" s="283" t="s">
        <v>191</v>
      </c>
      <c r="AY192" s="283" t="s">
        <v>191</v>
      </c>
      <c r="AZ192" s="322"/>
      <c r="BA192" s="321">
        <v>7</v>
      </c>
      <c r="BB192" s="325"/>
      <c r="BC192" s="443">
        <v>2437</v>
      </c>
      <c r="BD192" s="66"/>
      <c r="BE192" s="20">
        <v>5729.6549999999997</v>
      </c>
      <c r="BF192" s="462"/>
      <c r="BG192" s="18">
        <v>3957.0509999999999</v>
      </c>
      <c r="BH192" s="6"/>
      <c r="BI192" s="20">
        <v>5832</v>
      </c>
      <c r="BJ192" s="5"/>
      <c r="BK192" s="18">
        <v>957</v>
      </c>
      <c r="BL192" s="5"/>
      <c r="BM192" s="18">
        <v>3133</v>
      </c>
      <c r="BN192" s="5"/>
      <c r="BO192" s="20">
        <v>1741</v>
      </c>
      <c r="BP192" s="18"/>
      <c r="BQ192" s="18">
        <v>8061</v>
      </c>
      <c r="BR192" s="66"/>
      <c r="BS192" s="18">
        <v>84821</v>
      </c>
      <c r="BT192" s="5"/>
      <c r="BU192" s="284">
        <v>0</v>
      </c>
      <c r="BV192" s="322"/>
      <c r="BW192" s="23">
        <v>108.5</v>
      </c>
      <c r="BX192" s="66"/>
      <c r="BY192" s="20">
        <v>252446</v>
      </c>
      <c r="BZ192" s="5" t="s">
        <v>324</v>
      </c>
      <c r="CA192" s="109">
        <v>1.28</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340"/>
      <c r="CU192" s="479">
        <v>1.8</v>
      </c>
      <c r="CV192" s="48"/>
      <c r="CW192" s="50">
        <v>6</v>
      </c>
      <c r="CX192" s="51">
        <v>6</v>
      </c>
      <c r="CY192" s="187"/>
    </row>
    <row r="193" spans="1:103" ht="15" customHeight="1">
      <c r="A193" s="52">
        <v>2024</v>
      </c>
      <c r="B193" s="48"/>
      <c r="C193" s="50">
        <v>6</v>
      </c>
      <c r="D193" s="51">
        <v>7</v>
      </c>
      <c r="E193" s="49" t="str">
        <f t="shared" si="1"/>
        <v>67</v>
      </c>
      <c r="F193" s="65"/>
      <c r="G193" s="23">
        <v>60</v>
      </c>
      <c r="H193" s="66"/>
      <c r="I193" s="23">
        <v>64.3</v>
      </c>
      <c r="J193" s="66"/>
      <c r="K193" s="23">
        <v>40</v>
      </c>
      <c r="L193" s="58"/>
      <c r="M193" s="18">
        <v>1032663</v>
      </c>
      <c r="N193" s="65"/>
      <c r="O193" s="18">
        <v>474966</v>
      </c>
      <c r="P193" s="340"/>
      <c r="Q193" s="23">
        <v>77.8</v>
      </c>
      <c r="R193" s="462"/>
      <c r="S193" s="23">
        <v>78.2</v>
      </c>
      <c r="T193" s="340"/>
      <c r="U193" s="23">
        <v>79.7</v>
      </c>
      <c r="V193" s="462"/>
      <c r="W193" s="23">
        <v>82.6</v>
      </c>
      <c r="X193" s="340"/>
      <c r="Y193" s="23">
        <v>111.4</v>
      </c>
      <c r="Z193" s="462"/>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4">
        <v>3297</v>
      </c>
      <c r="AT193" s="66"/>
      <c r="AU193" s="20">
        <v>41650</v>
      </c>
      <c r="AV193" s="5"/>
      <c r="AW193" s="20">
        <v>28187</v>
      </c>
      <c r="AX193" s="283" t="s">
        <v>191</v>
      </c>
      <c r="AY193" s="283" t="s">
        <v>191</v>
      </c>
      <c r="AZ193" s="322"/>
      <c r="BA193" s="321">
        <v>2</v>
      </c>
      <c r="BB193" s="325"/>
      <c r="BC193" s="443">
        <v>116</v>
      </c>
      <c r="BD193" s="66"/>
      <c r="BE193" s="20">
        <v>6678.12</v>
      </c>
      <c r="BF193" s="462"/>
      <c r="BG193" s="475">
        <v>6623.18</v>
      </c>
      <c r="BH193" s="5"/>
      <c r="BI193" s="20">
        <v>6594</v>
      </c>
      <c r="BJ193" s="5"/>
      <c r="BK193" s="18">
        <v>918</v>
      </c>
      <c r="BL193" s="5"/>
      <c r="BM193" s="18">
        <v>3654</v>
      </c>
      <c r="BN193" s="5"/>
      <c r="BO193" s="20">
        <v>2022</v>
      </c>
      <c r="BP193" s="18"/>
      <c r="BQ193" s="18">
        <v>8864</v>
      </c>
      <c r="BR193" s="66"/>
      <c r="BS193" s="18">
        <v>106935</v>
      </c>
      <c r="BT193" s="5"/>
      <c r="BU193" s="284">
        <v>0</v>
      </c>
      <c r="BV193" s="322"/>
      <c r="BW193" s="23">
        <v>109.1</v>
      </c>
      <c r="BX193" s="66"/>
      <c r="BY193" s="20">
        <v>239937</v>
      </c>
      <c r="BZ193" s="5" t="s">
        <v>324</v>
      </c>
      <c r="CA193" s="109">
        <v>1.3</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6">
        <v>0</v>
      </c>
      <c r="CV193" s="48"/>
      <c r="CW193" s="50">
        <v>6</v>
      </c>
      <c r="CX193" s="51">
        <v>7</v>
      </c>
      <c r="CY193" s="187"/>
    </row>
    <row r="194" spans="1:103" ht="15" customHeight="1">
      <c r="A194" s="52">
        <v>2024</v>
      </c>
      <c r="B194" s="48"/>
      <c r="C194" s="50">
        <v>6</v>
      </c>
      <c r="D194" s="51">
        <v>8</v>
      </c>
      <c r="E194" s="49" t="str">
        <f t="shared" si="1"/>
        <v>68</v>
      </c>
      <c r="F194" s="65"/>
      <c r="G194" s="23">
        <v>20</v>
      </c>
      <c r="H194" s="66"/>
      <c r="I194" s="23">
        <v>42.9</v>
      </c>
      <c r="J194" s="66"/>
      <c r="K194" s="23">
        <v>60</v>
      </c>
      <c r="L194" s="58"/>
      <c r="M194" s="18">
        <v>1032041</v>
      </c>
      <c r="N194" s="65"/>
      <c r="O194" s="18">
        <v>475083</v>
      </c>
      <c r="P194" s="340"/>
      <c r="Q194" s="255">
        <v>75.2</v>
      </c>
      <c r="R194" s="462"/>
      <c r="S194" s="255">
        <v>69.7</v>
      </c>
      <c r="T194" s="340"/>
      <c r="U194" s="23">
        <v>74.099999999999994</v>
      </c>
      <c r="V194" s="462"/>
      <c r="W194" s="23">
        <v>69.599999999999994</v>
      </c>
      <c r="X194" s="340"/>
      <c r="Y194" s="23">
        <v>109.9</v>
      </c>
      <c r="Z194" s="462"/>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4">
        <v>3085</v>
      </c>
      <c r="AT194" s="66"/>
      <c r="AU194" s="20">
        <v>41680</v>
      </c>
      <c r="AV194" s="5"/>
      <c r="AW194" s="20">
        <v>28249</v>
      </c>
      <c r="AX194" s="283" t="s">
        <v>191</v>
      </c>
      <c r="AY194" s="283" t="s">
        <v>191</v>
      </c>
      <c r="AZ194" s="322"/>
      <c r="BA194" s="321">
        <v>4</v>
      </c>
      <c r="BB194" s="325"/>
      <c r="BC194" s="443">
        <v>1512</v>
      </c>
      <c r="BD194" s="66"/>
      <c r="BE194" s="20">
        <v>5986.9359999999997</v>
      </c>
      <c r="BF194" s="462"/>
      <c r="BG194" s="18">
        <v>4090.9609999999998</v>
      </c>
      <c r="BH194" s="5"/>
      <c r="BI194" s="20">
        <v>6424</v>
      </c>
      <c r="BJ194" s="5"/>
      <c r="BK194" s="18">
        <v>711</v>
      </c>
      <c r="BL194" s="5"/>
      <c r="BM194" s="18">
        <v>3671</v>
      </c>
      <c r="BN194" s="5"/>
      <c r="BO194" s="20">
        <v>2042</v>
      </c>
      <c r="BP194" s="18"/>
      <c r="BQ194" s="18">
        <v>8902</v>
      </c>
      <c r="BR194" s="66"/>
      <c r="BS194" s="18">
        <v>119371</v>
      </c>
      <c r="BT194" s="5"/>
      <c r="BU194" s="284">
        <v>0</v>
      </c>
      <c r="BV194" s="322"/>
      <c r="BW194" s="23">
        <v>109.7</v>
      </c>
      <c r="BX194" s="66"/>
      <c r="BY194" s="20">
        <v>274166</v>
      </c>
      <c r="BZ194" s="5" t="s">
        <v>324</v>
      </c>
      <c r="CA194" s="109">
        <v>1.3</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6">
        <v>0</v>
      </c>
      <c r="CV194" s="48"/>
      <c r="CW194" s="50">
        <v>6</v>
      </c>
      <c r="CX194" s="51">
        <v>8</v>
      </c>
      <c r="CY194" s="187"/>
    </row>
    <row r="195" spans="1:103" ht="15" customHeight="1">
      <c r="A195" s="52">
        <v>2024</v>
      </c>
      <c r="B195" s="48"/>
      <c r="C195" s="50">
        <v>6</v>
      </c>
      <c r="D195" s="51">
        <v>9</v>
      </c>
      <c r="E195" s="49" t="str">
        <f t="shared" si="1"/>
        <v>69</v>
      </c>
      <c r="F195" s="65"/>
      <c r="G195" s="23">
        <v>80</v>
      </c>
      <c r="H195" s="66"/>
      <c r="I195" s="23">
        <v>57.1</v>
      </c>
      <c r="J195" s="66"/>
      <c r="K195" s="23">
        <v>40</v>
      </c>
      <c r="L195" s="58"/>
      <c r="M195" s="18">
        <v>1031162</v>
      </c>
      <c r="N195" s="65"/>
      <c r="O195" s="18">
        <v>474910</v>
      </c>
      <c r="P195" s="340"/>
      <c r="Q195" s="23">
        <v>82.2</v>
      </c>
      <c r="R195" s="462"/>
      <c r="S195" s="23">
        <v>83.9</v>
      </c>
      <c r="T195" s="483"/>
      <c r="U195" s="255">
        <v>80.5</v>
      </c>
      <c r="V195" s="5"/>
      <c r="W195" s="23">
        <v>80</v>
      </c>
      <c r="X195" s="340"/>
      <c r="Y195" s="23">
        <v>111</v>
      </c>
      <c r="Z195" s="462"/>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4">
        <v>3096</v>
      </c>
      <c r="AT195" s="66"/>
      <c r="AU195" s="20">
        <v>41282</v>
      </c>
      <c r="AV195" s="5"/>
      <c r="AW195" s="20">
        <v>28142</v>
      </c>
      <c r="AX195" s="283" t="s">
        <v>191</v>
      </c>
      <c r="AY195" s="283" t="s">
        <v>191</v>
      </c>
      <c r="AZ195" s="322"/>
      <c r="BA195" s="321">
        <v>2</v>
      </c>
      <c r="BB195" s="325"/>
      <c r="BC195" s="443">
        <v>71</v>
      </c>
      <c r="BD195" s="66"/>
      <c r="BE195" s="20">
        <v>5973.6689999999999</v>
      </c>
      <c r="BF195" s="462"/>
      <c r="BG195" s="18">
        <v>5413.3040000000001</v>
      </c>
      <c r="BH195" s="5"/>
      <c r="BI195" s="20">
        <v>5709</v>
      </c>
      <c r="BJ195" s="5"/>
      <c r="BK195" s="18">
        <v>737</v>
      </c>
      <c r="BL195" s="5"/>
      <c r="BM195" s="18">
        <v>3231</v>
      </c>
      <c r="BN195" s="5"/>
      <c r="BO195" s="20">
        <v>1741</v>
      </c>
      <c r="BP195" s="18"/>
      <c r="BQ195" s="18">
        <v>8223</v>
      </c>
      <c r="BR195" s="66"/>
      <c r="BS195" s="18">
        <v>104251</v>
      </c>
      <c r="BT195" s="5"/>
      <c r="BU195" s="284">
        <v>0</v>
      </c>
      <c r="BV195" s="322"/>
      <c r="BW195" s="23">
        <v>109.2</v>
      </c>
      <c r="BX195" s="66"/>
      <c r="BY195" s="20">
        <v>282094</v>
      </c>
      <c r="BZ195" s="5" t="s">
        <v>324</v>
      </c>
      <c r="CA195" s="109">
        <v>1.31</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c r="CU195" s="286">
        <v>2.4</v>
      </c>
      <c r="CV195" s="48"/>
      <c r="CW195" s="50">
        <v>6</v>
      </c>
      <c r="CX195" s="51">
        <v>9</v>
      </c>
      <c r="CY195" s="187"/>
    </row>
    <row r="196" spans="1:103" ht="15" customHeight="1">
      <c r="A196" s="52">
        <v>2024</v>
      </c>
      <c r="B196" s="48"/>
      <c r="C196" s="50">
        <v>6</v>
      </c>
      <c r="D196" s="51">
        <v>10</v>
      </c>
      <c r="E196" s="49" t="str">
        <f t="shared" si="1"/>
        <v>610</v>
      </c>
      <c r="F196" s="65"/>
      <c r="G196" s="23">
        <v>100</v>
      </c>
      <c r="H196" s="66"/>
      <c r="I196" s="23">
        <v>71.400000000000006</v>
      </c>
      <c r="J196" s="66"/>
      <c r="K196" s="23">
        <v>60</v>
      </c>
      <c r="L196" s="58"/>
      <c r="M196" s="18">
        <v>1030361</v>
      </c>
      <c r="N196" s="65"/>
      <c r="O196" s="18">
        <v>474765</v>
      </c>
      <c r="P196" s="6"/>
      <c r="Q196" s="23">
        <v>78.900000000000006</v>
      </c>
      <c r="R196" s="6"/>
      <c r="S196" s="23">
        <v>86.9</v>
      </c>
      <c r="T196" s="6"/>
      <c r="U196" s="23">
        <v>80</v>
      </c>
      <c r="V196" s="5"/>
      <c r="W196" s="23">
        <v>83.3</v>
      </c>
      <c r="X196" s="6"/>
      <c r="Y196" s="23">
        <v>107.7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4">
        <v>3841</v>
      </c>
      <c r="AT196" s="66"/>
      <c r="AU196" s="20">
        <v>41107</v>
      </c>
      <c r="AV196" s="5"/>
      <c r="AW196" s="20">
        <v>28114</v>
      </c>
      <c r="AX196" s="283" t="s">
        <v>191</v>
      </c>
      <c r="AY196" s="283" t="s">
        <v>191</v>
      </c>
      <c r="AZ196" s="322"/>
      <c r="BA196" s="321">
        <v>8</v>
      </c>
      <c r="BB196" s="325"/>
      <c r="BC196" s="443">
        <v>430</v>
      </c>
      <c r="BD196" s="66"/>
      <c r="BE196" s="20">
        <v>5800.24</v>
      </c>
      <c r="BF196" s="462"/>
      <c r="BG196" s="18">
        <v>6923.5360000000001</v>
      </c>
      <c r="BH196" s="5"/>
      <c r="BI196" s="20">
        <v>5961</v>
      </c>
      <c r="BJ196" s="5"/>
      <c r="BK196" s="18">
        <v>894</v>
      </c>
      <c r="BL196" s="5"/>
      <c r="BM196" s="18">
        <v>3381</v>
      </c>
      <c r="BN196" s="5"/>
      <c r="BO196" s="20">
        <v>1686</v>
      </c>
      <c r="BP196" s="18"/>
      <c r="BQ196" s="18">
        <v>8432</v>
      </c>
      <c r="BR196" s="66"/>
      <c r="BS196" s="18">
        <v>109730</v>
      </c>
      <c r="BT196" s="5"/>
      <c r="BU196" s="284">
        <v>0</v>
      </c>
      <c r="BV196" s="322"/>
      <c r="BW196" s="23">
        <v>110.3</v>
      </c>
      <c r="BX196" s="66"/>
      <c r="BY196" s="20">
        <v>269849</v>
      </c>
      <c r="BZ196" s="5" t="s">
        <v>324</v>
      </c>
      <c r="CA196" s="109">
        <v>1.31</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6" t="s">
        <v>304</v>
      </c>
      <c r="CV196" s="48"/>
      <c r="CW196" s="50">
        <v>6</v>
      </c>
      <c r="CX196" s="51">
        <v>10</v>
      </c>
      <c r="CY196" s="187"/>
    </row>
    <row r="197" spans="1:103" ht="15" customHeight="1">
      <c r="A197" s="52">
        <v>2024</v>
      </c>
      <c r="B197" s="48"/>
      <c r="C197" s="50">
        <v>6</v>
      </c>
      <c r="D197" s="51">
        <v>11</v>
      </c>
      <c r="E197" s="49" t="str">
        <f t="shared" si="1"/>
        <v>611</v>
      </c>
      <c r="F197" s="65"/>
      <c r="G197" s="23">
        <v>80</v>
      </c>
      <c r="H197" s="66"/>
      <c r="I197" s="23">
        <v>78.599999999999994</v>
      </c>
      <c r="J197" s="66"/>
      <c r="K197" s="23">
        <v>40</v>
      </c>
      <c r="L197" s="58"/>
      <c r="M197" s="18">
        <v>1029717</v>
      </c>
      <c r="N197" s="65"/>
      <c r="O197" s="18">
        <v>474883</v>
      </c>
      <c r="P197" s="6"/>
      <c r="Q197" s="23">
        <v>79.099999999999994</v>
      </c>
      <c r="R197" s="462"/>
      <c r="S197" s="23">
        <v>83.7</v>
      </c>
      <c r="T197" s="340"/>
      <c r="U197" s="23">
        <v>77.5</v>
      </c>
      <c r="V197" s="462"/>
      <c r="W197" s="23">
        <v>83</v>
      </c>
      <c r="X197" s="340"/>
      <c r="Y197" s="23">
        <v>109</v>
      </c>
      <c r="Z197" s="462"/>
      <c r="AA197" s="56">
        <v>109.1</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4">
        <v>6791</v>
      </c>
      <c r="AT197" s="66"/>
      <c r="AU197" s="20">
        <v>41112</v>
      </c>
      <c r="AV197" s="5"/>
      <c r="AW197" s="20">
        <v>28209</v>
      </c>
      <c r="AX197" s="283" t="s">
        <v>191</v>
      </c>
      <c r="AY197" s="283" t="s">
        <v>191</v>
      </c>
      <c r="AZ197" s="322"/>
      <c r="BA197" s="321">
        <v>1</v>
      </c>
      <c r="BB197" s="325"/>
      <c r="BC197" s="443">
        <v>21</v>
      </c>
      <c r="BD197" s="66"/>
      <c r="BE197" s="20">
        <v>6529.3879999999999</v>
      </c>
      <c r="BF197" s="462"/>
      <c r="BG197" s="18">
        <v>4815</v>
      </c>
      <c r="BH197" s="5"/>
      <c r="BI197" s="20">
        <v>6571</v>
      </c>
      <c r="BJ197" s="5"/>
      <c r="BK197" s="18">
        <v>1018</v>
      </c>
      <c r="BL197" s="5"/>
      <c r="BM197" s="18">
        <v>3743</v>
      </c>
      <c r="BN197" s="5"/>
      <c r="BO197" s="20">
        <v>1809</v>
      </c>
      <c r="BP197" s="18"/>
      <c r="BQ197" s="18">
        <v>8160</v>
      </c>
      <c r="BR197" s="66"/>
      <c r="BS197" s="18">
        <v>113908</v>
      </c>
      <c r="BT197" s="5"/>
      <c r="BU197" s="284">
        <v>0</v>
      </c>
      <c r="BV197" s="322"/>
      <c r="BW197" s="23">
        <v>111</v>
      </c>
      <c r="BX197" s="66"/>
      <c r="BY197" s="20">
        <v>248993</v>
      </c>
      <c r="BZ197" s="5" t="s">
        <v>324</v>
      </c>
      <c r="CA197" s="109">
        <v>1.3</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6" t="s">
        <v>304</v>
      </c>
      <c r="CV197" s="48"/>
      <c r="CW197" s="50">
        <v>6</v>
      </c>
      <c r="CX197" s="51">
        <v>11</v>
      </c>
      <c r="CY197" s="187"/>
    </row>
    <row r="198" spans="1:103" ht="15" customHeight="1">
      <c r="A198" s="52">
        <v>2024</v>
      </c>
      <c r="B198" s="48"/>
      <c r="C198" s="50">
        <v>6</v>
      </c>
      <c r="D198" s="51">
        <v>12</v>
      </c>
      <c r="E198" s="49" t="str">
        <f t="shared" si="1"/>
        <v>612</v>
      </c>
      <c r="F198" s="65"/>
      <c r="G198" s="23">
        <v>40</v>
      </c>
      <c r="H198" s="66"/>
      <c r="I198" s="23">
        <v>28.6</v>
      </c>
      <c r="J198" s="66"/>
      <c r="K198" s="23">
        <v>40</v>
      </c>
      <c r="L198" s="58"/>
      <c r="M198" s="18">
        <v>1029108</v>
      </c>
      <c r="N198" s="65"/>
      <c r="O198" s="18">
        <v>474819</v>
      </c>
      <c r="P198" s="6"/>
      <c r="Q198" s="23">
        <v>77.8</v>
      </c>
      <c r="R198" s="462"/>
      <c r="S198" s="23">
        <v>81.400000000000006</v>
      </c>
      <c r="T198" s="340"/>
      <c r="U198" s="23">
        <v>77.099999999999994</v>
      </c>
      <c r="V198" s="462"/>
      <c r="W198" s="23">
        <v>83.8</v>
      </c>
      <c r="X198" s="340"/>
      <c r="Y198" s="23">
        <v>108.5</v>
      </c>
      <c r="Z198" s="462"/>
      <c r="AA198" s="56">
        <v>106.8</v>
      </c>
      <c r="AB198" s="6"/>
      <c r="AC198" s="20">
        <v>432</v>
      </c>
      <c r="AD198" s="5"/>
      <c r="AE198" s="20">
        <v>183</v>
      </c>
      <c r="AF198" s="5"/>
      <c r="AG198" s="20">
        <v>186</v>
      </c>
      <c r="AH198" s="5"/>
      <c r="AI198" s="20">
        <v>329</v>
      </c>
      <c r="AJ198" s="5"/>
      <c r="AK198" s="20">
        <v>15374</v>
      </c>
      <c r="AL198" s="5"/>
      <c r="AM198" s="154">
        <v>58719</v>
      </c>
      <c r="AN198" s="41"/>
      <c r="AO198" s="154">
        <v>1544.9839999999999</v>
      </c>
      <c r="AP198" s="41"/>
      <c r="AQ198" s="245">
        <v>280465</v>
      </c>
      <c r="AR198" s="66"/>
      <c r="AS198" s="284">
        <v>9357</v>
      </c>
      <c r="AT198" s="66"/>
      <c r="AU198" s="20">
        <v>41463</v>
      </c>
      <c r="AV198" s="5"/>
      <c r="AW198" s="20">
        <v>28269</v>
      </c>
      <c r="AX198" s="283" t="s">
        <v>191</v>
      </c>
      <c r="AY198" s="283" t="s">
        <v>191</v>
      </c>
      <c r="AZ198" s="322"/>
      <c r="BA198" s="321">
        <v>4</v>
      </c>
      <c r="BB198" s="325"/>
      <c r="BC198" s="443">
        <v>376</v>
      </c>
      <c r="BD198" s="66"/>
      <c r="BE198" s="20">
        <v>6178.3370000000004</v>
      </c>
      <c r="BF198" s="66"/>
      <c r="BG198" s="18">
        <v>4605.4290000000001</v>
      </c>
      <c r="BH198" s="5"/>
      <c r="BI198" s="20">
        <v>8413</v>
      </c>
      <c r="BJ198" s="5"/>
      <c r="BK198" s="18">
        <v>1157</v>
      </c>
      <c r="BL198" s="5"/>
      <c r="BM198" s="18">
        <v>4672</v>
      </c>
      <c r="BN198" s="5"/>
      <c r="BO198" s="20">
        <v>2584</v>
      </c>
      <c r="BP198" s="18"/>
      <c r="BQ198" s="18">
        <v>9025</v>
      </c>
      <c r="BR198" s="66"/>
      <c r="BS198" s="18">
        <v>116246</v>
      </c>
      <c r="BT198" s="5"/>
      <c r="BU198" s="284">
        <v>0</v>
      </c>
      <c r="BV198" s="322"/>
      <c r="BW198" s="23">
        <v>111.8</v>
      </c>
      <c r="BX198" s="66"/>
      <c r="BY198" s="20">
        <v>317759</v>
      </c>
      <c r="BZ198" s="5" t="s">
        <v>324</v>
      </c>
      <c r="CA198" s="109">
        <v>1.29</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6"/>
      <c r="CU198" s="286">
        <v>1.7</v>
      </c>
      <c r="CV198" s="48"/>
      <c r="CW198" s="50">
        <v>6</v>
      </c>
      <c r="CX198" s="51">
        <v>12</v>
      </c>
      <c r="CY198" s="187"/>
    </row>
    <row r="199" spans="1:103" ht="19.5" customHeight="1">
      <c r="A199" s="52">
        <v>2025</v>
      </c>
      <c r="B199" s="48"/>
      <c r="C199" s="50">
        <v>7</v>
      </c>
      <c r="D199" s="51">
        <v>1</v>
      </c>
      <c r="E199" s="49"/>
      <c r="F199" s="65"/>
      <c r="G199" s="23">
        <v>20</v>
      </c>
      <c r="H199" s="66"/>
      <c r="I199" s="23">
        <v>28.6</v>
      </c>
      <c r="J199" s="66"/>
      <c r="K199" s="23">
        <v>60</v>
      </c>
      <c r="L199" s="58"/>
      <c r="M199" s="20">
        <v>1028215</v>
      </c>
      <c r="N199" s="58"/>
      <c r="O199" s="18">
        <v>474542</v>
      </c>
      <c r="P199" s="340" t="s">
        <v>305</v>
      </c>
      <c r="Q199" s="23">
        <v>78</v>
      </c>
      <c r="R199" s="462" t="s">
        <v>305</v>
      </c>
      <c r="S199" s="56">
        <v>73.400000000000006</v>
      </c>
      <c r="T199" s="340" t="s">
        <v>326</v>
      </c>
      <c r="U199" s="56">
        <v>75.3</v>
      </c>
      <c r="V199" s="462" t="s">
        <v>326</v>
      </c>
      <c r="W199" s="23">
        <v>69.8</v>
      </c>
      <c r="X199" s="471"/>
      <c r="Y199" s="56">
        <v>111.5</v>
      </c>
      <c r="Z199" s="462"/>
      <c r="AA199" s="56">
        <v>111.2</v>
      </c>
      <c r="AB199" s="6"/>
      <c r="AC199" s="18">
        <v>432</v>
      </c>
      <c r="AD199" s="5"/>
      <c r="AE199" s="18">
        <v>147</v>
      </c>
      <c r="AF199" s="5"/>
      <c r="AG199" s="20">
        <v>206</v>
      </c>
      <c r="AH199" s="5"/>
      <c r="AI199" s="18">
        <v>201</v>
      </c>
      <c r="AJ199" s="5"/>
      <c r="AK199" s="20">
        <v>6231</v>
      </c>
      <c r="AL199" s="5"/>
      <c r="AM199" s="154">
        <v>63335</v>
      </c>
      <c r="AN199" s="41"/>
      <c r="AO199" s="154">
        <v>1542</v>
      </c>
      <c r="AP199" s="41"/>
      <c r="AQ199" s="245">
        <v>259007</v>
      </c>
      <c r="AR199" s="66"/>
      <c r="AS199" s="284">
        <v>9507</v>
      </c>
      <c r="AT199" s="66"/>
      <c r="AU199" s="20">
        <v>41154</v>
      </c>
      <c r="AV199" s="5"/>
      <c r="AW199" s="20">
        <v>28303</v>
      </c>
      <c r="AX199" s="283" t="s">
        <v>191</v>
      </c>
      <c r="AY199" s="283" t="s">
        <v>321</v>
      </c>
      <c r="AZ199" s="322"/>
      <c r="BA199" s="443">
        <v>5</v>
      </c>
      <c r="BB199" s="325"/>
      <c r="BC199" s="443">
        <v>398</v>
      </c>
      <c r="BD199" s="66"/>
      <c r="BE199" s="20">
        <v>6043</v>
      </c>
      <c r="BF199" s="66"/>
      <c r="BG199" s="18">
        <v>7823</v>
      </c>
      <c r="BH199" s="5"/>
      <c r="BI199" s="20">
        <v>6219</v>
      </c>
      <c r="BJ199" s="18"/>
      <c r="BK199" s="18">
        <v>889</v>
      </c>
      <c r="BL199" s="5"/>
      <c r="BM199" s="18">
        <v>3440</v>
      </c>
      <c r="BN199" s="5"/>
      <c r="BO199" s="20">
        <v>1890</v>
      </c>
      <c r="BP199" s="18"/>
      <c r="BQ199" s="18">
        <v>8319</v>
      </c>
      <c r="BR199" s="66"/>
      <c r="BS199" s="18">
        <v>89204</v>
      </c>
      <c r="BT199" s="5"/>
      <c r="BU199" s="284" t="s">
        <v>321</v>
      </c>
      <c r="BV199" s="322"/>
      <c r="BW199" s="23">
        <v>112.3</v>
      </c>
      <c r="BX199" s="66"/>
      <c r="BY199" s="20">
        <v>251686</v>
      </c>
      <c r="BZ199" s="5"/>
      <c r="CA199" s="109">
        <v>1.29</v>
      </c>
      <c r="CB199" s="249"/>
      <c r="CC199" s="18">
        <v>4666</v>
      </c>
      <c r="CD199" s="66"/>
      <c r="CE199" s="20">
        <v>10336</v>
      </c>
      <c r="CF199" s="66"/>
      <c r="CG199" s="23">
        <v>91.3</v>
      </c>
      <c r="CH199" s="249"/>
      <c r="CI199" s="56">
        <v>80.599999999999994</v>
      </c>
      <c r="CJ199" s="6"/>
      <c r="CK199" s="23">
        <v>106.3</v>
      </c>
      <c r="CL199" s="56"/>
      <c r="CM199" s="56">
        <v>93.8</v>
      </c>
      <c r="CN199" s="5"/>
      <c r="CO199" s="56">
        <v>103.6</v>
      </c>
      <c r="CP199" s="6"/>
      <c r="CQ199" s="56">
        <v>91.5</v>
      </c>
      <c r="CR199" s="66"/>
      <c r="CS199" s="56">
        <v>87.7</v>
      </c>
      <c r="CT199" s="6"/>
      <c r="CU199" s="286" t="s">
        <v>67</v>
      </c>
      <c r="CV199" s="48"/>
      <c r="CW199" s="50">
        <v>7</v>
      </c>
      <c r="CX199" s="51">
        <v>1</v>
      </c>
      <c r="CY199" s="187"/>
    </row>
    <row r="200" spans="1:103" ht="15" customHeight="1" thickBot="1">
      <c r="A200" s="52">
        <v>2025</v>
      </c>
      <c r="B200" s="48"/>
      <c r="C200" s="50">
        <v>7</v>
      </c>
      <c r="D200" s="51">
        <v>2</v>
      </c>
      <c r="E200" s="49"/>
      <c r="F200" s="65"/>
      <c r="G200" s="23">
        <v>80</v>
      </c>
      <c r="H200" s="66"/>
      <c r="I200" s="23">
        <v>28.6</v>
      </c>
      <c r="J200" s="66"/>
      <c r="K200" s="23">
        <v>80</v>
      </c>
      <c r="L200" s="58"/>
      <c r="M200" s="228">
        <v>1026874</v>
      </c>
      <c r="N200" s="512"/>
      <c r="O200" s="18">
        <v>473991</v>
      </c>
      <c r="P200" s="340"/>
      <c r="Q200" s="510">
        <v>75.2</v>
      </c>
      <c r="R200" s="461"/>
      <c r="S200" s="56">
        <v>73.599999999999994</v>
      </c>
      <c r="T200" s="513"/>
      <c r="U200" s="56">
        <v>73.599999999999994</v>
      </c>
      <c r="V200" s="514"/>
      <c r="W200" s="510">
        <v>72.7</v>
      </c>
      <c r="X200" s="471"/>
      <c r="Y200" s="56">
        <v>109.2</v>
      </c>
      <c r="Z200" s="514"/>
      <c r="AA200" s="56">
        <v>109</v>
      </c>
      <c r="AB200" s="6"/>
      <c r="AC200" s="18">
        <v>583</v>
      </c>
      <c r="AD200" s="281"/>
      <c r="AE200" s="18">
        <v>166</v>
      </c>
      <c r="AF200" s="281"/>
      <c r="AG200" s="20">
        <v>316</v>
      </c>
      <c r="AH200" s="5"/>
      <c r="AI200" s="18">
        <v>180</v>
      </c>
      <c r="AJ200" s="281"/>
      <c r="AK200" s="20">
        <v>10538</v>
      </c>
      <c r="AL200" s="5"/>
      <c r="AM200" s="154">
        <v>58344</v>
      </c>
      <c r="AN200" s="324"/>
      <c r="AO200" s="154">
        <v>1396</v>
      </c>
      <c r="AP200" s="41"/>
      <c r="AQ200" s="245">
        <v>269334</v>
      </c>
      <c r="AR200" s="251"/>
      <c r="AS200" s="284">
        <v>9117</v>
      </c>
      <c r="AT200" s="66"/>
      <c r="AU200" s="20">
        <v>41167</v>
      </c>
      <c r="AV200" s="281"/>
      <c r="AW200" s="20">
        <v>28323</v>
      </c>
      <c r="AX200" s="283" t="s">
        <v>191</v>
      </c>
      <c r="AY200" s="283" t="s">
        <v>67</v>
      </c>
      <c r="AZ200" s="322"/>
      <c r="BA200" s="443">
        <v>6</v>
      </c>
      <c r="BB200" s="361"/>
      <c r="BC200" s="443">
        <v>533</v>
      </c>
      <c r="BD200" s="66"/>
      <c r="BE200" s="20">
        <v>6278</v>
      </c>
      <c r="BF200" s="66"/>
      <c r="BG200" s="18">
        <v>3940</v>
      </c>
      <c r="BH200" s="5"/>
      <c r="BI200" s="228">
        <v>5546</v>
      </c>
      <c r="BJ200" s="511"/>
      <c r="BK200" s="18">
        <v>659</v>
      </c>
      <c r="BL200" s="281"/>
      <c r="BM200" s="18">
        <v>3298</v>
      </c>
      <c r="BN200" s="281"/>
      <c r="BO200" s="228">
        <v>1590</v>
      </c>
      <c r="BP200" s="18"/>
      <c r="BQ200" s="18">
        <v>7740</v>
      </c>
      <c r="BR200" s="66"/>
      <c r="BS200" s="18">
        <v>116522</v>
      </c>
      <c r="BT200" s="5"/>
      <c r="BU200" s="284" t="s">
        <v>67</v>
      </c>
      <c r="BV200" s="322"/>
      <c r="BW200" s="23">
        <v>111.7</v>
      </c>
      <c r="BX200" s="66"/>
      <c r="BY200" s="20">
        <v>225924</v>
      </c>
      <c r="BZ200" s="5"/>
      <c r="CA200" s="515">
        <v>1.29</v>
      </c>
      <c r="CB200" s="249"/>
      <c r="CC200" s="18">
        <v>4126</v>
      </c>
      <c r="CD200" s="251"/>
      <c r="CE200" s="20">
        <v>9208</v>
      </c>
      <c r="CF200" s="66"/>
      <c r="CG200" s="510">
        <v>91.5</v>
      </c>
      <c r="CH200" s="249"/>
      <c r="CI200" s="56">
        <v>81.2</v>
      </c>
      <c r="CJ200" s="6"/>
      <c r="CK200" s="510">
        <v>106.3</v>
      </c>
      <c r="CL200" s="56"/>
      <c r="CM200" s="56">
        <v>94.3</v>
      </c>
      <c r="CN200" s="5"/>
      <c r="CO200" s="56">
        <v>102.9</v>
      </c>
      <c r="CP200" s="437"/>
      <c r="CQ200" s="56">
        <v>92.9</v>
      </c>
      <c r="CR200" s="66"/>
      <c r="CS200" s="56">
        <v>92.6</v>
      </c>
      <c r="CT200" s="437"/>
      <c r="CU200" s="286" t="s">
        <v>67</v>
      </c>
      <c r="CV200" s="48"/>
      <c r="CW200" s="50">
        <v>7</v>
      </c>
      <c r="CX200" s="51">
        <v>2</v>
      </c>
      <c r="CY200" s="187"/>
    </row>
    <row r="201" spans="1:103" ht="15" customHeight="1">
      <c r="B201" s="661" t="s">
        <v>19</v>
      </c>
      <c r="C201" s="661"/>
      <c r="D201" s="661"/>
      <c r="E201" s="661"/>
      <c r="F201" s="660"/>
      <c r="G201" s="660"/>
      <c r="H201" s="660"/>
      <c r="I201" s="660"/>
      <c r="J201" s="660"/>
      <c r="K201" s="660"/>
      <c r="L201" s="678" t="s">
        <v>153</v>
      </c>
      <c r="M201" s="679"/>
      <c r="N201" s="679"/>
      <c r="O201" s="680"/>
      <c r="P201" s="662" t="s">
        <v>56</v>
      </c>
      <c r="Q201" s="643"/>
      <c r="R201" s="643"/>
      <c r="S201" s="643"/>
      <c r="T201" s="663"/>
      <c r="U201" s="663"/>
      <c r="V201" s="663"/>
      <c r="W201" s="663"/>
      <c r="X201" s="663"/>
      <c r="Y201" s="663"/>
      <c r="Z201" s="663"/>
      <c r="AA201" s="663"/>
      <c r="AB201" s="302"/>
      <c r="AC201" s="643" t="s">
        <v>95</v>
      </c>
      <c r="AD201" s="643"/>
      <c r="AE201" s="643"/>
      <c r="AF201" s="643"/>
      <c r="AG201" s="644"/>
      <c r="AH201" s="276"/>
      <c r="AI201" s="664" t="s">
        <v>146</v>
      </c>
      <c r="AJ201" s="664"/>
      <c r="AK201" s="644"/>
      <c r="AL201" s="276"/>
      <c r="AM201" s="644" t="s">
        <v>47</v>
      </c>
      <c r="AN201" s="667"/>
      <c r="AO201" s="667"/>
      <c r="AP201" s="276"/>
      <c r="AQ201" s="644" t="s">
        <v>147</v>
      </c>
      <c r="AR201" s="667"/>
      <c r="AS201" s="667"/>
      <c r="AT201" s="276"/>
      <c r="AU201" s="665" t="s">
        <v>63</v>
      </c>
      <c r="AV201" s="665"/>
      <c r="AW201" s="666"/>
      <c r="AX201" s="667" t="s">
        <v>41</v>
      </c>
      <c r="AY201" s="667"/>
      <c r="AZ201" s="276"/>
      <c r="BA201" s="643" t="s">
        <v>48</v>
      </c>
      <c r="BB201" s="643"/>
      <c r="BC201" s="644"/>
      <c r="BD201" s="667" t="s">
        <v>44</v>
      </c>
      <c r="BE201" s="667"/>
      <c r="BF201" s="667"/>
      <c r="BG201" s="662"/>
      <c r="BH201" s="276"/>
      <c r="BI201" s="643" t="s">
        <v>26</v>
      </c>
      <c r="BJ201" s="643"/>
      <c r="BK201" s="643"/>
      <c r="BL201" s="643"/>
      <c r="BM201" s="643"/>
      <c r="BN201" s="643"/>
      <c r="BO201" s="644"/>
      <c r="BP201" s="662" t="s">
        <v>306</v>
      </c>
      <c r="BQ201" s="644"/>
      <c r="BR201" s="686"/>
      <c r="BS201" s="687"/>
      <c r="BT201" s="372"/>
      <c r="BU201" s="307" t="s">
        <v>98</v>
      </c>
      <c r="BV201" s="276"/>
      <c r="BW201" s="307" t="s">
        <v>45</v>
      </c>
      <c r="BX201" s="666" t="s">
        <v>46</v>
      </c>
      <c r="BY201" s="666"/>
      <c r="BZ201" s="350"/>
      <c r="CA201" s="643" t="s">
        <v>43</v>
      </c>
      <c r="CB201" s="663"/>
      <c r="CC201" s="663"/>
      <c r="CD201" s="663"/>
      <c r="CE201" s="699"/>
      <c r="CF201" s="662" t="s">
        <v>42</v>
      </c>
      <c r="CG201" s="643"/>
      <c r="CH201" s="643"/>
      <c r="CI201" s="643"/>
      <c r="CJ201" s="650"/>
      <c r="CK201" s="685"/>
      <c r="CL201" s="685"/>
      <c r="CM201" s="651"/>
      <c r="CN201" s="662" t="s">
        <v>42</v>
      </c>
      <c r="CO201" s="643"/>
      <c r="CP201" s="643"/>
      <c r="CQ201" s="644"/>
      <c r="CR201" s="650"/>
      <c r="CS201" s="651"/>
      <c r="CT201" s="650"/>
      <c r="CU201" s="651"/>
      <c r="CV201" s="600" t="s">
        <v>19</v>
      </c>
      <c r="CW201" s="601"/>
      <c r="CX201" s="601"/>
      <c r="CY201" s="700"/>
    </row>
    <row r="202" spans="1:103" ht="15" customHeight="1">
      <c r="B202" s="655" t="s">
        <v>15</v>
      </c>
      <c r="C202" s="656"/>
      <c r="D202" s="656"/>
      <c r="E202" s="656"/>
      <c r="F202" s="640" t="s">
        <v>55</v>
      </c>
      <c r="G202" s="640"/>
      <c r="H202" s="640"/>
      <c r="I202" s="640"/>
      <c r="J202" s="640"/>
      <c r="K202" s="640"/>
      <c r="L202" s="640"/>
      <c r="M202" s="640"/>
      <c r="N202" s="640"/>
      <c r="O202" s="640"/>
      <c r="P202" s="640"/>
      <c r="Q202" s="640"/>
      <c r="R202" s="640"/>
      <c r="S202" s="640"/>
      <c r="T202" s="640"/>
      <c r="U202" s="640"/>
      <c r="V202" s="640"/>
      <c r="W202" s="640"/>
      <c r="X202" s="640"/>
      <c r="Y202" s="640"/>
      <c r="Z202" s="640"/>
      <c r="AA202" s="623"/>
      <c r="AB202" s="70"/>
      <c r="AC202" s="668" t="s">
        <v>36</v>
      </c>
      <c r="AD202" s="668"/>
      <c r="AE202" s="669"/>
      <c r="AF202" s="669"/>
      <c r="AG202" s="670"/>
      <c r="AH202" s="227"/>
      <c r="AI202" s="668" t="s">
        <v>155</v>
      </c>
      <c r="AJ202" s="668"/>
      <c r="AK202" s="670"/>
      <c r="AL202" s="227"/>
      <c r="AM202" s="668" t="s">
        <v>36</v>
      </c>
      <c r="AN202" s="668"/>
      <c r="AO202" s="670"/>
      <c r="AP202" s="227"/>
      <c r="AQ202" s="671" t="s">
        <v>196</v>
      </c>
      <c r="AR202" s="671"/>
      <c r="AS202" s="672"/>
      <c r="AT202" s="70"/>
      <c r="AU202" s="681" t="s">
        <v>54</v>
      </c>
      <c r="AV202" s="681"/>
      <c r="AW202" s="656"/>
      <c r="AX202" s="655" t="s">
        <v>118</v>
      </c>
      <c r="AY202" s="656"/>
      <c r="AZ202" s="227"/>
      <c r="BA202" s="673" t="s">
        <v>113</v>
      </c>
      <c r="BB202" s="673"/>
      <c r="BC202" s="674"/>
      <c r="BD202" s="655" t="s">
        <v>49</v>
      </c>
      <c r="BE202" s="655"/>
      <c r="BF202" s="655"/>
      <c r="BG202" s="657"/>
      <c r="BH202" s="309"/>
      <c r="BI202" s="637" t="s">
        <v>149</v>
      </c>
      <c r="BJ202" s="637"/>
      <c r="BK202" s="637"/>
      <c r="BL202" s="637"/>
      <c r="BM202" s="637"/>
      <c r="BN202" s="637"/>
      <c r="BO202" s="637"/>
      <c r="BP202" s="637"/>
      <c r="BQ202" s="632"/>
      <c r="BR202" s="575" t="s">
        <v>112</v>
      </c>
      <c r="BS202" s="634"/>
      <c r="BT202" s="646"/>
      <c r="BU202" s="647"/>
      <c r="BV202" s="348"/>
      <c r="BW202" s="668" t="s">
        <v>55</v>
      </c>
      <c r="BX202" s="669"/>
      <c r="BY202" s="670"/>
      <c r="BZ202" s="227"/>
      <c r="CA202" s="681" t="s">
        <v>35</v>
      </c>
      <c r="CB202" s="656"/>
      <c r="CC202" s="656"/>
      <c r="CD202" s="656"/>
      <c r="CE202" s="656"/>
      <c r="CF202" s="655" t="s">
        <v>55</v>
      </c>
      <c r="CG202" s="656"/>
      <c r="CH202" s="656"/>
      <c r="CI202" s="656"/>
      <c r="CJ202" s="656"/>
      <c r="CK202" s="656"/>
      <c r="CL202" s="656"/>
      <c r="CM202" s="656"/>
      <c r="CN202" s="656"/>
      <c r="CO202" s="656"/>
      <c r="CP202" s="656"/>
      <c r="CQ202" s="656"/>
      <c r="CR202" s="656"/>
      <c r="CS202" s="656"/>
      <c r="CT202" s="227"/>
      <c r="CU202" s="636" t="s">
        <v>61</v>
      </c>
      <c r="CV202" s="655" t="s">
        <v>15</v>
      </c>
      <c r="CW202" s="656"/>
      <c r="CX202" s="656"/>
      <c r="CY202" s="697"/>
    </row>
    <row r="203" spans="1:103" ht="15" customHeight="1" thickBot="1">
      <c r="B203" s="603"/>
      <c r="C203" s="603"/>
      <c r="D203" s="603"/>
      <c r="E203" s="603"/>
      <c r="F203" s="641"/>
      <c r="G203" s="641"/>
      <c r="H203" s="641"/>
      <c r="I203" s="641"/>
      <c r="J203" s="641"/>
      <c r="K203" s="641"/>
      <c r="L203" s="641"/>
      <c r="M203" s="641"/>
      <c r="N203" s="641"/>
      <c r="O203" s="641"/>
      <c r="P203" s="641"/>
      <c r="Q203" s="641"/>
      <c r="R203" s="641"/>
      <c r="S203" s="641"/>
      <c r="T203" s="641"/>
      <c r="U203" s="641"/>
      <c r="V203" s="641"/>
      <c r="W203" s="641"/>
      <c r="X203" s="641"/>
      <c r="Y203" s="641"/>
      <c r="Z203" s="641"/>
      <c r="AA203" s="642"/>
      <c r="AB203" s="274"/>
      <c r="AC203" s="526"/>
      <c r="AD203" s="526"/>
      <c r="AE203" s="526"/>
      <c r="AF203" s="526"/>
      <c r="AG203" s="529"/>
      <c r="AH203" s="230"/>
      <c r="AI203" s="526"/>
      <c r="AJ203" s="526"/>
      <c r="AK203" s="529"/>
      <c r="AL203" s="230"/>
      <c r="AM203" s="526"/>
      <c r="AN203" s="526"/>
      <c r="AO203" s="529"/>
      <c r="AP203" s="230"/>
      <c r="AQ203" s="568"/>
      <c r="AR203" s="568"/>
      <c r="AS203" s="569"/>
      <c r="AT203" s="274"/>
      <c r="AU203" s="682"/>
      <c r="AV203" s="682"/>
      <c r="AW203" s="603"/>
      <c r="AX203" s="603"/>
      <c r="AY203" s="603"/>
      <c r="AZ203" s="230"/>
      <c r="BA203" s="675"/>
      <c r="BB203" s="675"/>
      <c r="BC203" s="676"/>
      <c r="BD203" s="658"/>
      <c r="BE203" s="658"/>
      <c r="BF203" s="658"/>
      <c r="BG203" s="659"/>
      <c r="BH203" s="346"/>
      <c r="BI203" s="645"/>
      <c r="BJ203" s="645"/>
      <c r="BK203" s="645"/>
      <c r="BL203" s="645"/>
      <c r="BM203" s="645"/>
      <c r="BN203" s="645"/>
      <c r="BO203" s="645"/>
      <c r="BP203" s="645"/>
      <c r="BQ203" s="553"/>
      <c r="BR203" s="577"/>
      <c r="BS203" s="579"/>
      <c r="BT203" s="648"/>
      <c r="BU203" s="649"/>
      <c r="BV203" s="349"/>
      <c r="BW203" s="526"/>
      <c r="BX203" s="526"/>
      <c r="BY203" s="529"/>
      <c r="BZ203" s="230"/>
      <c r="CA203" s="682"/>
      <c r="CB203" s="603"/>
      <c r="CC203" s="603"/>
      <c r="CD203" s="603"/>
      <c r="CE203" s="603"/>
      <c r="CF203" s="603"/>
      <c r="CG203" s="603"/>
      <c r="CH203" s="603"/>
      <c r="CI203" s="603"/>
      <c r="CJ203" s="603"/>
      <c r="CK203" s="603"/>
      <c r="CL203" s="603"/>
      <c r="CM203" s="603"/>
      <c r="CN203" s="603"/>
      <c r="CO203" s="603"/>
      <c r="CP203" s="603"/>
      <c r="CQ203" s="603"/>
      <c r="CR203" s="603"/>
      <c r="CS203" s="603"/>
      <c r="CT203" s="230"/>
      <c r="CU203" s="689"/>
      <c r="CV203" s="603"/>
      <c r="CW203" s="603"/>
      <c r="CX203" s="603"/>
      <c r="CY203" s="698"/>
    </row>
    <row r="204" spans="1:103" ht="15" customHeight="1">
      <c r="B204" s="221"/>
      <c r="C204" s="221"/>
      <c r="D204" s="14" t="s">
        <v>20</v>
      </c>
      <c r="E204" s="221"/>
      <c r="F204" s="32" t="s">
        <v>219</v>
      </c>
      <c r="G204" s="73"/>
      <c r="H204" s="73"/>
      <c r="I204" s="73"/>
      <c r="J204" s="73"/>
      <c r="K204" s="73"/>
      <c r="L204" s="73"/>
      <c r="M204" s="73"/>
      <c r="N204" s="73"/>
      <c r="O204" s="73"/>
      <c r="P204" s="28"/>
      <c r="Q204" s="28"/>
      <c r="R204" s="28"/>
      <c r="S204" s="28"/>
      <c r="T204" s="27"/>
      <c r="U204" s="28"/>
      <c r="V204" s="28"/>
      <c r="W204" s="28"/>
      <c r="X204" s="27"/>
      <c r="Y204" s="28"/>
      <c r="Z204" s="221"/>
      <c r="AA204" s="221"/>
      <c r="AB204" s="221"/>
      <c r="AC204" s="221"/>
      <c r="AD204" s="221"/>
      <c r="AE204" s="27"/>
      <c r="AF204" s="27"/>
      <c r="AG204" s="28"/>
      <c r="AH204" s="28"/>
      <c r="AI204" s="28"/>
      <c r="AJ204" s="28"/>
      <c r="AK204" s="28"/>
      <c r="AL204" s="28"/>
      <c r="AM204" s="28"/>
      <c r="AN204" s="28"/>
      <c r="AQ204" s="27"/>
      <c r="AR204" s="27"/>
      <c r="AS204" s="27"/>
      <c r="AT204" s="27"/>
      <c r="AU204" s="221"/>
      <c r="AV204" s="221"/>
      <c r="AW204" s="221"/>
      <c r="AX204" s="221"/>
      <c r="AY204" s="221"/>
      <c r="AZ204" s="221"/>
      <c r="BA204" s="27" t="s">
        <v>213</v>
      </c>
      <c r="BB204" s="27"/>
      <c r="BC204" s="27"/>
      <c r="BD204" s="27"/>
      <c r="BE204" s="27"/>
      <c r="BF204" s="28"/>
      <c r="BG204" s="28"/>
      <c r="BH204" s="28"/>
      <c r="BI204" s="213"/>
      <c r="BJ204" s="213"/>
      <c r="BK204" s="28"/>
      <c r="BL204" s="28"/>
      <c r="BM204" s="213"/>
      <c r="BN204" s="213"/>
      <c r="BO204" s="27"/>
      <c r="BP204" s="27"/>
      <c r="BQ204" s="27"/>
      <c r="BR204" s="223"/>
      <c r="BS204" s="223"/>
      <c r="BT204" s="223"/>
      <c r="BU204" s="27"/>
      <c r="BV204" s="27"/>
      <c r="BW204" s="27"/>
      <c r="BX204" s="27"/>
      <c r="BY204" s="27"/>
      <c r="BZ204" s="27"/>
      <c r="CA204" s="27" t="s">
        <v>218</v>
      </c>
      <c r="CB204" s="27"/>
      <c r="CC204" s="27"/>
      <c r="CD204" s="27"/>
      <c r="CE204" s="8"/>
      <c r="CF204" s="27"/>
      <c r="CG204" s="27"/>
      <c r="CH204" s="27"/>
      <c r="CI204" s="27"/>
      <c r="CJ204" s="28"/>
      <c r="CK204" s="28"/>
      <c r="CL204" s="28"/>
      <c r="CM204" s="28"/>
      <c r="CN204" s="28"/>
      <c r="CO204" s="28"/>
      <c r="CP204" s="28"/>
      <c r="CQ204" s="28"/>
      <c r="CR204" s="28"/>
      <c r="CS204" s="27"/>
      <c r="CT204" s="27"/>
      <c r="CU204" s="27"/>
      <c r="CV204" s="27"/>
      <c r="CW204" s="28"/>
      <c r="CX204" s="221"/>
      <c r="CY204" s="221"/>
    </row>
    <row r="205" spans="1:103" ht="13.5" customHeight="1">
      <c r="B205" s="14"/>
      <c r="C205" s="25"/>
      <c r="D205" s="14"/>
      <c r="E205" s="28"/>
      <c r="F205" s="32" t="s">
        <v>203</v>
      </c>
      <c r="G205" s="28"/>
      <c r="H205" s="28"/>
      <c r="I205" s="28"/>
      <c r="J205" s="27"/>
      <c r="K205" s="28"/>
      <c r="L205" s="28"/>
      <c r="M205" s="28"/>
      <c r="N205" s="28"/>
      <c r="O205" s="28"/>
      <c r="P205" s="28"/>
      <c r="Q205" s="28"/>
      <c r="R205" s="28"/>
      <c r="S205" s="28"/>
      <c r="T205" s="27"/>
      <c r="U205" s="28"/>
      <c r="V205" s="28"/>
      <c r="W205" s="28"/>
      <c r="X205" s="27"/>
      <c r="Y205" s="28"/>
      <c r="Z205" s="28"/>
      <c r="AA205" s="28"/>
      <c r="AB205" s="28"/>
      <c r="AC205" s="28"/>
      <c r="AD205" s="28"/>
      <c r="AE205" s="27"/>
      <c r="AF205" s="27"/>
      <c r="AG205" s="28"/>
      <c r="AH205" s="28"/>
      <c r="AI205" s="28"/>
      <c r="AJ205" s="28"/>
      <c r="AK205" s="28"/>
      <c r="AL205" s="28"/>
      <c r="AO205" s="27"/>
      <c r="AP205" s="27"/>
      <c r="AQ205" s="27"/>
      <c r="AR205" s="27"/>
      <c r="AS205" s="27"/>
      <c r="AT205" s="27"/>
      <c r="AU205" s="28"/>
      <c r="AV205" s="28"/>
      <c r="AW205" s="28"/>
      <c r="AX205" s="28"/>
      <c r="AY205" s="8"/>
      <c r="AZ205" s="8"/>
      <c r="BA205" s="27" t="s">
        <v>205</v>
      </c>
      <c r="BB205" s="27"/>
      <c r="BC205" s="223"/>
      <c r="BD205" s="223"/>
      <c r="BE205" s="27"/>
      <c r="BF205" s="27"/>
      <c r="BG205" s="27"/>
      <c r="BH205" s="27"/>
      <c r="BI205" s="27"/>
      <c r="BJ205" s="27"/>
      <c r="BK205" s="27"/>
      <c r="BL205" s="27"/>
      <c r="BM205" s="27"/>
      <c r="BN205" s="27"/>
      <c r="BO205" s="27"/>
      <c r="BP205" s="27"/>
      <c r="BQ205" s="27"/>
      <c r="BR205" s="28"/>
      <c r="BS205" s="27"/>
      <c r="BT205" s="27"/>
      <c r="BU205" s="27"/>
      <c r="BV205" s="27"/>
      <c r="BW205" s="27"/>
      <c r="BX205" s="27"/>
      <c r="BY205" s="27"/>
      <c r="BZ205" s="27"/>
      <c r="CA205" s="71" t="s">
        <v>236</v>
      </c>
      <c r="CY205" s="192"/>
    </row>
    <row r="206" spans="1:103" ht="13.5" customHeight="1">
      <c r="B206" s="8"/>
      <c r="C206" s="26"/>
      <c r="D206" s="8"/>
      <c r="E206" s="27"/>
      <c r="F206" s="27" t="s">
        <v>170</v>
      </c>
      <c r="G206" s="27"/>
      <c r="H206" s="27"/>
      <c r="I206" s="27"/>
      <c r="J206" s="27"/>
      <c r="K206" s="28"/>
      <c r="L206" s="28"/>
      <c r="M206" s="28"/>
      <c r="N206" s="28"/>
      <c r="O206" s="28"/>
      <c r="P206" s="27"/>
      <c r="Q206" s="27"/>
      <c r="R206" s="27"/>
      <c r="S206" s="27"/>
      <c r="T206" s="27"/>
      <c r="U206" s="27"/>
      <c r="V206" s="27"/>
      <c r="W206" s="27"/>
      <c r="X206" s="27"/>
      <c r="Y206" s="28"/>
      <c r="Z206" s="28"/>
      <c r="AA206" s="28"/>
      <c r="AB206" s="28"/>
      <c r="AC206" s="27"/>
      <c r="AD206" s="27"/>
      <c r="AE206" s="27"/>
      <c r="AF206" s="27"/>
      <c r="AG206" s="27"/>
      <c r="AH206" s="27"/>
      <c r="AI206" s="27"/>
      <c r="AJ206" s="27"/>
      <c r="AK206" s="27"/>
      <c r="AL206" s="27"/>
      <c r="AO206" s="27"/>
      <c r="AP206" s="27"/>
      <c r="AQ206" s="27"/>
      <c r="AR206" s="27"/>
      <c r="AS206" s="27"/>
      <c r="AT206" s="27"/>
      <c r="AU206" s="27"/>
      <c r="AV206" s="27"/>
      <c r="AW206" s="27"/>
      <c r="AX206" s="27"/>
      <c r="AY206" s="8"/>
      <c r="AZ206" s="8"/>
      <c r="BA206" s="27" t="s">
        <v>206</v>
      </c>
      <c r="BB206" s="27"/>
      <c r="BC206" s="28"/>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t="s">
        <v>214</v>
      </c>
      <c r="CB206" s="27"/>
      <c r="CC206" s="27"/>
      <c r="CD206" s="27"/>
      <c r="CE206" s="8"/>
      <c r="CF206" s="27"/>
      <c r="CG206" s="27"/>
      <c r="CH206" s="27"/>
      <c r="CI206" s="27"/>
      <c r="CJ206" s="28"/>
      <c r="CK206" s="28"/>
      <c r="CL206" s="28"/>
      <c r="CM206" s="28"/>
      <c r="CN206" s="27"/>
      <c r="CO206" s="27"/>
      <c r="CP206" s="27"/>
      <c r="CQ206" s="27"/>
      <c r="CR206" s="27"/>
      <c r="CS206" s="27"/>
      <c r="CT206" s="27"/>
      <c r="CU206" s="27"/>
      <c r="CV206" s="27"/>
      <c r="CW206" s="27"/>
      <c r="CX206" s="192"/>
      <c r="CY206" s="27"/>
    </row>
    <row r="207" spans="1:103" ht="13.5" customHeight="1">
      <c r="B207" s="8"/>
      <c r="C207" s="26"/>
      <c r="D207" s="8"/>
      <c r="E207" s="27"/>
      <c r="F207" s="27" t="s">
        <v>204</v>
      </c>
      <c r="G207" s="27"/>
      <c r="H207" s="27"/>
      <c r="I207" s="27"/>
      <c r="J207" s="27"/>
      <c r="K207" s="27"/>
      <c r="L207" s="27"/>
      <c r="M207" s="27"/>
      <c r="N207" s="27"/>
      <c r="O207" s="27"/>
      <c r="P207" s="27"/>
      <c r="Q207" s="27"/>
      <c r="R207" s="27"/>
      <c r="S207" s="27"/>
      <c r="T207" s="27"/>
      <c r="U207" s="27"/>
      <c r="V207" s="27"/>
      <c r="W207" s="27"/>
      <c r="X207" s="27"/>
      <c r="Y207" s="28"/>
      <c r="Z207" s="28"/>
      <c r="AA207" s="28"/>
      <c r="AB207" s="28"/>
      <c r="AC207" s="27"/>
      <c r="AD207" s="27"/>
      <c r="AE207" s="27"/>
      <c r="AF207" s="27"/>
      <c r="AG207" s="27"/>
      <c r="AH207" s="27"/>
      <c r="AI207" s="27"/>
      <c r="AJ207" s="27"/>
      <c r="AK207" s="27"/>
      <c r="AL207" s="27"/>
      <c r="AO207" s="27"/>
      <c r="AP207" s="27"/>
      <c r="AQ207" s="27"/>
      <c r="AR207" s="27"/>
      <c r="AS207" s="27"/>
      <c r="AT207" s="27"/>
      <c r="AU207" s="27"/>
      <c r="AV207" s="27"/>
      <c r="AW207" s="27"/>
      <c r="AX207" s="27"/>
      <c r="AY207" s="8"/>
      <c r="AZ207" s="8"/>
      <c r="BA207" s="27"/>
      <c r="BB207" s="27"/>
      <c r="BC207" s="27"/>
      <c r="BD207" s="27"/>
      <c r="BE207" s="27"/>
      <c r="BF207" s="27"/>
      <c r="BG207" s="27"/>
      <c r="BH207" s="27"/>
      <c r="BI207" s="293"/>
      <c r="BJ207" s="293"/>
      <c r="BK207" s="27"/>
      <c r="BL207" s="27"/>
      <c r="BM207" s="27"/>
      <c r="BN207" s="27"/>
      <c r="BO207" s="27"/>
      <c r="BP207" s="27"/>
      <c r="BQ207" s="27"/>
      <c r="BR207" s="27"/>
      <c r="BS207" s="27"/>
      <c r="BT207" s="27"/>
      <c r="BU207" s="27"/>
      <c r="BV207" s="27"/>
      <c r="BW207" s="27"/>
      <c r="BX207" s="27"/>
      <c r="BY207" s="27"/>
      <c r="BZ207" s="27"/>
      <c r="CA207" s="27" t="s">
        <v>223</v>
      </c>
      <c r="CB207" s="27"/>
      <c r="CC207" s="27"/>
      <c r="CD207" s="27"/>
      <c r="CE207" s="8"/>
      <c r="CF207" s="27"/>
      <c r="CG207" s="27"/>
      <c r="CH207" s="27"/>
      <c r="CI207" s="27"/>
      <c r="CJ207" s="28"/>
      <c r="CK207" s="27"/>
      <c r="CL207" s="27"/>
      <c r="CM207" s="27"/>
      <c r="CN207" s="27"/>
      <c r="CO207" s="27"/>
      <c r="CP207" s="27"/>
      <c r="CQ207" s="27"/>
      <c r="CR207" s="27"/>
      <c r="CS207" s="27"/>
      <c r="CT207" s="27"/>
      <c r="CU207" s="27"/>
      <c r="CV207" s="27"/>
      <c r="CW207" s="27"/>
      <c r="CX207" s="27"/>
      <c r="CY207" s="27"/>
    </row>
    <row r="208" spans="1:103" ht="13.5" customHeight="1">
      <c r="B208" s="8"/>
      <c r="C208" s="26"/>
      <c r="D208" s="8"/>
      <c r="E208" s="27"/>
      <c r="F208" s="27" t="s">
        <v>300</v>
      </c>
      <c r="G208" s="27"/>
      <c r="H208" s="27"/>
      <c r="I208" s="27"/>
      <c r="J208" s="27"/>
      <c r="K208" s="27"/>
      <c r="L208" s="27"/>
      <c r="M208" s="27"/>
      <c r="N208" s="27"/>
      <c r="O208" s="27"/>
      <c r="P208" s="27"/>
      <c r="Q208" s="27"/>
      <c r="R208" s="27"/>
      <c r="S208" s="27"/>
      <c r="T208" s="27"/>
      <c r="U208" s="27"/>
      <c r="V208" s="27"/>
      <c r="W208" s="27"/>
      <c r="X208" s="27"/>
      <c r="Y208" s="27"/>
      <c r="Z208" s="28"/>
      <c r="AA208" s="28"/>
      <c r="AB208" s="28"/>
      <c r="AC208" s="27"/>
      <c r="AD208" s="27"/>
      <c r="AE208" s="27"/>
      <c r="AF208" s="27"/>
      <c r="AG208" s="27"/>
      <c r="AH208" s="27"/>
      <c r="AI208" s="27"/>
      <c r="AJ208" s="27"/>
      <c r="AK208" s="27"/>
      <c r="AL208" s="27"/>
      <c r="AO208" s="27"/>
      <c r="AP208" s="27"/>
      <c r="AQ208" s="27"/>
      <c r="AR208" s="27"/>
      <c r="AS208" s="27"/>
      <c r="AT208" s="27"/>
      <c r="AU208" s="27"/>
      <c r="AV208" s="27"/>
      <c r="AW208" s="27"/>
      <c r="AX208" s="27"/>
      <c r="AY208" s="8"/>
      <c r="AZ208" s="8"/>
      <c r="BA208" s="27"/>
      <c r="BB208" s="27"/>
      <c r="BC208" s="27"/>
      <c r="BE208" s="27"/>
      <c r="BF208" s="27"/>
      <c r="BG208" s="27"/>
      <c r="BH208" s="27"/>
      <c r="BI208"/>
      <c r="BJ208"/>
      <c r="BK208"/>
      <c r="BL208"/>
      <c r="BM208"/>
      <c r="BN208"/>
      <c r="BO208"/>
      <c r="BP208"/>
      <c r="BQ208"/>
      <c r="BR208" s="27"/>
      <c r="BS208" s="27"/>
      <c r="BT208" s="27"/>
      <c r="BU208" s="27"/>
      <c r="BV208" s="27"/>
      <c r="BW208" s="27"/>
      <c r="BX208" s="27"/>
      <c r="BY208" s="27"/>
      <c r="BZ208" s="27"/>
      <c r="CA208" s="27" t="s">
        <v>215</v>
      </c>
      <c r="CB208" s="27"/>
      <c r="CC208" s="27"/>
      <c r="CD208" s="27"/>
      <c r="CE208" s="8"/>
      <c r="CF208" s="27"/>
      <c r="CG208" s="27"/>
      <c r="CH208" s="27"/>
      <c r="CI208" s="27"/>
      <c r="CJ208" s="27"/>
      <c r="CK208" s="27"/>
      <c r="CL208" s="27"/>
      <c r="CM208" s="27"/>
      <c r="CN208" s="27"/>
      <c r="CO208" s="27"/>
      <c r="CP208" s="27"/>
      <c r="CQ208" s="27"/>
      <c r="CR208" s="27"/>
      <c r="CS208" s="27"/>
      <c r="CT208" s="27"/>
      <c r="CU208" s="27"/>
      <c r="CV208" s="27"/>
      <c r="CW208" s="27"/>
      <c r="CX208" s="27"/>
      <c r="CY208" s="27"/>
    </row>
    <row r="209" spans="2:103" ht="13.5" customHeight="1">
      <c r="B209" s="8"/>
      <c r="C209" s="26"/>
      <c r="D209" s="8"/>
      <c r="E209" s="27"/>
      <c r="F209" s="27" t="s">
        <v>294</v>
      </c>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O209" s="27"/>
      <c r="AP209" s="27"/>
      <c r="AQ209" s="27"/>
      <c r="AR209" s="27"/>
      <c r="AS209" s="27"/>
      <c r="AT209" s="27"/>
      <c r="AU209" s="27"/>
      <c r="AV209" s="27"/>
      <c r="AW209" s="27"/>
      <c r="AX209" s="27"/>
      <c r="AY209" s="8"/>
      <c r="AZ209" s="8"/>
      <c r="BA209" s="27"/>
      <c r="BB209" s="27"/>
      <c r="BC209" s="27"/>
      <c r="BD209" s="27"/>
      <c r="BE209" s="27"/>
      <c r="BF209" s="27"/>
      <c r="BG209" s="27"/>
      <c r="BH209" s="27"/>
      <c r="BI209"/>
      <c r="BJ209"/>
      <c r="BK209"/>
      <c r="BL209"/>
      <c r="BM209"/>
      <c r="BN209"/>
      <c r="BO209"/>
      <c r="BP209"/>
      <c r="BQ209"/>
      <c r="BR209" s="27"/>
      <c r="BS209" s="27"/>
      <c r="BT209" s="27"/>
      <c r="BU209" s="27"/>
      <c r="BV209" s="27"/>
      <c r="BW209" s="27"/>
      <c r="BX209" s="27"/>
      <c r="BY209" s="27"/>
      <c r="BZ209" s="27"/>
      <c r="CA209" s="27" t="s">
        <v>216</v>
      </c>
      <c r="CB209" s="27"/>
      <c r="CC209" s="27"/>
      <c r="CD209" s="27"/>
      <c r="CE209" s="8"/>
      <c r="CF209" s="27"/>
      <c r="CG209" s="27"/>
      <c r="CH209" s="27"/>
      <c r="CI209" s="27"/>
      <c r="CJ209" s="27"/>
      <c r="CK209" s="27"/>
      <c r="CL209" s="27"/>
      <c r="CM209" s="27"/>
      <c r="CN209" s="27"/>
      <c r="CO209" s="27"/>
      <c r="CP209" s="27"/>
      <c r="CQ209" s="27"/>
      <c r="CR209" s="27"/>
      <c r="CS209" s="27"/>
      <c r="CT209" s="27"/>
      <c r="CU209" s="27"/>
      <c r="CV209" s="27"/>
      <c r="CW209" s="27"/>
      <c r="CX209" s="27"/>
      <c r="CY209" s="27"/>
    </row>
    <row r="210" spans="2:103" ht="13.5" customHeight="1">
      <c r="B210" s="8"/>
      <c r="C210" s="26"/>
      <c r="D210" s="8"/>
      <c r="E210" s="27"/>
      <c r="F210" s="27" t="s">
        <v>295</v>
      </c>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t="s">
        <v>173</v>
      </c>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row>
    <row r="211" spans="2:103">
      <c r="F211" s="27" t="s">
        <v>296</v>
      </c>
      <c r="G211" s="27"/>
      <c r="H211" s="27"/>
      <c r="I211" s="27"/>
      <c r="J211" s="27"/>
      <c r="K211" s="27"/>
      <c r="L211" s="27"/>
      <c r="M211" s="27"/>
      <c r="N211" s="27"/>
      <c r="O211" s="27"/>
    </row>
  </sheetData>
  <mergeCells count="110">
    <mergeCell ref="BW202:BY203"/>
    <mergeCell ref="CF9:CG9"/>
    <mergeCell ref="CU202:CU203"/>
    <mergeCell ref="CX6:CY8"/>
    <mergeCell ref="CF202:CS203"/>
    <mergeCell ref="CV6:CW8"/>
    <mergeCell ref="CN6:CO8"/>
    <mergeCell ref="CU6:CU8"/>
    <mergeCell ref="CV202:CY203"/>
    <mergeCell ref="CA201:CE201"/>
    <mergeCell ref="CV201:CY201"/>
    <mergeCell ref="CL9:CM9"/>
    <mergeCell ref="CA202:CE203"/>
    <mergeCell ref="CR6:CS8"/>
    <mergeCell ref="CH9:CI9"/>
    <mergeCell ref="CA6:CA8"/>
    <mergeCell ref="CF7:CI7"/>
    <mergeCell ref="CN9:CO9"/>
    <mergeCell ref="CR9:CS9"/>
    <mergeCell ref="CJ9:CK9"/>
    <mergeCell ref="CR201:CS201"/>
    <mergeCell ref="CN201:CQ201"/>
    <mergeCell ref="CJ8:CK8"/>
    <mergeCell ref="CH8:CI8"/>
    <mergeCell ref="BU7:BU8"/>
    <mergeCell ref="AQ7:AQ8"/>
    <mergeCell ref="AS7:AS8"/>
    <mergeCell ref="AQ201:AS201"/>
    <mergeCell ref="CL8:CM8"/>
    <mergeCell ref="CP6:CQ8"/>
    <mergeCell ref="CP9:CQ9"/>
    <mergeCell ref="CF6:CM6"/>
    <mergeCell ref="CF201:CI201"/>
    <mergeCell ref="CJ201:CM201"/>
    <mergeCell ref="BA6:BC6"/>
    <mergeCell ref="BD201:BG201"/>
    <mergeCell ref="BX201:BY201"/>
    <mergeCell ref="BR201:BS201"/>
    <mergeCell ref="BI201:BO201"/>
    <mergeCell ref="BW7:BW8"/>
    <mergeCell ref="BR6:BS8"/>
    <mergeCell ref="BU6:BW6"/>
    <mergeCell ref="BX6:BY6"/>
    <mergeCell ref="BX7:BY8"/>
    <mergeCell ref="CJ7:CM7"/>
    <mergeCell ref="BP6:BQ8"/>
    <mergeCell ref="BP201:BQ201"/>
    <mergeCell ref="CF8:CG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CB6:CC8"/>
    <mergeCell ref="CD6:CE8"/>
    <mergeCell ref="L6:M8"/>
    <mergeCell ref="BR202:BS203"/>
    <mergeCell ref="AC202:AG203"/>
    <mergeCell ref="AI202:AK203"/>
    <mergeCell ref="AQ202:AS203"/>
    <mergeCell ref="AM202:AO203"/>
    <mergeCell ref="BA202:BC203"/>
    <mergeCell ref="AT7:AU8"/>
    <mergeCell ref="AV7:AW8"/>
    <mergeCell ref="L201:O201"/>
    <mergeCell ref="BA7:BA8"/>
    <mergeCell ref="BC7:BC8"/>
    <mergeCell ref="BI6:BO6"/>
    <mergeCell ref="AC6:AG6"/>
    <mergeCell ref="AC7:AC8"/>
    <mergeCell ref="AE7:AG7"/>
    <mergeCell ref="AC201:AG201"/>
    <mergeCell ref="T6:W6"/>
    <mergeCell ref="AM7:AM8"/>
    <mergeCell ref="AI7:AI8"/>
    <mergeCell ref="AU202:AW203"/>
    <mergeCell ref="AK7:AK8"/>
    <mergeCell ref="F202:AA203"/>
    <mergeCell ref="BA201:BC201"/>
    <mergeCell ref="BI202:BQ203"/>
    <mergeCell ref="BT202:BU203"/>
    <mergeCell ref="CT201:CU201"/>
    <mergeCell ref="N6:O8"/>
    <mergeCell ref="AT6:AW6"/>
    <mergeCell ref="B202:E203"/>
    <mergeCell ref="BD202:BG203"/>
    <mergeCell ref="BD7:BE8"/>
    <mergeCell ref="F201:K201"/>
    <mergeCell ref="H7:I8"/>
    <mergeCell ref="F7:G8"/>
    <mergeCell ref="B201:E201"/>
    <mergeCell ref="P201:AA201"/>
    <mergeCell ref="P7:Q8"/>
    <mergeCell ref="AI201:AK201"/>
    <mergeCell ref="R7:S8"/>
    <mergeCell ref="X7:Y8"/>
    <mergeCell ref="AU201:AW201"/>
    <mergeCell ref="AX201:AY201"/>
    <mergeCell ref="J7:K8"/>
    <mergeCell ref="AM201:AO201"/>
    <mergeCell ref="AX202:AY203"/>
  </mergeCells>
  <phoneticPr fontId="6"/>
  <conditionalFormatting sqref="A9:XFD30 A31:BT175 BU31:XFD199 Y176:BT181 A176:X191 Y182:BF189 BG182:BT190 Y190:BE190 Y191:BR191 BS191:BT199 A192:BG192 BI192:BR192 A193:BR194 A195:S195 U195:BR195 A196:BR199 A200:XFD200">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dimension ref="A1:DG120"/>
  <sheetViews>
    <sheetView showGridLines="0" view="pageBreakPreview" topLeftCell="A9" zoomScale="80" zoomScaleNormal="70" zoomScaleSheetLayoutView="80" workbookViewId="0">
      <selection activeCell="AA79" sqref="AA79"/>
    </sheetView>
  </sheetViews>
  <sheetFormatPr defaultColWidth="9" defaultRowHeight="13"/>
  <cols>
    <col min="1" max="1" width="9" style="2"/>
    <col min="2" max="2" width="2.6328125" style="2" customWidth="1"/>
    <col min="3" max="4" width="6.453125" style="2" bestFit="1" customWidth="1"/>
    <col min="5" max="5" width="5.81640625" style="2" hidden="1" customWidth="1"/>
    <col min="6" max="6" width="2.6328125" style="2" customWidth="1"/>
    <col min="7" max="7" width="9.81640625" style="2" customWidth="1"/>
    <col min="8" max="8" width="2.6328125" style="2" customWidth="1"/>
    <col min="9" max="9" width="9.81640625" style="2" customWidth="1"/>
    <col min="10" max="10" width="2.6328125" style="2" customWidth="1"/>
    <col min="11" max="11" width="9.81640625" style="2" customWidth="1"/>
    <col min="12" max="12" width="2.453125" style="2" customWidth="1"/>
    <col min="13" max="13" width="14.81640625" style="2" customWidth="1"/>
    <col min="14" max="14" width="2.1796875" style="2" customWidth="1"/>
    <col min="15" max="15" width="14.81640625" style="2" customWidth="1"/>
    <col min="16" max="16" width="2.6328125" style="2" customWidth="1"/>
    <col min="17" max="17" width="9.81640625" style="2" customWidth="1"/>
    <col min="18" max="18" width="2.6328125" style="2" customWidth="1"/>
    <col min="19" max="19" width="9.81640625" style="2" customWidth="1"/>
    <col min="20" max="20" width="2.6328125" style="2" customWidth="1"/>
    <col min="21" max="21" width="9.81640625" style="2" customWidth="1"/>
    <col min="22" max="22" width="2.6328125" style="2" customWidth="1"/>
    <col min="23" max="23" width="9.81640625" style="2" customWidth="1"/>
    <col min="24" max="24" width="2.6328125" style="2" customWidth="1"/>
    <col min="25" max="25" width="9.81640625" style="2" customWidth="1"/>
    <col min="26" max="26" width="2.6328125" style="2" customWidth="1"/>
    <col min="27" max="27" width="9.81640625" style="2" customWidth="1"/>
    <col min="28" max="28" width="2.6328125" style="2" customWidth="1"/>
    <col min="29" max="30" width="6.453125" style="2" bestFit="1" customWidth="1"/>
    <col min="31" max="31" width="2.36328125" style="2" customWidth="1"/>
    <col min="32" max="32" width="12.81640625" style="2" customWidth="1"/>
    <col min="33" max="33" width="2.36328125" style="2" customWidth="1"/>
    <col min="34" max="34" width="10.81640625" style="2" customWidth="1"/>
    <col min="35" max="35" width="2.36328125" style="2" customWidth="1"/>
    <col min="36" max="36" width="10.81640625" style="2" customWidth="1"/>
    <col min="37" max="37" width="2.36328125" style="2" customWidth="1"/>
    <col min="38" max="38" width="10.81640625" style="2" customWidth="1"/>
    <col min="39" max="39" width="2.36328125" style="2" customWidth="1"/>
    <col min="40" max="40" width="10.81640625" style="2" customWidth="1"/>
    <col min="41" max="41" width="2.36328125" style="2" customWidth="1"/>
    <col min="42" max="42" width="11.81640625" style="2" customWidth="1"/>
    <col min="43" max="43" width="2.36328125" style="2" customWidth="1"/>
    <col min="44" max="44" width="10.81640625" style="2" customWidth="1"/>
    <col min="45" max="45" width="2.36328125" style="2" customWidth="1"/>
    <col min="46" max="46" width="11.81640625" style="2" customWidth="1"/>
    <col min="47" max="47" width="2.36328125" style="2" customWidth="1"/>
    <col min="48" max="48" width="11.81640625" style="2" customWidth="1"/>
    <col min="49" max="49" width="2.36328125" style="2" customWidth="1"/>
    <col min="50" max="50" width="11.81640625" style="2" customWidth="1"/>
    <col min="51" max="51" width="2.36328125" style="2" customWidth="1"/>
    <col min="52" max="52" width="11.81640625" style="2" customWidth="1"/>
    <col min="53" max="53" width="11.6328125" style="2" hidden="1" customWidth="1"/>
    <col min="54" max="54" width="7.36328125" style="2" hidden="1" customWidth="1"/>
    <col min="55" max="55" width="2.6328125" style="2" customWidth="1"/>
    <col min="56" max="57" width="6.453125" style="2" bestFit="1" customWidth="1"/>
    <col min="58" max="58" width="2.36328125" style="2" customWidth="1"/>
    <col min="59" max="59" width="9" style="2" customWidth="1"/>
    <col min="60" max="60" width="2.36328125" style="2" customWidth="1"/>
    <col min="61" max="61" width="9.81640625" style="2" customWidth="1"/>
    <col min="62" max="62" width="2.36328125" style="2" customWidth="1"/>
    <col min="63" max="63" width="11.54296875" style="2" customWidth="1"/>
    <col min="64" max="64" width="2.36328125" style="2" customWidth="1"/>
    <col min="65" max="65" width="11.54296875" style="2" customWidth="1"/>
    <col min="66" max="66" width="2.36328125" style="2" customWidth="1"/>
    <col min="67" max="67" width="11.54296875" style="2" customWidth="1"/>
    <col min="68" max="68" width="2.36328125" style="2" customWidth="1"/>
    <col min="69" max="69" width="11.6328125" style="2" customWidth="1"/>
    <col min="70" max="70" width="2.36328125" style="2" customWidth="1"/>
    <col min="71" max="71" width="11.6328125" style="2" customWidth="1"/>
    <col min="72" max="72" width="2.36328125" style="2" customWidth="1"/>
    <col min="73" max="73" width="11.6328125" style="2" customWidth="1"/>
    <col min="74" max="74" width="2.36328125" style="2" customWidth="1"/>
    <col min="75" max="75" width="11.54296875" style="2" customWidth="1"/>
    <col min="76" max="76" width="2.36328125" style="2" customWidth="1"/>
    <col min="77" max="77" width="11.54296875" style="2" customWidth="1"/>
    <col min="78" max="78" width="2.1796875" style="2" customWidth="1"/>
    <col min="79" max="79" width="9.81640625" style="2" customWidth="1"/>
    <col min="80" max="80" width="2.36328125" style="2" customWidth="1"/>
    <col min="81" max="81" width="9.81640625" style="2" customWidth="1"/>
    <col min="82" max="82" width="2.6328125" style="2" customWidth="1"/>
    <col min="83" max="84" width="6.453125" style="2" bestFit="1" customWidth="1"/>
    <col min="85" max="85" width="2.1796875" style="2" customWidth="1"/>
    <col min="86" max="86" width="10.81640625" style="2" customWidth="1"/>
    <col min="87" max="87" width="2.1796875" style="2" customWidth="1"/>
    <col min="88" max="88" width="9.36328125" style="2" customWidth="1"/>
    <col min="89" max="89" width="2.1796875" style="2" customWidth="1"/>
    <col min="90" max="90" width="9.36328125" style="2" customWidth="1"/>
    <col min="91" max="91" width="2.1796875" style="2" customWidth="1"/>
    <col min="92" max="92" width="10.36328125" style="2" customWidth="1"/>
    <col min="93" max="93" width="2.6328125" style="16" customWidth="1"/>
    <col min="94" max="94" width="10.36328125" style="2" customWidth="1"/>
    <col min="95" max="95" width="2.6328125" style="16" customWidth="1"/>
    <col min="96" max="96" width="10.36328125" style="2" customWidth="1"/>
    <col min="97" max="97" width="2.453125" style="2" customWidth="1"/>
    <col min="98" max="98" width="10.36328125" style="2" customWidth="1"/>
    <col min="99" max="99" width="2.6328125" style="2" customWidth="1"/>
    <col min="100" max="100" width="10.36328125" style="2" customWidth="1"/>
    <col min="101" max="101" width="2.1796875" style="16" customWidth="1"/>
    <col min="102" max="102" width="10.36328125" style="2" customWidth="1"/>
    <col min="103" max="103" width="2.6328125" style="2" customWidth="1"/>
    <col min="104" max="104" width="10.36328125" style="2" customWidth="1"/>
    <col min="105" max="105" width="2.1796875" style="16" customWidth="1"/>
    <col min="106" max="106" width="10.36328125" style="2" customWidth="1"/>
    <col min="107" max="107" width="2.36328125" style="2" customWidth="1"/>
    <col min="108" max="108" width="8.81640625" style="2" customWidth="1"/>
    <col min="109" max="16384" width="9" style="2"/>
  </cols>
  <sheetData>
    <row r="1" spans="1:108" ht="12" customHeight="1">
      <c r="CO1" s="2"/>
      <c r="CQ1" s="2"/>
      <c r="CW1" s="2"/>
      <c r="DA1" s="2"/>
    </row>
    <row r="2" spans="1:108" ht="16.5">
      <c r="C2" s="423" t="s">
        <v>120</v>
      </c>
    </row>
    <row r="3" spans="1:108" ht="13.5" customHeight="1">
      <c r="A3" s="2" t="s">
        <v>111</v>
      </c>
      <c r="BJ3" s="71"/>
      <c r="CT3" s="2" t="s">
        <v>238</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84" t="s">
        <v>243</v>
      </c>
      <c r="C6" s="750"/>
      <c r="D6" s="750"/>
      <c r="E6" s="234"/>
      <c r="F6" s="710" t="s">
        <v>83</v>
      </c>
      <c r="G6" s="781"/>
      <c r="H6" s="781"/>
      <c r="I6" s="781"/>
      <c r="J6" s="781"/>
      <c r="K6" s="782"/>
      <c r="L6" s="723" t="s">
        <v>27</v>
      </c>
      <c r="M6" s="724"/>
      <c r="N6" s="727" t="s">
        <v>121</v>
      </c>
      <c r="O6" s="724"/>
      <c r="P6" s="710" t="s">
        <v>3</v>
      </c>
      <c r="Q6" s="771"/>
      <c r="R6" s="771"/>
      <c r="S6" s="711"/>
      <c r="T6" s="710" t="s">
        <v>87</v>
      </c>
      <c r="U6" s="771"/>
      <c r="V6" s="771"/>
      <c r="W6" s="711"/>
      <c r="X6" s="710" t="s">
        <v>88</v>
      </c>
      <c r="Y6" s="771"/>
      <c r="Z6" s="771"/>
      <c r="AA6" s="711"/>
      <c r="AB6" s="784" t="s">
        <v>243</v>
      </c>
      <c r="AC6" s="750"/>
      <c r="AD6" s="750"/>
      <c r="AE6" s="710" t="s">
        <v>92</v>
      </c>
      <c r="AF6" s="781"/>
      <c r="AG6" s="781"/>
      <c r="AH6" s="781"/>
      <c r="AI6" s="781"/>
      <c r="AJ6" s="782"/>
      <c r="AK6" s="770" t="s">
        <v>126</v>
      </c>
      <c r="AL6" s="771"/>
      <c r="AM6" s="771"/>
      <c r="AN6" s="711"/>
      <c r="AO6" s="710" t="s">
        <v>7</v>
      </c>
      <c r="AP6" s="781"/>
      <c r="AQ6" s="781"/>
      <c r="AR6" s="782"/>
      <c r="AS6" s="770" t="s">
        <v>163</v>
      </c>
      <c r="AT6" s="771"/>
      <c r="AU6" s="771"/>
      <c r="AV6" s="711"/>
      <c r="AW6" s="710" t="s">
        <v>1</v>
      </c>
      <c r="AX6" s="781"/>
      <c r="AY6" s="781"/>
      <c r="AZ6" s="782"/>
      <c r="BA6" s="816" t="s">
        <v>2</v>
      </c>
      <c r="BB6" s="817"/>
      <c r="BC6" s="784" t="s">
        <v>243</v>
      </c>
      <c r="BD6" s="750"/>
      <c r="BE6" s="750"/>
      <c r="BF6" s="710" t="s">
        <v>135</v>
      </c>
      <c r="BG6" s="781"/>
      <c r="BH6" s="781"/>
      <c r="BI6" s="782"/>
      <c r="BJ6" s="710" t="s">
        <v>4</v>
      </c>
      <c r="BK6" s="771"/>
      <c r="BL6" s="771"/>
      <c r="BM6" s="771"/>
      <c r="BN6" s="710" t="s">
        <v>176</v>
      </c>
      <c r="BO6" s="781"/>
      <c r="BP6" s="781"/>
      <c r="BQ6" s="781"/>
      <c r="BR6" s="781"/>
      <c r="BS6" s="781"/>
      <c r="BT6" s="781"/>
      <c r="BU6" s="781"/>
      <c r="BV6" s="677" t="s">
        <v>307</v>
      </c>
      <c r="BW6" s="790"/>
      <c r="BX6" s="741" t="s">
        <v>200</v>
      </c>
      <c r="BY6" s="750"/>
      <c r="BZ6" s="710" t="s">
        <v>5</v>
      </c>
      <c r="CA6" s="781"/>
      <c r="CB6" s="781"/>
      <c r="CC6" s="782"/>
      <c r="CD6" s="784" t="s">
        <v>243</v>
      </c>
      <c r="CE6" s="750"/>
      <c r="CF6" s="750"/>
      <c r="CG6" s="710" t="s">
        <v>282</v>
      </c>
      <c r="CH6" s="711"/>
      <c r="CI6" s="712" t="s">
        <v>286</v>
      </c>
      <c r="CJ6" s="713"/>
      <c r="CK6" s="815" t="s">
        <v>293</v>
      </c>
      <c r="CL6" s="713"/>
      <c r="CM6" s="730" t="s">
        <v>90</v>
      </c>
      <c r="CN6" s="731"/>
      <c r="CO6" s="710" t="s">
        <v>106</v>
      </c>
      <c r="CP6" s="781"/>
      <c r="CQ6" s="781"/>
      <c r="CR6" s="781"/>
      <c r="CS6" s="781"/>
      <c r="CT6" s="781"/>
      <c r="CU6" s="781"/>
      <c r="CV6" s="782"/>
      <c r="CW6" s="712" t="s">
        <v>285</v>
      </c>
      <c r="CX6" s="713"/>
      <c r="CY6" s="772" t="s">
        <v>284</v>
      </c>
      <c r="CZ6" s="773"/>
      <c r="DA6" s="718" t="s">
        <v>280</v>
      </c>
      <c r="DB6" s="719"/>
      <c r="DC6" s="815" t="s">
        <v>283</v>
      </c>
      <c r="DD6" s="826"/>
    </row>
    <row r="7" spans="1:108" s="8" customFormat="1" ht="15" customHeight="1">
      <c r="A7" s="2"/>
      <c r="B7" s="785"/>
      <c r="C7" s="786"/>
      <c r="D7" s="786"/>
      <c r="E7" s="73"/>
      <c r="F7" s="723" t="s">
        <v>84</v>
      </c>
      <c r="G7" s="724"/>
      <c r="H7" s="727" t="s">
        <v>85</v>
      </c>
      <c r="I7" s="724"/>
      <c r="J7" s="723" t="s">
        <v>86</v>
      </c>
      <c r="K7" s="724"/>
      <c r="L7" s="787"/>
      <c r="M7" s="788"/>
      <c r="N7" s="787"/>
      <c r="O7" s="788"/>
      <c r="P7" s="795" t="s">
        <v>268</v>
      </c>
      <c r="Q7" s="796"/>
      <c r="R7" s="723" t="s">
        <v>9</v>
      </c>
      <c r="S7" s="724"/>
      <c r="T7" s="795" t="s">
        <v>268</v>
      </c>
      <c r="U7" s="796"/>
      <c r="V7" s="723" t="s">
        <v>9</v>
      </c>
      <c r="W7" s="724"/>
      <c r="X7" s="795" t="s">
        <v>268</v>
      </c>
      <c r="Y7" s="796"/>
      <c r="Z7" s="723" t="s">
        <v>9</v>
      </c>
      <c r="AA7" s="724"/>
      <c r="AB7" s="785"/>
      <c r="AC7" s="786"/>
      <c r="AD7" s="786"/>
      <c r="AE7" s="723" t="s">
        <v>123</v>
      </c>
      <c r="AF7" s="797"/>
      <c r="AG7" s="277"/>
      <c r="AH7" s="635"/>
      <c r="AI7" s="635"/>
      <c r="AJ7" s="636"/>
      <c r="AK7" s="741" t="s">
        <v>127</v>
      </c>
      <c r="AL7" s="789"/>
      <c r="AM7" s="741" t="s">
        <v>128</v>
      </c>
      <c r="AN7" s="789"/>
      <c r="AO7" s="741" t="s">
        <v>51</v>
      </c>
      <c r="AP7" s="789"/>
      <c r="AQ7" s="718" t="s">
        <v>271</v>
      </c>
      <c r="AR7" s="719"/>
      <c r="AS7" s="741" t="s">
        <v>132</v>
      </c>
      <c r="AT7" s="789"/>
      <c r="AU7" s="741" t="s">
        <v>133</v>
      </c>
      <c r="AV7" s="789"/>
      <c r="AW7" s="741" t="s">
        <v>28</v>
      </c>
      <c r="AX7" s="789"/>
      <c r="AY7" s="741" t="s">
        <v>29</v>
      </c>
      <c r="AZ7" s="789"/>
      <c r="BA7" s="632" t="s">
        <v>8</v>
      </c>
      <c r="BB7" s="677" t="s">
        <v>72</v>
      </c>
      <c r="BC7" s="785"/>
      <c r="BD7" s="786"/>
      <c r="BE7" s="786"/>
      <c r="BF7" s="741" t="s">
        <v>127</v>
      </c>
      <c r="BG7" s="789"/>
      <c r="BH7" s="741" t="s">
        <v>136</v>
      </c>
      <c r="BI7" s="789"/>
      <c r="BJ7" s="741" t="s">
        <v>275</v>
      </c>
      <c r="BK7" s="789"/>
      <c r="BL7" s="741" t="s">
        <v>276</v>
      </c>
      <c r="BM7" s="789"/>
      <c r="BN7" s="741" t="s">
        <v>179</v>
      </c>
      <c r="BO7" s="742"/>
      <c r="BP7" s="316"/>
      <c r="BQ7" s="424"/>
      <c r="BR7" s="424"/>
      <c r="BS7" s="424"/>
      <c r="BT7" s="425"/>
      <c r="BU7" s="425"/>
      <c r="BV7" s="791"/>
      <c r="BW7" s="792"/>
      <c r="BX7" s="785"/>
      <c r="BY7" s="786"/>
      <c r="BZ7" s="718" t="s">
        <v>272</v>
      </c>
      <c r="CA7" s="719"/>
      <c r="CB7" s="718" t="s">
        <v>274</v>
      </c>
      <c r="CC7" s="719"/>
      <c r="CD7" s="785"/>
      <c r="CE7" s="786"/>
      <c r="CF7" s="786"/>
      <c r="CG7" s="822" t="s">
        <v>277</v>
      </c>
      <c r="CH7" s="823"/>
      <c r="CI7" s="714"/>
      <c r="CJ7" s="715"/>
      <c r="CK7" s="714"/>
      <c r="CL7" s="715"/>
      <c r="CM7" s="732"/>
      <c r="CN7" s="733"/>
      <c r="CO7" s="743" t="s">
        <v>142</v>
      </c>
      <c r="CP7" s="744"/>
      <c r="CQ7" s="744"/>
      <c r="CR7" s="783"/>
      <c r="CS7" s="778" t="s">
        <v>139</v>
      </c>
      <c r="CT7" s="779"/>
      <c r="CU7" s="779"/>
      <c r="CV7" s="780"/>
      <c r="CW7" s="714"/>
      <c r="CX7" s="715"/>
      <c r="CY7" s="774"/>
      <c r="CZ7" s="775"/>
      <c r="DA7" s="714" t="s">
        <v>279</v>
      </c>
      <c r="DB7" s="715"/>
      <c r="DC7" s="827"/>
      <c r="DD7" s="828"/>
    </row>
    <row r="8" spans="1:108" s="8" customFormat="1" ht="18.649999999999999" customHeight="1">
      <c r="A8" s="2"/>
      <c r="B8" s="751"/>
      <c r="C8" s="752"/>
      <c r="D8" s="752"/>
      <c r="E8" s="233"/>
      <c r="F8" s="725"/>
      <c r="G8" s="726"/>
      <c r="H8" s="725"/>
      <c r="I8" s="726"/>
      <c r="J8" s="725"/>
      <c r="K8" s="726"/>
      <c r="L8" s="725"/>
      <c r="M8" s="726"/>
      <c r="N8" s="725"/>
      <c r="O8" s="726"/>
      <c r="P8" s="728" t="s">
        <v>269</v>
      </c>
      <c r="Q8" s="729"/>
      <c r="R8" s="725"/>
      <c r="S8" s="726"/>
      <c r="T8" s="728" t="s">
        <v>269</v>
      </c>
      <c r="U8" s="729"/>
      <c r="V8" s="725"/>
      <c r="W8" s="726"/>
      <c r="X8" s="728" t="s">
        <v>269</v>
      </c>
      <c r="Y8" s="729"/>
      <c r="Z8" s="725"/>
      <c r="AA8" s="726"/>
      <c r="AB8" s="751"/>
      <c r="AC8" s="752"/>
      <c r="AD8" s="752"/>
      <c r="AE8" s="798"/>
      <c r="AF8" s="799"/>
      <c r="AG8" s="710" t="s">
        <v>124</v>
      </c>
      <c r="AH8" s="782"/>
      <c r="AI8" s="710" t="s">
        <v>125</v>
      </c>
      <c r="AJ8" s="782"/>
      <c r="AK8" s="743"/>
      <c r="AL8" s="783"/>
      <c r="AM8" s="743"/>
      <c r="AN8" s="783"/>
      <c r="AO8" s="743"/>
      <c r="AP8" s="783"/>
      <c r="AQ8" s="736" t="s">
        <v>270</v>
      </c>
      <c r="AR8" s="737"/>
      <c r="AS8" s="743"/>
      <c r="AT8" s="783"/>
      <c r="AU8" s="743"/>
      <c r="AV8" s="783"/>
      <c r="AW8" s="743"/>
      <c r="AX8" s="783"/>
      <c r="AY8" s="743"/>
      <c r="AZ8" s="783"/>
      <c r="BA8" s="818"/>
      <c r="BB8" s="819"/>
      <c r="BC8" s="751"/>
      <c r="BD8" s="752"/>
      <c r="BE8" s="752"/>
      <c r="BF8" s="743"/>
      <c r="BG8" s="783"/>
      <c r="BH8" s="743"/>
      <c r="BI8" s="783"/>
      <c r="BJ8" s="743"/>
      <c r="BK8" s="783"/>
      <c r="BL8" s="743"/>
      <c r="BM8" s="783"/>
      <c r="BN8" s="743"/>
      <c r="BO8" s="744"/>
      <c r="BP8" s="802" t="s">
        <v>137</v>
      </c>
      <c r="BQ8" s="803"/>
      <c r="BR8" s="802" t="s">
        <v>165</v>
      </c>
      <c r="BS8" s="803"/>
      <c r="BT8" s="802" t="s">
        <v>138</v>
      </c>
      <c r="BU8" s="804"/>
      <c r="BV8" s="793"/>
      <c r="BW8" s="794"/>
      <c r="BX8" s="751"/>
      <c r="BY8" s="752"/>
      <c r="BZ8" s="720" t="s">
        <v>273</v>
      </c>
      <c r="CA8" s="721"/>
      <c r="CB8" s="720" t="s">
        <v>273</v>
      </c>
      <c r="CC8" s="721"/>
      <c r="CD8" s="751"/>
      <c r="CE8" s="752"/>
      <c r="CF8" s="752"/>
      <c r="CG8" s="824" t="s">
        <v>278</v>
      </c>
      <c r="CH8" s="825"/>
      <c r="CI8" s="716"/>
      <c r="CJ8" s="717"/>
      <c r="CK8" s="716"/>
      <c r="CL8" s="717"/>
      <c r="CM8" s="734"/>
      <c r="CN8" s="735"/>
      <c r="CO8" s="770" t="s">
        <v>140</v>
      </c>
      <c r="CP8" s="711"/>
      <c r="CQ8" s="770" t="s">
        <v>141</v>
      </c>
      <c r="CR8" s="711"/>
      <c r="CS8" s="770" t="s">
        <v>140</v>
      </c>
      <c r="CT8" s="711"/>
      <c r="CU8" s="771" t="s">
        <v>143</v>
      </c>
      <c r="CV8" s="711"/>
      <c r="CW8" s="716"/>
      <c r="CX8" s="717"/>
      <c r="CY8" s="776"/>
      <c r="CZ8" s="777"/>
      <c r="DA8" s="820" t="s">
        <v>281</v>
      </c>
      <c r="DB8" s="821"/>
      <c r="DC8" s="829"/>
      <c r="DD8" s="830"/>
    </row>
    <row r="9" spans="1:108" s="8" customFormat="1" ht="15" customHeight="1">
      <c r="A9" s="2"/>
      <c r="B9" s="457"/>
      <c r="C9" s="458"/>
      <c r="D9" s="458"/>
      <c r="E9" s="459"/>
      <c r="F9" s="431"/>
      <c r="G9" s="426"/>
      <c r="H9" s="431"/>
      <c r="I9" s="426"/>
      <c r="J9" s="431"/>
      <c r="K9" s="426"/>
      <c r="L9" s="427"/>
      <c r="M9" s="426" t="s">
        <v>50</v>
      </c>
      <c r="N9" s="427"/>
      <c r="O9" s="427" t="s">
        <v>122</v>
      </c>
      <c r="P9" s="768" t="s">
        <v>184</v>
      </c>
      <c r="Q9" s="769"/>
      <c r="R9" s="768" t="s">
        <v>184</v>
      </c>
      <c r="S9" s="769"/>
      <c r="T9" s="768" t="s">
        <v>184</v>
      </c>
      <c r="U9" s="769"/>
      <c r="V9" s="768" t="s">
        <v>184</v>
      </c>
      <c r="W9" s="769"/>
      <c r="X9" s="768" t="s">
        <v>184</v>
      </c>
      <c r="Y9" s="769"/>
      <c r="Z9" s="768" t="s">
        <v>184</v>
      </c>
      <c r="AA9" s="769"/>
      <c r="AB9" s="431"/>
      <c r="AC9" s="427"/>
      <c r="AD9" s="427"/>
      <c r="AE9" s="431"/>
      <c r="AF9" s="426" t="s">
        <v>93</v>
      </c>
      <c r="AG9" s="431"/>
      <c r="AH9" s="426" t="s">
        <v>93</v>
      </c>
      <c r="AI9" s="431"/>
      <c r="AJ9" s="426" t="s">
        <v>93</v>
      </c>
      <c r="AK9" s="431"/>
      <c r="AL9" s="426" t="s">
        <v>129</v>
      </c>
      <c r="AM9" s="431"/>
      <c r="AN9" s="426" t="s">
        <v>150</v>
      </c>
      <c r="AO9" s="431"/>
      <c r="AP9" s="426" t="s">
        <v>52</v>
      </c>
      <c r="AQ9" s="431"/>
      <c r="AR9" s="426" t="s">
        <v>76</v>
      </c>
      <c r="AS9" s="431"/>
      <c r="AT9" s="426" t="s">
        <v>134</v>
      </c>
      <c r="AU9" s="431"/>
      <c r="AV9" s="426" t="s">
        <v>134</v>
      </c>
      <c r="AW9" s="431"/>
      <c r="AX9" s="426" t="s">
        <v>76</v>
      </c>
      <c r="AY9" s="431"/>
      <c r="AZ9" s="426" t="s">
        <v>76</v>
      </c>
      <c r="BA9" s="426" t="s">
        <v>76</v>
      </c>
      <c r="BB9" s="431" t="s">
        <v>76</v>
      </c>
      <c r="BC9" s="431"/>
      <c r="BD9" s="427"/>
      <c r="BE9" s="426"/>
      <c r="BF9" s="431"/>
      <c r="BG9" s="426" t="s">
        <v>14</v>
      </c>
      <c r="BH9" s="431"/>
      <c r="BI9" s="426" t="s">
        <v>161</v>
      </c>
      <c r="BJ9" s="431"/>
      <c r="BK9" s="426" t="s">
        <v>64</v>
      </c>
      <c r="BL9" s="431"/>
      <c r="BM9" s="427" t="s">
        <v>64</v>
      </c>
      <c r="BN9" s="431"/>
      <c r="BO9" s="426" t="s">
        <v>62</v>
      </c>
      <c r="BP9" s="431"/>
      <c r="BQ9" s="426" t="s">
        <v>62</v>
      </c>
      <c r="BR9" s="431"/>
      <c r="BS9" s="427" t="s">
        <v>62</v>
      </c>
      <c r="BT9" s="431"/>
      <c r="BU9" s="427" t="s">
        <v>62</v>
      </c>
      <c r="BV9" s="431"/>
      <c r="BW9" s="427" t="s">
        <v>62</v>
      </c>
      <c r="BX9" s="431"/>
      <c r="BY9" s="427" t="s">
        <v>116</v>
      </c>
      <c r="BZ9" s="431"/>
      <c r="CA9" s="426" t="s">
        <v>166</v>
      </c>
      <c r="CB9" s="431"/>
      <c r="CC9" s="433" t="s">
        <v>166</v>
      </c>
      <c r="CD9" s="431"/>
      <c r="CE9" s="427"/>
      <c r="CF9" s="427"/>
      <c r="CG9" s="434"/>
      <c r="CH9" s="426" t="s">
        <v>13</v>
      </c>
      <c r="CI9" s="431"/>
      <c r="CJ9" s="426" t="s">
        <v>12</v>
      </c>
      <c r="CK9" s="434"/>
      <c r="CL9" s="426" t="s">
        <v>100</v>
      </c>
      <c r="CM9" s="434"/>
      <c r="CN9" s="426" t="s">
        <v>101</v>
      </c>
      <c r="CO9" s="431"/>
      <c r="CP9" s="426" t="s">
        <v>166</v>
      </c>
      <c r="CQ9" s="431"/>
      <c r="CR9" s="426" t="s">
        <v>166</v>
      </c>
      <c r="CS9" s="812" t="s">
        <v>166</v>
      </c>
      <c r="CT9" s="813"/>
      <c r="CU9" s="812" t="s">
        <v>166</v>
      </c>
      <c r="CV9" s="813"/>
      <c r="CW9" s="431"/>
      <c r="CX9" s="426" t="s">
        <v>166</v>
      </c>
      <c r="CY9" s="812" t="s">
        <v>166</v>
      </c>
      <c r="CZ9" s="813"/>
      <c r="DA9" s="431"/>
      <c r="DB9" s="426" t="s">
        <v>166</v>
      </c>
      <c r="DC9" s="427"/>
      <c r="DD9" s="426" t="s">
        <v>77</v>
      </c>
    </row>
    <row r="10" spans="1:108" s="8" customFormat="1" ht="12" customHeight="1">
      <c r="B10" s="10"/>
      <c r="C10" s="9"/>
      <c r="D10" s="9"/>
      <c r="E10" s="113"/>
      <c r="F10" s="74"/>
      <c r="G10" s="75"/>
      <c r="H10" s="74"/>
      <c r="I10" s="75"/>
      <c r="J10" s="74"/>
      <c r="K10" s="75"/>
      <c r="L10" s="402"/>
      <c r="M10" s="402"/>
      <c r="N10" s="74"/>
      <c r="O10" s="402"/>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7">
        <v>2018</v>
      </c>
      <c r="B11" s="407" t="s">
        <v>119</v>
      </c>
      <c r="C11" s="408">
        <v>30</v>
      </c>
      <c r="D11" s="12"/>
      <c r="E11" s="83"/>
      <c r="F11" s="13" t="str">
        <f>IF('1-1全国'!$F$21="","",'1-1全国'!$F$21)</f>
        <v/>
      </c>
      <c r="G11" s="403">
        <f>IF('1-1全国'!$G$22="","",'1-1全国'!$G$22)</f>
        <v>0</v>
      </c>
      <c r="H11" s="13" t="str">
        <f>IF('1-1全国'!$H$21="","",'1-1全国'!$H$21)</f>
        <v/>
      </c>
      <c r="I11" s="403">
        <f>IF('1-1全国'!$I$22="","",'1-1全国'!$I$22)</f>
        <v>0</v>
      </c>
      <c r="J11" s="13" t="str">
        <f>IF('1-1全国'!$J$21="","",'1-1全国'!$J$21)</f>
        <v/>
      </c>
      <c r="K11" s="403">
        <f>IF('1-1全国'!$K$22="","",'1-1全国'!$K$22)</f>
        <v>0</v>
      </c>
      <c r="L11" s="13" t="str">
        <f>IF('1-1全国'!$L$21="","",'1-1全国'!$L$21)</f>
        <v/>
      </c>
      <c r="M11" s="403">
        <f>IF('1-1全国'!$M$22="","",'1-1全国'!$M$22)</f>
        <v>12675</v>
      </c>
      <c r="N11" s="13" t="str">
        <f>IF('1-1全国'!$N$21="","",'1-1全国'!$N$21)</f>
        <v/>
      </c>
      <c r="O11" s="403">
        <f>IF('1-1全国'!$O$22="","",'1-1全国'!$O$22)</f>
        <v>58008</v>
      </c>
      <c r="P11" s="13" t="str">
        <f>IF('1-1全国'!$P$21="","",'1-1全国'!$P$21)</f>
        <v/>
      </c>
      <c r="Q11" s="403">
        <f>IF('1-1全国'!$Q$22="","",'1-1全国'!$Q$22)</f>
        <v>0</v>
      </c>
      <c r="R11" s="13" t="str">
        <f>IF('1-1全国'!$R$21="","",'1-1全国'!$R$21)</f>
        <v/>
      </c>
      <c r="S11" s="404">
        <f>IF('1-1全国'!$S$22="","",'1-1全国'!$S$22)</f>
        <v>114.6</v>
      </c>
      <c r="T11" s="13" t="str">
        <f>IF('1-1全国'!$T$21="","",'1-1全国'!$T$21)</f>
        <v/>
      </c>
      <c r="U11" s="403">
        <f>IF('1-1全国'!$U$22="","",'1-1全国'!$U$22)</f>
        <v>0</v>
      </c>
      <c r="V11" s="13" t="str">
        <f>IF('1-1全国'!$V$21="","",'1-1全国'!$V$21)</f>
        <v/>
      </c>
      <c r="W11" s="404">
        <f>IF('1-1全国'!$W$22="","",'1-1全国'!$W$22)</f>
        <v>114.9</v>
      </c>
      <c r="X11" s="13" t="str">
        <f>IF('1-1全国'!$X$21="","",'1-1全国'!$X$21)</f>
        <v/>
      </c>
      <c r="Y11" s="403">
        <f>IF('1-1全国'!$Y$22="","",'1-1全国'!$Y$22)</f>
        <v>0</v>
      </c>
      <c r="Z11" s="13" t="str">
        <f>IF('1-1全国'!$Z$21="","",'1-1全国'!$Z$21)</f>
        <v/>
      </c>
      <c r="AA11" s="390">
        <f>IF('1-1全国'!$AA$22="","",'1-1全国'!$AA$22)</f>
        <v>102.6</v>
      </c>
      <c r="AB11" s="407" t="s">
        <v>119</v>
      </c>
      <c r="AC11" s="408">
        <v>30</v>
      </c>
      <c r="AD11" s="12"/>
      <c r="AE11" s="13" t="str">
        <f>IF('1-1全国'!$AB$21="","",'1-1全国'!$AB$21)</f>
        <v/>
      </c>
      <c r="AF11" s="393">
        <f>IF('1-1全国'!$AC$22="","",'1-1全国'!$AC$22)</f>
        <v>942370</v>
      </c>
      <c r="AG11" s="13" t="str">
        <f>IF('1-1全国'!$AD$21="","",'1-1全国'!$AD$21)</f>
        <v/>
      </c>
      <c r="AH11" s="393">
        <f>IF('1-1全国'!$AE$22="","",'1-1全国'!$AE$22)</f>
        <v>283235</v>
      </c>
      <c r="AI11" s="13" t="str">
        <f>IF('1-1全国'!$AF$21="","",'1-1全国'!$AF$21)</f>
        <v/>
      </c>
      <c r="AJ11" s="393">
        <f>IF('1-1全国'!$AG$22="","",'1-1全国'!$AG$22)</f>
        <v>396404</v>
      </c>
      <c r="AK11" s="13" t="str">
        <f>IF('1-1全国'!$AH$21="","",'1-1全国'!$AH$21)</f>
        <v/>
      </c>
      <c r="AL11" s="393">
        <f>IF('1-1全国'!$AI$22="","",'1-1全国'!$AI$22)</f>
        <v>243696</v>
      </c>
      <c r="AM11" s="13" t="str">
        <f>IF('1-1全国'!$AJ$21="","",'1-1全国'!$AJ$21)</f>
        <v/>
      </c>
      <c r="AN11" s="393">
        <f>IF('1-1全国'!$AK$22="","",'1-1全国'!$AK$22)</f>
        <v>139210</v>
      </c>
      <c r="AO11" s="13" t="str">
        <f>IF('1-1全国'!$AL$21="","",'1-1全国'!$AL$21)</f>
        <v/>
      </c>
      <c r="AP11" s="393">
        <f>IF('1-1全国'!$AM$22="","",'1-1全国'!$AM$22)</f>
        <v>131149</v>
      </c>
      <c r="AQ11" s="13" t="str">
        <f>IF('1-1全国'!$AN$21="","",'1-1全国'!$AN$21)</f>
        <v/>
      </c>
      <c r="AR11" s="393">
        <f>IF('1-1全国'!$AO$22="","",'1-1全国'!$AO$22)</f>
        <v>267177</v>
      </c>
      <c r="AS11" s="13" t="str">
        <f>IF('1-1全国'!$AP$22="","",'1-1全国'!$AP$22)</f>
        <v/>
      </c>
      <c r="AT11" s="393">
        <f>IF('1-1全国'!$AQ$22="","",'1-1全国'!$AQ$22)</f>
        <v>0</v>
      </c>
      <c r="AU11" s="13" t="str">
        <f>IF('1-1全国'!$AR$22="","",'1-1全国'!$AR$22)</f>
        <v/>
      </c>
      <c r="AV11" s="393">
        <f>IF('1-1全国'!$AS$22="","",'1-1全国'!$AS$22)</f>
        <v>0</v>
      </c>
      <c r="AW11" s="13" t="str">
        <f>IF('1-1全国'!$AT$21="","",'1-1全国'!$AT$21)</f>
        <v/>
      </c>
      <c r="AX11" s="393">
        <f>IF('1-1全国'!$AU$22="","",'1-1全国'!$AU$22)</f>
        <v>7797315</v>
      </c>
      <c r="AY11" s="13" t="str">
        <f>IF('1-1全国'!$AV$22="","",'1-1全国'!$AV$22)</f>
        <v/>
      </c>
      <c r="AZ11" s="393">
        <f>IF('1-1全国'!$AW$22="","",'1-1全国'!$AW$22)</f>
        <v>5154804</v>
      </c>
      <c r="BA11" s="393">
        <f>IF('1-1全国'!AX11="","",'1-1全国'!AX11)</f>
        <v>4632612.6500000004</v>
      </c>
      <c r="BB11" s="389">
        <f>IF('1-1全国'!AY11="","",'1-1全国'!AY11)</f>
        <v>209.18697</v>
      </c>
      <c r="BC11" s="407" t="s">
        <v>119</v>
      </c>
      <c r="BD11" s="408">
        <v>30</v>
      </c>
      <c r="BE11" s="11"/>
      <c r="BF11" s="13" t="str">
        <f>IF('1-1全国'!$AZ$21="","",'1-1全国'!$AZ$21)</f>
        <v/>
      </c>
      <c r="BG11" s="393">
        <f>IF('1-1全国'!$BA$22="","",'1-1全国'!$BA$22)</f>
        <v>8235</v>
      </c>
      <c r="BH11" s="13" t="str">
        <f>IF('1-1全国'!$BB$22="","",'1-1全国'!$BB$22)</f>
        <v/>
      </c>
      <c r="BI11" s="393">
        <f>IF('1-1全国'!$BC$22="","",'1-1全国'!$BC$22)</f>
        <v>14855</v>
      </c>
      <c r="BJ11" s="13" t="str">
        <f>IF('1-1全国'!$BD$22="","",'1-1全国'!$BD$22)</f>
        <v/>
      </c>
      <c r="BK11" s="393">
        <f>IF('1-1全国'!$BE$22="","",'1-1全国'!$BE$22)</f>
        <v>814788</v>
      </c>
      <c r="BL11" s="13" t="str">
        <f>IF('1-1全国'!$BF$22="","",'1-1全国'!$BF$22)</f>
        <v/>
      </c>
      <c r="BM11" s="393">
        <f>IF('1-1全国'!$BG$22="","",'1-1全国'!$BG$22)</f>
        <v>827033</v>
      </c>
      <c r="BN11" s="13" t="str">
        <f>IF('1-1全国'!$BH$22="","",'1-1全国'!$BH$22)</f>
        <v/>
      </c>
      <c r="BO11" s="393">
        <f>IF('1-1全国'!$BI$22="","",'1-1全国'!$BI$22)</f>
        <v>196044</v>
      </c>
      <c r="BP11" s="13" t="str">
        <f>IF('1-1全国'!$BJ$22="","",'1-1全国'!$BJ$22)</f>
        <v/>
      </c>
      <c r="BQ11" s="393">
        <f>IF('1-1全国'!$BK$22="","",'1-1全国'!$BK$22)</f>
        <v>39159</v>
      </c>
      <c r="BR11" s="13" t="str">
        <f>IF('1-1全国'!$BL$22="","",'1-1全国'!$BL$22)</f>
        <v/>
      </c>
      <c r="BS11" s="393">
        <f>IF('1-1全国'!$BM$22="","",'1-1全国'!$BM$22)</f>
        <v>116418</v>
      </c>
      <c r="BT11" s="13" t="str">
        <f>IF('1-1全国'!$BN$22="","",'1-1全国'!$BN$22)</f>
        <v/>
      </c>
      <c r="BU11" s="389">
        <f>IF('1-1全国'!$BO$22="","",'1-1全国'!$BO$22)</f>
        <v>40466</v>
      </c>
      <c r="BV11" s="486"/>
      <c r="BW11" s="389">
        <f>IF('1-1全国'!$BQ$22="","",'1-1全国'!$BQ$22)</f>
        <v>119780.29</v>
      </c>
      <c r="BX11" s="13" t="str">
        <f>IF('1-1全国'!$BR$22="","",'1-1全国'!$BR$22)</f>
        <v/>
      </c>
      <c r="BY11" s="393">
        <f>IF('1-1全国'!$BS$22="","",'1-1全国'!$BS$22)</f>
        <v>53800</v>
      </c>
      <c r="BZ11" s="13" t="str">
        <f>IF('1-1全国'!$BT$22="","",'1-1全国'!$BT$22)</f>
        <v/>
      </c>
      <c r="CA11" s="391">
        <f>IF('1-1全国'!$BU$22="","",'1-1全国'!$BU$22)</f>
        <v>101</v>
      </c>
      <c r="CB11" s="13" t="str">
        <f>IF('1-1全国'!$BV$22="","",'1-1全国'!$BV$22)</f>
        <v/>
      </c>
      <c r="CC11" s="392">
        <f>IF('1-1全国'!$BW$22="","",'1-1全国'!$BW$22)</f>
        <v>99.5</v>
      </c>
      <c r="CD11" s="407" t="s">
        <v>119</v>
      </c>
      <c r="CE11" s="408">
        <v>30</v>
      </c>
      <c r="CF11" s="12"/>
      <c r="CG11" s="13" t="str">
        <f>IF('1-1全国'!$BX$21="","",'1-1全国'!$BX$21)</f>
        <v/>
      </c>
      <c r="CH11" s="393">
        <f>IF('1-1全国'!$BY$22="","",'1-1全国'!$BY$22)</f>
        <v>287315</v>
      </c>
      <c r="CI11" s="12" t="str">
        <f>IF('1-1全国'!$BZ$22="","",'1-1全国'!$BZ$22)</f>
        <v/>
      </c>
      <c r="CJ11" s="395">
        <f>IF('1-1全国'!$CA$22="","",'1-1全国'!$CA$22)</f>
        <v>1.61</v>
      </c>
      <c r="CK11" s="12" t="str">
        <f>IF('1-1全国'!$CB$22="","",'1-1全国'!$CB$22)</f>
        <v/>
      </c>
      <c r="CL11" s="393">
        <f>IF('1-1全国'!$CC$22="","",'1-1全国'!$CC$22)</f>
        <v>4895</v>
      </c>
      <c r="CM11" s="13" t="str">
        <f>IF('1-1全国'!$CD$22="","",'1-1全国'!$CD$22)</f>
        <v/>
      </c>
      <c r="CN11" s="393">
        <f>IF('1-1全国'!$CE$22="","",'1-1全国'!$CE$22)</f>
        <v>11721</v>
      </c>
      <c r="CO11" s="13" t="str">
        <f>IF('1-1全国'!$CF$22="","",'1-1全国'!$CF$22)</f>
        <v/>
      </c>
      <c r="CP11" s="392">
        <f>IF('1-1全国'!$CG$22="","",'1-1全国'!$CG$22)</f>
        <v>101.6</v>
      </c>
      <c r="CQ11" s="12" t="str">
        <f>IF('1-1全国'!$CH$22="","",'1-1全国'!$CH$22)</f>
        <v/>
      </c>
      <c r="CR11" s="392">
        <f>IF('1-1全国'!$CI$22="","",'1-1全国'!$CI$22)</f>
        <v>102.1</v>
      </c>
      <c r="CS11" s="12" t="str">
        <f>IF('1-1全国'!$CJ$22="","",'1-1全国'!$CJ$22)</f>
        <v/>
      </c>
      <c r="CT11" s="392">
        <f>IF('1-1全国'!$CK$22="","",'1-1全国'!$CK$22)</f>
        <v>100.9</v>
      </c>
      <c r="CU11" s="12" t="str">
        <f>IF('1-1全国'!$CL$22="","",'1-1全国'!$CL$22)</f>
        <v/>
      </c>
      <c r="CV11" s="392">
        <f>IF('1-1全国'!$CM$22="","",'1-1全国'!$CM$22)</f>
        <v>101.4</v>
      </c>
      <c r="CW11" s="12" t="str">
        <f>IF('1-1全国'!$CN$22="","",'1-1全国'!$CN$22)</f>
        <v/>
      </c>
      <c r="CX11" s="392">
        <f>IF('1-1全国'!$CO$22="","",'1-1全国'!$CO$22)</f>
        <v>98.6</v>
      </c>
      <c r="CY11" s="12" t="str">
        <f>IF('1-1全国'!$CP$22="","",'1-1全国'!$CP$22)</f>
        <v/>
      </c>
      <c r="CZ11" s="392">
        <f>IF('1-1全国'!$CQ$22="","",'1-1全国'!$CQ$22)</f>
        <v>105.2</v>
      </c>
      <c r="DA11" s="12" t="str">
        <f>IF('1-1全国'!$CR$22="","",'1-1全国'!$CR$22)</f>
        <v/>
      </c>
      <c r="DB11" s="392">
        <f>IF('1-1全国'!$CS$22="","",'1-1全国'!$CS$22)</f>
        <v>134.69999999999999</v>
      </c>
      <c r="DC11" s="12" t="str">
        <f>IF('1-1全国'!$CT$22="","",'1-1全国'!$CT$22)</f>
        <v/>
      </c>
      <c r="DD11" s="392">
        <f>IF('1-1全国'!$CU$22="","",'1-1全国'!$CU$22)</f>
        <v>2.4</v>
      </c>
    </row>
    <row r="12" spans="1:108" s="8" customFormat="1" ht="18" customHeight="1">
      <c r="A12" s="407">
        <v>2019</v>
      </c>
      <c r="B12" s="407" t="s">
        <v>109</v>
      </c>
      <c r="C12" s="408">
        <v>1</v>
      </c>
      <c r="D12" s="12"/>
      <c r="E12" s="83"/>
      <c r="F12" s="13" t="str">
        <f>IF('1-1全国'!$F$22="","",'1-1全国'!$F$22)</f>
        <v/>
      </c>
      <c r="G12" s="403">
        <f>IF('1-1全国'!$G$23="","",'1-1全国'!$G$23)</f>
        <v>0</v>
      </c>
      <c r="H12" s="13" t="str">
        <f>IF('1-1全国'!$H$22="","",'1-1全国'!$H$22)</f>
        <v/>
      </c>
      <c r="I12" s="403">
        <f>IF('1-1全国'!$I$23="","",'1-1全国'!$I$23)</f>
        <v>0</v>
      </c>
      <c r="J12" s="13" t="str">
        <f>IF('1-1全国'!$J$22="","",'1-1全国'!$J$22)</f>
        <v/>
      </c>
      <c r="K12" s="403">
        <f>IF('1-1全国'!$K$23="","",'1-1全国'!$K$23)</f>
        <v>0</v>
      </c>
      <c r="L12" s="13" t="str">
        <f>IF('1-1全国'!$L$22="","",'1-1全国'!$L$22)</f>
        <v/>
      </c>
      <c r="M12" s="403">
        <f>IF('1-1全国'!$M$23="","",'1-1全国'!$M$23)</f>
        <v>12656</v>
      </c>
      <c r="N12" s="13" t="str">
        <f>IF('1-1全国'!$N$22="","",'1-1全国'!$N$22)</f>
        <v/>
      </c>
      <c r="O12" s="403">
        <f>IF('1-1全国'!$O$23="","",'1-1全国'!$O$23)</f>
        <v>58527</v>
      </c>
      <c r="P12" s="13" t="str">
        <f>IF('1-1全国'!$P$22="","",'1-1全国'!$P$22)</f>
        <v/>
      </c>
      <c r="Q12" s="403">
        <f>IF('1-1全国'!$Q$23="","",'1-1全国'!$Q$23)</f>
        <v>0</v>
      </c>
      <c r="R12" s="13" t="str">
        <f>IF('1-1全国'!$R$22="","",'1-1全国'!$R$22)</f>
        <v/>
      </c>
      <c r="S12" s="404">
        <f>IF('1-1全国'!$S$23="","",'1-1全国'!$S$23)</f>
        <v>111.6</v>
      </c>
      <c r="T12" s="13" t="str">
        <f>IF('1-1全国'!$T$22="","",'1-1全国'!$T$22)</f>
        <v/>
      </c>
      <c r="U12" s="403">
        <f>IF('1-1全国'!$U$23="","",'1-1全国'!$U$23)</f>
        <v>0</v>
      </c>
      <c r="V12" s="13" t="str">
        <f>IF('1-1全国'!$V$22="","",'1-1全国'!$V$22)</f>
        <v/>
      </c>
      <c r="W12" s="404">
        <f>IF('1-1全国'!$W$23="","",'1-1全国'!$W$23)</f>
        <v>112</v>
      </c>
      <c r="X12" s="13" t="str">
        <f>IF('1-1全国'!$X$22="","",'1-1全国'!$X$22)</f>
        <v/>
      </c>
      <c r="Y12" s="403">
        <f>IF('1-1全国'!$Y$23="","",'1-1全国'!$Y$23)</f>
        <v>0</v>
      </c>
      <c r="Z12" s="13" t="str">
        <f>IF('1-1全国'!$Z$22="","",'1-1全国'!$Z$22)</f>
        <v/>
      </c>
      <c r="AA12" s="390">
        <f>IF('1-1全国'!$AA$23="","",'1-1全国'!$AA$23)</f>
        <v>103.3</v>
      </c>
      <c r="AB12" s="407" t="s">
        <v>109</v>
      </c>
      <c r="AC12" s="408">
        <v>1</v>
      </c>
      <c r="AD12" s="12"/>
      <c r="AE12" s="13" t="str">
        <f>IF('1-1全国'!$AB$22="","",'1-1全国'!$AB$22)</f>
        <v/>
      </c>
      <c r="AF12" s="393">
        <f>IF('1-1全国'!$AC$23="","",'1-1全国'!$AC$23)</f>
        <v>905123</v>
      </c>
      <c r="AG12" s="13" t="str">
        <f>IF('1-1全国'!$AD$22="","",'1-1全国'!$AD$22)</f>
        <v/>
      </c>
      <c r="AH12" s="393">
        <f>IF('1-1全国'!$AE$23="","",'1-1全国'!$AE$23)</f>
        <v>288738</v>
      </c>
      <c r="AI12" s="13" t="str">
        <f>IF('1-1全国'!$AF$22="","",'1-1全国'!$AF$22)</f>
        <v/>
      </c>
      <c r="AJ12" s="393">
        <f>IF('1-1全国'!$AG$23="","",'1-1全国'!$AG$23)</f>
        <v>342289</v>
      </c>
      <c r="AK12" s="13" t="str">
        <f>IF('1-1全国'!$AH$22="","",'1-1全国'!$AH$22)</f>
        <v/>
      </c>
      <c r="AL12" s="393">
        <f>IF('1-1全国'!$AI$23="","",'1-1全国'!$AI$23)</f>
        <v>251437</v>
      </c>
      <c r="AM12" s="13" t="str">
        <f>IF('1-1全国'!$AJ$22="","",'1-1全国'!$AJ$22)</f>
        <v/>
      </c>
      <c r="AN12" s="393">
        <f>IF('1-1全国'!$AK$23="","",'1-1全国'!$AK$23)</f>
        <v>148384</v>
      </c>
      <c r="AO12" s="13" t="str">
        <f>IF('1-1全国'!$AL$22="","",'1-1全国'!$AL$22)</f>
        <v/>
      </c>
      <c r="AP12" s="393">
        <f>IF('1-1全国'!$AM$23="","",'1-1全国'!$AM$23)</f>
        <v>127555</v>
      </c>
      <c r="AQ12" s="13" t="str">
        <f>IF('1-1全国'!$AN$22="","",'1-1全国'!$AN$22)</f>
        <v/>
      </c>
      <c r="AR12" s="393">
        <f>IF('1-1全国'!$AO$23="","",'1-1全国'!$AO$23)</f>
        <v>272809</v>
      </c>
      <c r="AS12" s="13" t="str">
        <f>IF('1-1全国'!$AP$23="","",'1-1全国'!$AP$23)</f>
        <v/>
      </c>
      <c r="AT12" s="393">
        <f>IF('1-1全国'!$AQ$23="","",'1-1全国'!$AQ$23)</f>
        <v>0</v>
      </c>
      <c r="AU12" s="13" t="str">
        <f>IF('1-1全国'!$AR$23="","",'1-1全国'!$AR$23)</f>
        <v/>
      </c>
      <c r="AV12" s="393">
        <f>IF('1-1全国'!$AS$23="","",'1-1全国'!$AS$23)</f>
        <v>0</v>
      </c>
      <c r="AW12" s="13" t="str">
        <f>IF('1-1全国'!$AT$22="","",'1-1全国'!$AT$22)</f>
        <v/>
      </c>
      <c r="AX12" s="393">
        <f>IF('1-1全国'!$AU$23="","",'1-1全国'!$AU$23)</f>
        <v>8001229</v>
      </c>
      <c r="AY12" s="13" t="str">
        <f>IF('1-1全国'!$AV$23="","",'1-1全国'!$AV$23)</f>
        <v/>
      </c>
      <c r="AZ12" s="393">
        <f>IF('1-1全国'!$AW$23="","",'1-1全国'!$AW$23)</f>
        <v>5246636</v>
      </c>
      <c r="BA12" s="86">
        <v>2612755</v>
      </c>
      <c r="BB12" s="87">
        <v>30</v>
      </c>
      <c r="BC12" s="407" t="s">
        <v>109</v>
      </c>
      <c r="BD12" s="408">
        <v>1</v>
      </c>
      <c r="BE12" s="11"/>
      <c r="BF12" s="13" t="str">
        <f>IF('1-1全国'!$AZ$22="","",'1-1全国'!$AZ$22)</f>
        <v/>
      </c>
      <c r="BG12" s="393">
        <f>IF('1-1全国'!$BA$23="","",'1-1全国'!$BA$23)</f>
        <v>8383</v>
      </c>
      <c r="BH12" s="13" t="str">
        <f>IF('1-1全国'!$BB$23="","",'1-1全国'!$BB$23)</f>
        <v/>
      </c>
      <c r="BI12" s="393">
        <f>IF('1-1全国'!$BC$23="","",'1-1全国'!$BC$23)</f>
        <v>14232</v>
      </c>
      <c r="BJ12" s="13" t="str">
        <f>IF('1-1全国'!$BD$23="","",'1-1全国'!$BD$23)</f>
        <v/>
      </c>
      <c r="BK12" s="393">
        <f>IF('1-1全国'!$BE$23="","",'1-1全国'!$BE$23)</f>
        <v>769317</v>
      </c>
      <c r="BL12" s="13" t="str">
        <f>IF('1-1全国'!$BF$23="","",'1-1全国'!$BF$23)</f>
        <v/>
      </c>
      <c r="BM12" s="393">
        <f>IF('1-1全国'!$BG$23="","",'1-1全国'!$BG$23)</f>
        <v>785995</v>
      </c>
      <c r="BN12" s="13" t="str">
        <f>IF('1-1全国'!$BH$23="","",'1-1全国'!$BH$23)</f>
        <v/>
      </c>
      <c r="BO12" s="393">
        <f>IF('1-1全国'!$BI$23="","",'1-1全国'!$BI$23)</f>
        <v>193962</v>
      </c>
      <c r="BP12" s="13" t="str">
        <f>IF('1-1全国'!$BJ$23="","",'1-1全国'!$BJ$23)</f>
        <v/>
      </c>
      <c r="BQ12" s="393">
        <f>IF('1-1全国'!$BK$23="","",'1-1全国'!$BK$23)</f>
        <v>37541</v>
      </c>
      <c r="BR12" s="13" t="str">
        <f>IF('1-1全国'!$BL$23="","",'1-1全国'!$BL$23)</f>
        <v/>
      </c>
      <c r="BS12" s="393">
        <f>IF('1-1全国'!$BM$23="","",'1-1全国'!$BM$23)</f>
        <v>116225</v>
      </c>
      <c r="BT12" s="13" t="str">
        <f>IF('1-1全国'!$BN$23="","",'1-1全国'!$BN$23)</f>
        <v/>
      </c>
      <c r="BU12" s="389">
        <f>IF('1-1全国'!$BO$23="","",'1-1全国'!$BO$23)</f>
        <v>40196</v>
      </c>
      <c r="BV12" s="486"/>
      <c r="BW12" s="389">
        <f>IF('1-1全国'!$BQ$23="","",'1-1全国'!$BQ$23)</f>
        <v>121841.43</v>
      </c>
      <c r="BX12" s="13" t="str">
        <f>IF('1-1全国'!$BR$23="","",'1-1全国'!$BR$23)</f>
        <v/>
      </c>
      <c r="BY12" s="393">
        <f>IF('1-1全国'!$BS$23="","",'1-1全国'!$BS$23)</f>
        <v>59592</v>
      </c>
      <c r="BZ12" s="13" t="str">
        <f>IF('1-1全国'!$BT$23="","",'1-1全国'!$BT$23)</f>
        <v/>
      </c>
      <c r="CA12" s="391">
        <f>IF('1-1全国'!$BU$23="","",'1-1全国'!$BU$23)</f>
        <v>101.2</v>
      </c>
      <c r="CB12" s="13" t="str">
        <f>IF('1-1全国'!$BV$23="","",'1-1全国'!$BV$23)</f>
        <v/>
      </c>
      <c r="CC12" s="392">
        <f>IF('1-1全国'!$BW$23="","",'1-1全国'!$BW$23)</f>
        <v>100</v>
      </c>
      <c r="CD12" s="407" t="s">
        <v>109</v>
      </c>
      <c r="CE12" s="408">
        <v>1</v>
      </c>
      <c r="CF12" s="12"/>
      <c r="CG12" s="13" t="str">
        <f>IF('1-1全国'!$BX$22="","",'1-1全国'!$BX$22)</f>
        <v/>
      </c>
      <c r="CH12" s="393">
        <f>IF('1-1全国'!$BY$23="","",'1-1全国'!$BY$23)</f>
        <v>293379</v>
      </c>
      <c r="CI12" s="12" t="str">
        <f>IF('1-1全国'!$BZ$23="","",'1-1全国'!$BZ$23)</f>
        <v/>
      </c>
      <c r="CJ12" s="395">
        <f>IF('1-1全国'!$CA$23="","",'1-1全国'!$CA$23)</f>
        <v>1.6</v>
      </c>
      <c r="CK12" s="12" t="str">
        <f>IF('1-1全国'!$CB$23="","",'1-1全国'!$CB$23)</f>
        <v/>
      </c>
      <c r="CL12" s="393">
        <f>IF('1-1全国'!$CC$23="","",'1-1全国'!$CC$23)</f>
        <v>4752</v>
      </c>
      <c r="CM12" s="13" t="str">
        <f>IF('1-1全国'!$CD$23="","",'1-1全国'!$CD$23)</f>
        <v/>
      </c>
      <c r="CN12" s="393">
        <f>IF('1-1全国'!$CE$23="","",'1-1全国'!$CE$23)</f>
        <v>11505</v>
      </c>
      <c r="CO12" s="13" t="str">
        <f>IF('1-1全国'!$CF$23="","",'1-1全国'!$CF$23)</f>
        <v/>
      </c>
      <c r="CP12" s="392">
        <f>IF('1-1全国'!$CG$23="","",'1-1全国'!$CG$23)</f>
        <v>101.2</v>
      </c>
      <c r="CQ12" s="12" t="str">
        <f>IF('1-1全国'!$CH$23="","",'1-1全国'!$CH$23)</f>
        <v/>
      </c>
      <c r="CR12" s="392">
        <f>IF('1-1全国'!$CI$23="","",'1-1全国'!$CI$23)</f>
        <v>101.2</v>
      </c>
      <c r="CS12" s="12" t="str">
        <f>IF('1-1全国'!$CJ$23="","",'1-1全国'!$CJ$23)</f>
        <v/>
      </c>
      <c r="CT12" s="392">
        <f>IF('1-1全国'!$CK$23="","",'1-1全国'!$CK$23)</f>
        <v>100.7</v>
      </c>
      <c r="CU12" s="12" t="str">
        <f>IF('1-1全国'!$CL$23="","",'1-1全国'!$CL$23)</f>
        <v/>
      </c>
      <c r="CV12" s="392">
        <f>IF('1-1全国'!$CM$23="","",'1-1全国'!$CM$23)</f>
        <v>100.7</v>
      </c>
      <c r="CW12" s="12" t="str">
        <f>IF('1-1全国'!$CN$23="","",'1-1全国'!$CN$23)</f>
        <v/>
      </c>
      <c r="CX12" s="392">
        <f>IF('1-1全国'!$CO$23="","",'1-1全国'!$CO$23)</f>
        <v>99.8</v>
      </c>
      <c r="CY12" s="12" t="str">
        <f>IF('1-1全国'!$CP$23="","",'1-1全国'!$CP$23)</f>
        <v/>
      </c>
      <c r="CZ12" s="392">
        <f>IF('1-1全国'!$CQ$23="","",'1-1全国'!$CQ$23)</f>
        <v>102.9</v>
      </c>
      <c r="DA12" s="12" t="str">
        <f>IF('1-1全国'!$CR$23="","",'1-1全国'!$CR$23)</f>
        <v/>
      </c>
      <c r="DB12" s="392">
        <f>IF('1-1全国'!$CS$23="","",'1-1全国'!$CS$23)</f>
        <v>124.7</v>
      </c>
      <c r="DC12" s="12" t="str">
        <f>IF('1-1全国'!$CT$23="","",'1-1全国'!$CT$23)</f>
        <v/>
      </c>
      <c r="DD12" s="392">
        <f>IF('1-1全国'!$CU$23="","",'1-1全国'!$CU$23)</f>
        <v>2.4</v>
      </c>
    </row>
    <row r="13" spans="1:108" s="8" customFormat="1" ht="18" customHeight="1">
      <c r="A13" s="129">
        <v>2020</v>
      </c>
      <c r="B13" s="407" t="s">
        <v>109</v>
      </c>
      <c r="C13" s="408">
        <v>2</v>
      </c>
      <c r="D13" s="12"/>
      <c r="E13" s="83"/>
      <c r="F13" s="13" t="str">
        <f>IF('1-1全国'!$F$23="","",'1-1全国'!$F$23)</f>
        <v/>
      </c>
      <c r="G13" s="403">
        <f>IF('1-1全国'!$G$24="","",'1-1全国'!$G$24)</f>
        <v>0</v>
      </c>
      <c r="H13" s="13" t="str">
        <f>IF('1-1全国'!$H$23="","",'1-1全国'!$H$23)</f>
        <v/>
      </c>
      <c r="I13" s="403">
        <f>IF('1-1全国'!$I$24="","",'1-1全国'!$I$24)</f>
        <v>0</v>
      </c>
      <c r="J13" s="13" t="str">
        <f>IF('1-1全国'!$J$23="","",'1-1全国'!$J$23)</f>
        <v/>
      </c>
      <c r="K13" s="403">
        <f>IF('1-1全国'!$K$24="","",'1-1全国'!$K$24)</f>
        <v>0</v>
      </c>
      <c r="L13" s="13" t="str">
        <f>IF('1-1全国'!$L$23="","",'1-1全国'!$L$23)</f>
        <v/>
      </c>
      <c r="M13" s="403">
        <f>IF('1-1全国'!$M$24="","",'1-1全国'!$M$24)</f>
        <v>12615</v>
      </c>
      <c r="N13" s="13" t="str">
        <f>IF('1-1全国'!$N$23="","",'1-1全国'!$N$23)</f>
        <v/>
      </c>
      <c r="O13" s="403">
        <f>IF('1-1全国'!$O$24="","",'1-1全国'!$O$24)</f>
        <v>59072</v>
      </c>
      <c r="P13" s="13" t="str">
        <f>IF('1-1全国'!$P$23="","",'1-1全国'!$P$23)</f>
        <v/>
      </c>
      <c r="Q13" s="403">
        <f>IF('1-1全国'!$Q$24="","",'1-1全国'!$Q$24)</f>
        <v>0</v>
      </c>
      <c r="R13" s="13" t="str">
        <f>IF('1-1全国'!$R$23="","",'1-1全国'!$R$23)</f>
        <v/>
      </c>
      <c r="S13" s="404">
        <f>IF('1-1全国'!$S$24="","",'1-1全国'!$S$24)</f>
        <v>100</v>
      </c>
      <c r="T13" s="13" t="str">
        <f>IF('1-1全国'!$T$23="","",'1-1全国'!$T$23)</f>
        <v/>
      </c>
      <c r="U13" s="403">
        <f>IF('1-1全国'!$U$24="","",'1-1全国'!$U$24)</f>
        <v>0</v>
      </c>
      <c r="V13" s="13" t="str">
        <f>IF('1-1全国'!$V$23="","",'1-1全国'!$V$23)</f>
        <v/>
      </c>
      <c r="W13" s="404">
        <f>IF('1-1全国'!$W$24="","",'1-1全国'!$W$24)</f>
        <v>100</v>
      </c>
      <c r="X13" s="13" t="str">
        <f>IF('1-1全国'!$X$23="","",'1-1全国'!$X$23)</f>
        <v/>
      </c>
      <c r="Y13" s="403">
        <f>IF('1-1全国'!$Y$24="","",'1-1全国'!$Y$24)</f>
        <v>0</v>
      </c>
      <c r="Z13" s="13" t="str">
        <f>IF('1-1全国'!$Z$23="","",'1-1全国'!$Z$23)</f>
        <v/>
      </c>
      <c r="AA13" s="390">
        <f>IF('1-1全国'!$AA$24="","",'1-1全国'!$AA$24)</f>
        <v>100</v>
      </c>
      <c r="AB13" s="407" t="s">
        <v>109</v>
      </c>
      <c r="AC13" s="408">
        <v>2</v>
      </c>
      <c r="AD13" s="12"/>
      <c r="AE13" s="13" t="str">
        <f>IF('1-1全国'!$AB$23="","",'1-1全国'!$AB$23)</f>
        <v/>
      </c>
      <c r="AF13" s="393">
        <f>IF('1-1全国'!$AC$24="","",'1-1全国'!$AC$24)</f>
        <v>814765</v>
      </c>
      <c r="AG13" s="13" t="str">
        <f>IF('1-1全国'!$AD$23="","",'1-1全国'!$AD$23)</f>
        <v/>
      </c>
      <c r="AH13" s="393">
        <f>IF('1-1全国'!$AE$24="","",'1-1全国'!$AE$24)</f>
        <v>261088</v>
      </c>
      <c r="AI13" s="13" t="str">
        <f>IF('1-1全国'!$AF$23="","",'1-1全国'!$AF$23)</f>
        <v/>
      </c>
      <c r="AJ13" s="393">
        <f>IF('1-1全国'!$AG$24="","",'1-1全国'!$AG$24)</f>
        <v>306753</v>
      </c>
      <c r="AK13" s="13" t="str">
        <f>IF('1-1全国'!$AH$23="","",'1-1全国'!$AH$23)</f>
        <v/>
      </c>
      <c r="AL13" s="393">
        <f>IF('1-1全国'!$AI$24="","",'1-1全国'!$AI$24)</f>
        <v>247224</v>
      </c>
      <c r="AM13" s="13" t="str">
        <f>IF('1-1全国'!$AJ$23="","",'1-1全国'!$AJ$23)</f>
        <v/>
      </c>
      <c r="AN13" s="393">
        <f>IF('1-1全国'!$AK$24="","",'1-1全国'!$AK$24)</f>
        <v>153967</v>
      </c>
      <c r="AO13" s="13" t="str">
        <f>IF('1-1全国'!$AL$23="","",'1-1全国'!$AL$23)</f>
        <v/>
      </c>
      <c r="AP13" s="393">
        <f>IF('1-1全国'!$AM$24="","",'1-1全国'!$AM$24)</f>
        <v>113744</v>
      </c>
      <c r="AQ13" s="13" t="str">
        <f>IF('1-1全国'!$AN$23="","",'1-1全国'!$AN$23)</f>
        <v/>
      </c>
      <c r="AR13" s="393">
        <f>IF('1-1全国'!$AO$24="","",'1-1全国'!$AO$24)</f>
        <v>243066</v>
      </c>
      <c r="AS13" s="13" t="str">
        <f>IF('1-1全国'!$AP$24="","",'1-1全国'!$AP$24)</f>
        <v/>
      </c>
      <c r="AT13" s="393">
        <f>IF('1-1全国'!$AQ$24="","",'1-1全国'!$AQ$24)</f>
        <v>0</v>
      </c>
      <c r="AU13" s="13" t="str">
        <f>IF('1-1全国'!$AR$24="","",'1-1全国'!$AR$24)</f>
        <v/>
      </c>
      <c r="AV13" s="393">
        <f>IF('1-1全国'!$AS$24="","",'1-1全国'!$AS$24)</f>
        <v>0</v>
      </c>
      <c r="AW13" s="13" t="str">
        <f>IF('1-1全国'!$AT$23="","",'1-1全国'!$AT$23)</f>
        <v/>
      </c>
      <c r="AX13" s="393">
        <f>IF('1-1全国'!$AU$24="","",'1-1全国'!$AU$24)</f>
        <v>8765116</v>
      </c>
      <c r="AY13" s="13" t="str">
        <f>IF('1-1全国'!$AV$24="","",'1-1全国'!$AV$24)</f>
        <v/>
      </c>
      <c r="AZ13" s="393">
        <f>IF('1-1全国'!$AW$24="","",'1-1全国'!$AW$24)</f>
        <v>5544439</v>
      </c>
      <c r="BA13" s="86">
        <v>1839809</v>
      </c>
      <c r="BB13" s="87">
        <v>25</v>
      </c>
      <c r="BC13" s="407" t="s">
        <v>109</v>
      </c>
      <c r="BD13" s="408">
        <v>2</v>
      </c>
      <c r="BE13" s="11"/>
      <c r="BF13" s="13" t="str">
        <f>IF('1-1全国'!$AZ$23="","",'1-1全国'!$AZ$23)</f>
        <v/>
      </c>
      <c r="BG13" s="393">
        <f>IF('1-1全国'!$BA$24="","",'1-1全国'!$BA$24)</f>
        <v>7773</v>
      </c>
      <c r="BH13" s="13" t="str">
        <f>IF('1-1全国'!$BB$24="","",'1-1全国'!$BB$24)</f>
        <v/>
      </c>
      <c r="BI13" s="393">
        <f>IF('1-1全国'!$BC$24="","",'1-1全国'!$BC$24)</f>
        <v>12200</v>
      </c>
      <c r="BJ13" s="13" t="str">
        <f>IF('1-1全国'!$BD$24="","",'1-1全国'!$BD$24)</f>
        <v/>
      </c>
      <c r="BK13" s="393">
        <f>IF('1-1全国'!$BE$24="","",'1-1全国'!$BE$24)</f>
        <v>683991</v>
      </c>
      <c r="BL13" s="13" t="str">
        <f>IF('1-1全国'!$BF$24="","",'1-1全国'!$BF$24)</f>
        <v/>
      </c>
      <c r="BM13" s="393">
        <f>IF('1-1全国'!$BG$24="","",'1-1全国'!$BG$24)</f>
        <v>680108</v>
      </c>
      <c r="BN13" s="13" t="str">
        <f>IF('1-1全国'!$BH$24="","",'1-1全国'!$BH$24)</f>
        <v/>
      </c>
      <c r="BO13" s="393">
        <f>IF('1-1全国'!$BI$24="","",'1-1全国'!$BI$24)</f>
        <v>195050</v>
      </c>
      <c r="BP13" s="13" t="str">
        <f>IF('1-1全国'!$BJ$24="","",'1-1全国'!$BJ$24)</f>
        <v/>
      </c>
      <c r="BQ13" s="393">
        <f>IF('1-1全国'!$BK$24="","",'1-1全国'!$BK$24)</f>
        <v>27626</v>
      </c>
      <c r="BR13" s="13" t="str">
        <f>IF('1-1全国'!$BL$24="","",'1-1全国'!$BL$24)</f>
        <v/>
      </c>
      <c r="BS13" s="393">
        <f>IF('1-1全国'!$BM$24="","",'1-1全国'!$BM$24)</f>
        <v>131166</v>
      </c>
      <c r="BT13" s="13" t="str">
        <f>IF('1-1全国'!$BN$24="","",'1-1全国'!$BN$24)</f>
        <v/>
      </c>
      <c r="BU13" s="389">
        <f>IF('1-1全国'!$BO$24="","",'1-1全国'!$BO$24)</f>
        <v>36257</v>
      </c>
      <c r="BV13" s="486"/>
      <c r="BW13" s="389">
        <f>IF('1-1全国'!$BQ$24="","",'1-1全国'!$BQ$24)</f>
        <v>116422.88</v>
      </c>
      <c r="BX13" s="13" t="str">
        <f>IF('1-1全国'!$BR$24="","",'1-1全国'!$BR$24)</f>
        <v/>
      </c>
      <c r="BY13" s="393">
        <f>IF('1-1全国'!$BS$24="","",'1-1全国'!$BS$24)</f>
        <v>33165</v>
      </c>
      <c r="BZ13" s="13" t="str">
        <f>IF('1-1全国'!$BT$24="","",'1-1全国'!$BT$24)</f>
        <v/>
      </c>
      <c r="CA13" s="391">
        <f>IF('1-1全国'!$BU$24="","",'1-1全国'!$BU$24)</f>
        <v>100</v>
      </c>
      <c r="CB13" s="13" t="str">
        <f>IF('1-1全国'!$BV$24="","",'1-1全国'!$BV$24)</f>
        <v/>
      </c>
      <c r="CC13" s="392">
        <f>IF('1-1全国'!$BW$24="","",'1-1全国'!$BW$24)</f>
        <v>100</v>
      </c>
      <c r="CD13" s="407" t="s">
        <v>109</v>
      </c>
      <c r="CE13" s="408">
        <v>2</v>
      </c>
      <c r="CF13" s="12"/>
      <c r="CG13" s="13" t="str">
        <f>IF('1-1全国'!$BX$23="","",'1-1全国'!$BX$23)</f>
        <v/>
      </c>
      <c r="CH13" s="393">
        <f>IF('1-1全国'!$BY$24="","",'1-1全国'!$BY$24)</f>
        <v>277926.08333333331</v>
      </c>
      <c r="CI13" s="12" t="str">
        <f>IF('1-1全国'!$BZ$24="","",'1-1全国'!$BZ$24)</f>
        <v/>
      </c>
      <c r="CJ13" s="395">
        <f>IF('1-1全国'!$CA$24="","",'1-1全国'!$CA$24)</f>
        <v>1.18</v>
      </c>
      <c r="CK13" s="12" t="str">
        <f>IF('1-1全国'!$CB$24="","",'1-1全国'!$CB$24)</f>
        <v/>
      </c>
      <c r="CL13" s="393">
        <f>IF('1-1全国'!$CC$24="","",'1-1全国'!$CC$24)</f>
        <v>4619.2809999999999</v>
      </c>
      <c r="CM13" s="13" t="str">
        <f>IF('1-1全国'!$CD$24="","",'1-1全国'!$CD$24)</f>
        <v/>
      </c>
      <c r="CN13" s="393">
        <f>IF('1-1全国'!$CE$24="","",'1-1全国'!$CE$24)</f>
        <v>9010.023000000001</v>
      </c>
      <c r="CO13" s="13" t="str">
        <f>IF('1-1全国'!$CF$24="","",'1-1全国'!$CF$24)</f>
        <v/>
      </c>
      <c r="CP13" s="392">
        <f>IF('1-1全国'!$CG$24="","",'1-1全国'!$CG$24)</f>
        <v>100</v>
      </c>
      <c r="CQ13" s="12" t="str">
        <f>IF('1-1全国'!$CH$24="","",'1-1全国'!$CH$24)</f>
        <v/>
      </c>
      <c r="CR13" s="392">
        <f>IF('1-1全国'!$CI$24="","",'1-1全国'!$CI$24)</f>
        <v>100</v>
      </c>
      <c r="CS13" s="12" t="str">
        <f>IF('1-1全国'!$CJ$24="","",'1-1全国'!$CJ$24)</f>
        <v/>
      </c>
      <c r="CT13" s="392">
        <f>IF('1-1全国'!$CK$24="","",'1-1全国'!$CK$24)</f>
        <v>100</v>
      </c>
      <c r="CU13" s="12" t="str">
        <f>IF('1-1全国'!$CL$24="","",'1-1全国'!$CL$24)</f>
        <v/>
      </c>
      <c r="CV13" s="392">
        <f>IF('1-1全国'!$CM$24="","",'1-1全国'!$CM$24)</f>
        <v>100</v>
      </c>
      <c r="CW13" s="12" t="str">
        <f>IF('1-1全国'!$CN$24="","",'1-1全国'!$CN$24)</f>
        <v/>
      </c>
      <c r="CX13" s="392">
        <f>IF('1-1全国'!$CO$24="","",'1-1全国'!$CO$24)</f>
        <v>100</v>
      </c>
      <c r="CY13" s="12" t="str">
        <f>IF('1-1全国'!$CP$24="","",'1-1全国'!$CP$24)</f>
        <v/>
      </c>
      <c r="CZ13" s="392">
        <f>IF('1-1全国'!$CQ$24="","",'1-1全国'!$CQ$24)</f>
        <v>100</v>
      </c>
      <c r="DA13" s="12" t="str">
        <f>IF('1-1全国'!$CR$24="","",'1-1全国'!$CR$24)</f>
        <v/>
      </c>
      <c r="DB13" s="392">
        <f>IF('1-1全国'!$CS$24="","",'1-1全国'!$CS$24)</f>
        <v>100</v>
      </c>
      <c r="DC13" s="12" t="str">
        <f>IF('1-1全国'!$CT$24="","",'1-1全国'!$CT$24)</f>
        <v/>
      </c>
      <c r="DD13" s="392">
        <f>IF('1-1全国'!$CU$24="","",'1-1全国'!$CU$24)</f>
        <v>2.8</v>
      </c>
    </row>
    <row r="14" spans="1:108" s="8" customFormat="1" ht="18" customHeight="1">
      <c r="A14" s="407">
        <v>2021</v>
      </c>
      <c r="B14" s="407" t="s">
        <v>109</v>
      </c>
      <c r="C14" s="408">
        <v>3</v>
      </c>
      <c r="D14" s="12"/>
      <c r="E14" s="83"/>
      <c r="F14" s="13" t="str">
        <f>IF('1-1全国'!$F$24="","",'1-1全国'!$F$24)</f>
        <v/>
      </c>
      <c r="G14" s="403">
        <f>IF('1-1全国'!$G$25="","",'1-1全国'!$G$25)</f>
        <v>0</v>
      </c>
      <c r="H14" s="13" t="str">
        <f>IF('1-1全国'!$H$24="","",'1-1全国'!$H$24)</f>
        <v/>
      </c>
      <c r="I14" s="403">
        <f>IF('1-1全国'!$I$25="","",'1-1全国'!$I$25)</f>
        <v>0</v>
      </c>
      <c r="J14" s="13" t="str">
        <f>IF('1-1全国'!$J$24="","",'1-1全国'!$J$24)</f>
        <v/>
      </c>
      <c r="K14" s="403">
        <f>IF('1-1全国'!$K$25="","",'1-1全国'!$K$25)</f>
        <v>0</v>
      </c>
      <c r="L14" s="13" t="str">
        <f>IF('1-1全国'!$L$24="","",'1-1全国'!$L$24)</f>
        <v/>
      </c>
      <c r="M14" s="403">
        <f>IF('1-1全国'!$M$25="","",'1-1全国'!$M$25)</f>
        <v>12550</v>
      </c>
      <c r="N14" s="13" t="str">
        <f>IF('1-1全国'!$N$24="","",'1-1全国'!$N$24)</f>
        <v/>
      </c>
      <c r="O14" s="403">
        <f>IF('1-1全国'!$O$25="","",'1-1全国'!$O$25)</f>
        <v>59497</v>
      </c>
      <c r="P14" s="13" t="str">
        <f>IF('1-1全国'!$P$24="","",'1-1全国'!$P$24)</f>
        <v/>
      </c>
      <c r="Q14" s="403">
        <f>IF('1-1全国'!$Q$25="","",'1-1全国'!$Q$25)</f>
        <v>0</v>
      </c>
      <c r="R14" s="13" t="str">
        <f>IF('1-1全国'!$R$24="","",'1-1全国'!$R$24)</f>
        <v/>
      </c>
      <c r="S14" s="404">
        <f>IF('1-1全国'!$S$25="","",'1-1全国'!$S$25)</f>
        <v>105.4</v>
      </c>
      <c r="T14" s="13" t="str">
        <f>IF('1-1全国'!$T$24="","",'1-1全国'!$T$24)</f>
        <v/>
      </c>
      <c r="U14" s="403">
        <f>IF('1-1全国'!$U$25="","",'1-1全国'!$U$25)</f>
        <v>0</v>
      </c>
      <c r="V14" s="13" t="str">
        <f>IF('1-1全国'!$V$24="","",'1-1全国'!$V$24)</f>
        <v/>
      </c>
      <c r="W14" s="404">
        <f>IF('1-1全国'!$W$25="","",'1-1全国'!$W$25)</f>
        <v>104.4</v>
      </c>
      <c r="X14" s="13" t="str">
        <f>IF('1-1全国'!$X$24="","",'1-1全国'!$X$24)</f>
        <v/>
      </c>
      <c r="Y14" s="403">
        <f>IF('1-1全国'!$Y$25="","",'1-1全国'!$Y$25)</f>
        <v>0</v>
      </c>
      <c r="Z14" s="13" t="str">
        <f>IF('1-1全国'!$Z$24="","",'1-1全国'!$Z$24)</f>
        <v/>
      </c>
      <c r="AA14" s="390">
        <f>IF('1-1全国'!$AA$25="","",'1-1全国'!$AA$25)</f>
        <v>96.1</v>
      </c>
      <c r="AB14" s="407" t="s">
        <v>109</v>
      </c>
      <c r="AC14" s="408">
        <v>3</v>
      </c>
      <c r="AD14" s="12"/>
      <c r="AE14" s="13" t="str">
        <f>IF('1-1全国'!$AB$24="","",'1-1全国'!$AB$24)</f>
        <v/>
      </c>
      <c r="AF14" s="393">
        <f>IF('1-1全国'!$AC$25="","",'1-1全国'!$AC$25)</f>
        <v>856484</v>
      </c>
      <c r="AG14" s="13" t="str">
        <f>IF('1-1全国'!$AD$24="","",'1-1全国'!$AD$24)</f>
        <v/>
      </c>
      <c r="AH14" s="393">
        <f>IF('1-1全国'!$AE$25="","",'1-1全国'!$AE$25)</f>
        <v>285575</v>
      </c>
      <c r="AI14" s="13" t="str">
        <f>IF('1-1全国'!$AF$24="","",'1-1全国'!$AF$24)</f>
        <v/>
      </c>
      <c r="AJ14" s="393">
        <f>IF('1-1全国'!$AG$25="","",'1-1全国'!$AG$25)</f>
        <v>321376</v>
      </c>
      <c r="AK14" s="13" t="str">
        <f>IF('1-1全国'!$AH$24="","",'1-1全国'!$AH$24)</f>
        <v/>
      </c>
      <c r="AL14" s="393">
        <f>IF('1-1全国'!$AI$25="","",'1-1全国'!$AI$25)</f>
        <v>234865</v>
      </c>
      <c r="AM14" s="13" t="str">
        <f>IF('1-1全国'!$AJ$24="","",'1-1全国'!$AJ$24)</f>
        <v/>
      </c>
      <c r="AN14" s="393">
        <f>IF('1-1全国'!$AK$25="","",'1-1全国'!$AK$25)</f>
        <v>142867</v>
      </c>
      <c r="AO14" s="13" t="str">
        <f>IF('1-1全国'!$AL$24="","",'1-1全国'!$AL$24)</f>
        <v/>
      </c>
      <c r="AP14" s="393">
        <f>IF('1-1全国'!$AM$25="","",'1-1全国'!$AM$25)</f>
        <v>122239</v>
      </c>
      <c r="AQ14" s="13" t="str">
        <f>IF('1-1全国'!$AN$24="","",'1-1全国'!$AN$24)</f>
        <v/>
      </c>
      <c r="AR14" s="393">
        <f>IF('1-1全国'!$AO$25="","",'1-1全国'!$AO$25)</f>
        <v>262607</v>
      </c>
      <c r="AS14" s="13" t="str">
        <f>IF('1-1全国'!$AP$25="","",'1-1全国'!$AP$25)</f>
        <v/>
      </c>
      <c r="AT14" s="393">
        <f>IF('1-1全国'!$AQ$25="","",'1-1全国'!$AQ$25)</f>
        <v>0</v>
      </c>
      <c r="AU14" s="13" t="str">
        <f>IF('1-1全国'!$AR$25="","",'1-1全国'!$AR$25)</f>
        <v/>
      </c>
      <c r="AV14" s="393">
        <f>IF('1-1全国'!$AS$25="","",'1-1全国'!$AS$25)</f>
        <v>0</v>
      </c>
      <c r="AW14" s="13" t="str">
        <f>IF('1-1全国'!$AT$24="","",'1-1全国'!$AT$24)</f>
        <v/>
      </c>
      <c r="AX14" s="393">
        <f>IF('1-1全国'!$AU$25="","",'1-1全国'!$AU$25)</f>
        <v>9080594</v>
      </c>
      <c r="AY14" s="13" t="str">
        <f>IF('1-1全国'!$AV$25="","",'1-1全国'!$AV$25)</f>
        <v/>
      </c>
      <c r="AZ14" s="393">
        <f>IF('1-1全国'!$AW$25="","",'1-1全国'!$AW$25)</f>
        <v>5611372</v>
      </c>
      <c r="BA14" s="86">
        <v>1342535.13</v>
      </c>
      <c r="BB14" s="87">
        <v>102.99682</v>
      </c>
      <c r="BC14" s="407" t="s">
        <v>109</v>
      </c>
      <c r="BD14" s="408">
        <v>3</v>
      </c>
      <c r="BE14" s="11"/>
      <c r="BF14" s="13" t="str">
        <f>IF('1-1全国'!$AZ$24="","",'1-1全国'!$AZ$24)</f>
        <v/>
      </c>
      <c r="BG14" s="393">
        <f>IF('1-1全国'!$BA$25="","",'1-1全国'!$BA$25)</f>
        <v>6030</v>
      </c>
      <c r="BH14" s="13" t="str">
        <f>IF('1-1全国'!$BB$25="","",'1-1全国'!$BB$25)</f>
        <v/>
      </c>
      <c r="BI14" s="393">
        <f>IF('1-1全国'!$BC$25="","",'1-1全国'!$BC$25)</f>
        <v>11507</v>
      </c>
      <c r="BJ14" s="13" t="str">
        <f>IF('1-1全国'!$BD$25="","",'1-1全国'!$BD$25)</f>
        <v/>
      </c>
      <c r="BK14" s="393">
        <f>IF('1-1全国'!$BE$25="","",'1-1全国'!$BE$25)</f>
        <v>830914</v>
      </c>
      <c r="BL14" s="13" t="str">
        <f>IF('1-1全国'!$BF$25="","",'1-1全国'!$BF$25)</f>
        <v/>
      </c>
      <c r="BM14" s="393">
        <f>IF('1-1全国'!$BG$25="","",'1-1全国'!$BG$25)</f>
        <v>848750</v>
      </c>
      <c r="BN14" s="13" t="str">
        <f>IF('1-1全国'!$BH$25="","",'1-1全国'!$BH$25)</f>
        <v/>
      </c>
      <c r="BO14" s="393">
        <f>IF('1-1全国'!$BI$25="","",'1-1全国'!$BI$25)</f>
        <v>199071</v>
      </c>
      <c r="BP14" s="13" t="str">
        <f>IF('1-1全国'!$BJ$25="","",'1-1全国'!$BJ$25)</f>
        <v/>
      </c>
      <c r="BQ14" s="393">
        <f>IF('1-1全国'!$BK$25="","",'1-1全国'!$BK$25)</f>
        <v>27822</v>
      </c>
      <c r="BR14" s="13" t="str">
        <f>IF('1-1全国'!$BL$25="","",'1-1全国'!$BL$25)</f>
        <v/>
      </c>
      <c r="BS14" s="393">
        <f>IF('1-1全国'!$BM$25="","",'1-1全国'!$BM$25)</f>
        <v>134758</v>
      </c>
      <c r="BT14" s="13" t="str">
        <f>IF('1-1全国'!$BN$25="","",'1-1全国'!$BN$25)</f>
        <v/>
      </c>
      <c r="BU14" s="389">
        <f>IF('1-1全国'!$BO$25="","",'1-1全国'!$BO$25)</f>
        <v>36491</v>
      </c>
      <c r="BV14" s="486"/>
      <c r="BW14" s="389">
        <f>IF('1-1全国'!$BQ$25="","",'1-1全国'!$BQ$25)</f>
        <v>117600.89</v>
      </c>
      <c r="BX14" s="13" t="str">
        <f>IF('1-1全国'!$BR$25="","",'1-1全国'!$BR$25)</f>
        <v/>
      </c>
      <c r="BY14" s="393">
        <f>IF('1-1全国'!$BS$25="","",'1-1全国'!$BS$25)</f>
        <v>31777</v>
      </c>
      <c r="BZ14" s="13" t="str">
        <f>IF('1-1全国'!$BT$25="","",'1-1全国'!$BT$25)</f>
        <v/>
      </c>
      <c r="CA14" s="391">
        <f>IF('1-1全国'!$BU$25="","",'1-1全国'!$BU$25)</f>
        <v>104.6</v>
      </c>
      <c r="CB14" s="13" t="str">
        <f>IF('1-1全国'!$BV$25="","",'1-1全国'!$BV$25)</f>
        <v/>
      </c>
      <c r="CC14" s="392">
        <f>IF('1-1全国'!$BW$25="","",'1-1全国'!$BW$25)</f>
        <v>99.8</v>
      </c>
      <c r="CD14" s="407" t="s">
        <v>109</v>
      </c>
      <c r="CE14" s="408">
        <v>3</v>
      </c>
      <c r="CF14" s="12"/>
      <c r="CG14" s="13" t="str">
        <f>IF('1-1全国'!$BX$24="","",'1-1全国'!$BX$24)</f>
        <v/>
      </c>
      <c r="CH14" s="393">
        <f>IF('1-1全国'!$BY$25="","",'1-1全国'!$BY$25)</f>
        <v>279024</v>
      </c>
      <c r="CI14" s="12" t="str">
        <f>IF('1-1全国'!$BZ$25="","",'1-1全国'!$BZ$25)</f>
        <v/>
      </c>
      <c r="CJ14" s="395">
        <f>IF('1-1全国'!$CA$25="","",'1-1全国'!$CA$25)</f>
        <v>1.1299999999999999</v>
      </c>
      <c r="CK14" s="12" t="str">
        <f>IF('1-1全国'!$CB$25="","",'1-1全国'!$CB$25)</f>
        <v/>
      </c>
      <c r="CL14" s="393">
        <f>IF('1-1全国'!$CC$25="","",'1-1全国'!$CC$25)</f>
        <v>4639.8389999999999</v>
      </c>
      <c r="CM14" s="13" t="str">
        <f>IF('1-1全国'!$CD$25="","",'1-1全国'!$CD$25)</f>
        <v/>
      </c>
      <c r="CN14" s="393">
        <f>IF('1-1全国'!$CE$25="","",'1-1全国'!$CE$25)</f>
        <v>9378.2250000000004</v>
      </c>
      <c r="CO14" s="13" t="str">
        <f>IF('1-1全国'!$CF$25="","",'1-1全国'!$CF$25)</f>
        <v/>
      </c>
      <c r="CP14" s="392">
        <f>IF('1-1全国'!$CG$25="","",'1-1全国'!$CG$25)</f>
        <v>100.3</v>
      </c>
      <c r="CQ14" s="12" t="str">
        <f>IF('1-1全国'!$CH$25="","",'1-1全国'!$CH$25)</f>
        <v/>
      </c>
      <c r="CR14" s="392">
        <f>IF('1-1全国'!$CI$25="","",'1-1全国'!$CI$25)</f>
        <v>100.6</v>
      </c>
      <c r="CS14" s="12" t="str">
        <f>IF('1-1全国'!$CJ$25="","",'1-1全国'!$CJ$25)</f>
        <v/>
      </c>
      <c r="CT14" s="392">
        <f>IF('1-1全国'!$CK$25="","",'1-1全国'!$CK$25)</f>
        <v>100.5</v>
      </c>
      <c r="CU14" s="12" t="str">
        <f>IF('1-1全国'!$CL$25="","",'1-1全国'!$CL$25)</f>
        <v/>
      </c>
      <c r="CV14" s="392">
        <f>IF('1-1全国'!$CM$25="","",'1-1全国'!$CM$25)</f>
        <v>100.8</v>
      </c>
      <c r="CW14" s="12" t="str">
        <f>IF('1-1全国'!$CN$25="","",'1-1全国'!$CN$25)</f>
        <v/>
      </c>
      <c r="CX14" s="392">
        <f>IF('1-1全国'!$CO$25="","",'1-1全国'!$CO$25)</f>
        <v>100.5</v>
      </c>
      <c r="CY14" s="12" t="str">
        <f>IF('1-1全国'!$CP$25="","",'1-1全国'!$CP$25)</f>
        <v/>
      </c>
      <c r="CZ14" s="392">
        <f>IF('1-1全国'!$CQ$25="","",'1-1全国'!$CQ$25)</f>
        <v>100.7</v>
      </c>
      <c r="DA14" s="12" t="str">
        <f>IF('1-1全国'!$CR$25="","",'1-1全国'!$CR$25)</f>
        <v/>
      </c>
      <c r="DB14" s="392">
        <f>IF('1-1全国'!$CS$25="","",'1-1全国'!$CS$25)</f>
        <v>114.7</v>
      </c>
      <c r="DC14" s="12" t="str">
        <f>IF('1-1全国'!$CT$25="","",'1-1全国'!$CT$25)</f>
        <v/>
      </c>
      <c r="DD14" s="392">
        <f>IF('1-1全国'!$CU$25="","",'1-1全国'!$CU$25)</f>
        <v>2.8</v>
      </c>
    </row>
    <row r="15" spans="1:108" s="8" customFormat="1" ht="18" customHeight="1">
      <c r="A15" s="129">
        <v>2022</v>
      </c>
      <c r="B15" s="407" t="s">
        <v>109</v>
      </c>
      <c r="C15" s="408">
        <v>4</v>
      </c>
      <c r="D15" s="12"/>
      <c r="E15" s="83"/>
      <c r="F15" s="13" t="str">
        <f>IF('1-1全国'!$F$25="","",'1-1全国'!$F$25)</f>
        <v/>
      </c>
      <c r="G15" s="403">
        <f>IF('1-1全国'!$G$26="","",'1-1全国'!$G$26)</f>
        <v>0</v>
      </c>
      <c r="H15" s="13" t="str">
        <f>IF('1-1全国'!$H$25="","",'1-1全国'!$H$25)</f>
        <v/>
      </c>
      <c r="I15" s="403">
        <f>IF('1-1全国'!$I$26="","",'1-1全国'!$I$26)</f>
        <v>0</v>
      </c>
      <c r="J15" s="13" t="str">
        <f>IF('1-1全国'!$J$25="","",'1-1全国'!$J$25)</f>
        <v/>
      </c>
      <c r="K15" s="403">
        <f>IF('1-1全国'!$K$26="","",'1-1全国'!$K$26)</f>
        <v>0</v>
      </c>
      <c r="L15" s="13" t="str">
        <f>IF('1-1全国'!$L$25="","",'1-1全国'!$L$25)</f>
        <v/>
      </c>
      <c r="M15" s="403">
        <f>IF('1-1全国'!$M$26="","",'1-1全国'!$M$26)</f>
        <v>12495</v>
      </c>
      <c r="N15" s="13" t="str">
        <f>IF('1-1全国'!$N$25="","",'1-1全国'!$N$25)</f>
        <v/>
      </c>
      <c r="O15" s="403">
        <f>IF('1-1全国'!$O$26="","",'1-1全国'!$O$26)</f>
        <v>59761</v>
      </c>
      <c r="P15" s="13" t="str">
        <f>IF('1-1全国'!$P$25="","",'1-1全国'!$P$25)</f>
        <v/>
      </c>
      <c r="Q15" s="403">
        <f>IF('1-1全国'!$Q$26="","",'1-1全国'!$Q$26)</f>
        <v>0</v>
      </c>
      <c r="R15" s="13" t="str">
        <f>IF('1-1全国'!$R$25="","",'1-1全国'!$R$25)</f>
        <v/>
      </c>
      <c r="S15" s="404">
        <f>IF('1-1全国'!$S$26="","",'1-1全国'!$S$26)</f>
        <v>105.3</v>
      </c>
      <c r="T15" s="13" t="str">
        <f>IF('1-1全国'!$T$25="","",'1-1全国'!$T$25)</f>
        <v/>
      </c>
      <c r="U15" s="403">
        <f>IF('1-1全国'!$U$26="","",'1-1全国'!$U$26)</f>
        <v>0</v>
      </c>
      <c r="V15" s="13" t="str">
        <f>IF('1-1全国'!$V$25="","",'1-1全国'!$V$25)</f>
        <v/>
      </c>
      <c r="W15" s="404">
        <f>IF('1-1全国'!$W$26="","",'1-1全国'!$W$26)</f>
        <v>103.9</v>
      </c>
      <c r="X15" s="13" t="str">
        <f>IF('1-1全国'!$X$25="","",'1-1全国'!$X$25)</f>
        <v/>
      </c>
      <c r="Y15" s="403">
        <f>IF('1-1全国'!$Y$26="","",'1-1全国'!$Y$26)</f>
        <v>0</v>
      </c>
      <c r="Z15" s="13" t="str">
        <f>IF('1-1全国'!$Z$25="","",'1-1全国'!$Z$25)</f>
        <v/>
      </c>
      <c r="AA15" s="390">
        <f>IF('1-1全国'!$AA$26="","",'1-1全国'!$AA$26)</f>
        <v>101.2</v>
      </c>
      <c r="AB15" s="407" t="s">
        <v>109</v>
      </c>
      <c r="AC15" s="408">
        <v>4</v>
      </c>
      <c r="AD15" s="12"/>
      <c r="AE15" s="13" t="str">
        <f>IF('1-1全国'!$AB$25="","",'1-1全国'!$AB$25)</f>
        <v/>
      </c>
      <c r="AF15" s="393">
        <f>IF('1-1全国'!$AC$26="","",'1-1全国'!$AC$26)</f>
        <v>859529</v>
      </c>
      <c r="AG15" s="13" t="str">
        <f>IF('1-1全国'!$AD$25="","",'1-1全国'!$AD$25)</f>
        <v/>
      </c>
      <c r="AH15" s="393">
        <f>IF('1-1全国'!$AE$26="","",'1-1全国'!$AE$26)</f>
        <v>253287</v>
      </c>
      <c r="AI15" s="13" t="str">
        <f>IF('1-1全国'!$AF$25="","",'1-1全国'!$AF$25)</f>
        <v/>
      </c>
      <c r="AJ15" s="393">
        <f>IF('1-1全国'!$AG$26="","",'1-1全国'!$AG$26)</f>
        <v>345080</v>
      </c>
      <c r="AK15" s="13" t="str">
        <f>IF('1-1全国'!$AH$25="","",'1-1全国'!$AH$25)</f>
        <v/>
      </c>
      <c r="AL15" s="393">
        <f>IF('1-1全国'!$AI$26="","",'1-1全国'!$AI$26)</f>
        <v>223206</v>
      </c>
      <c r="AM15" s="13" t="str">
        <f>IF('1-1全国'!$AJ$25="","",'1-1全国'!$AJ$25)</f>
        <v/>
      </c>
      <c r="AN15" s="393">
        <f>IF('1-1全国'!$AK$26="","",'1-1全国'!$AK$26)</f>
        <v>136174</v>
      </c>
      <c r="AO15" s="13" t="str">
        <f>IF('1-1全国'!$AL$25="","",'1-1全国'!$AL$25)</f>
        <v/>
      </c>
      <c r="AP15" s="393">
        <f>IF('1-1全国'!$AM$26="","",'1-1全国'!$AM$26)</f>
        <v>119466</v>
      </c>
      <c r="AQ15" s="13" t="str">
        <f>IF('1-1全国'!$AN$25="","",'1-1全国'!$AN$25)</f>
        <v/>
      </c>
      <c r="AR15" s="393">
        <f>IF('1-1全国'!$AO$26="","",'1-1全国'!$AO$26)</f>
        <v>267468</v>
      </c>
      <c r="AS15" s="13" t="str">
        <f>IF('1-1全国'!$AP$26="","",'1-1全国'!$AP$26)</f>
        <v/>
      </c>
      <c r="AT15" s="393">
        <f>IF('1-1全国'!$AQ$26="","",'1-1全国'!$AQ$26)</f>
        <v>0</v>
      </c>
      <c r="AU15" s="13" t="str">
        <f>IF('1-1全国'!$AR$26="","",'1-1全国'!$AR$26)</f>
        <v/>
      </c>
      <c r="AV15" s="393">
        <f>IF('1-1全国'!$AS$26="","",'1-1全国'!$AS$26)</f>
        <v>0</v>
      </c>
      <c r="AW15" s="13" t="str">
        <f>IF('1-1全国'!$AT$25="","",'1-1全国'!$AT$25)</f>
        <v/>
      </c>
      <c r="AX15" s="393">
        <f>IF('1-1全国'!$AU$26="","",'1-1全国'!$AU$26)</f>
        <v>9369424</v>
      </c>
      <c r="AY15" s="13" t="str">
        <f>IF('1-1全国'!$AV$26="","",'1-1全国'!$AV$26)</f>
        <v/>
      </c>
      <c r="AZ15" s="393">
        <f>IF('1-1全国'!$AW$26="","",'1-1全国'!$AW$26)</f>
        <v>5884641</v>
      </c>
      <c r="BA15" s="86">
        <v>1229847.24</v>
      </c>
      <c r="BB15" s="87">
        <v>19.248809999999999</v>
      </c>
      <c r="BC15" s="407" t="s">
        <v>109</v>
      </c>
      <c r="BD15" s="408">
        <v>4</v>
      </c>
      <c r="BE15" s="11"/>
      <c r="BF15" s="13" t="str">
        <f>IF('1-1全国'!$AZ$25="","",'1-1全国'!$AZ$25)</f>
        <v/>
      </c>
      <c r="BG15" s="393">
        <f>IF('1-1全国'!$BA$26="","",'1-1全国'!$BA$26)</f>
        <v>6428</v>
      </c>
      <c r="BH15" s="13" t="str">
        <f>IF('1-1全国'!$BB$26="","",'1-1全国'!$BB$26)</f>
        <v/>
      </c>
      <c r="BI15" s="393">
        <f>IF('1-1全国'!$BC$26="","",'1-1全国'!$BC$26)</f>
        <v>23314</v>
      </c>
      <c r="BJ15" s="13" t="str">
        <f>IF('1-1全国'!$BD$26="","",'1-1全国'!$BD$26)</f>
        <v/>
      </c>
      <c r="BK15" s="393">
        <f>IF('1-1全国'!$BE$26="","",'1-1全国'!$BE$26)</f>
        <v>981736</v>
      </c>
      <c r="BL15" s="13" t="str">
        <f>IF('1-1全国'!$BF$26="","",'1-1全国'!$BF$26)</f>
        <v/>
      </c>
      <c r="BM15" s="393">
        <f>IF('1-1全国'!$BG$26="","",'1-1全国'!$BG$26)</f>
        <v>1185032</v>
      </c>
      <c r="BN15" s="13" t="str">
        <f>IF('1-1全国'!$BH$26="","",'1-1全国'!$BH$26)</f>
        <v/>
      </c>
      <c r="BO15" s="393">
        <f>IF('1-1全国'!$BI$26="","",'1-1全国'!$BI$26)</f>
        <v>206603</v>
      </c>
      <c r="BP15" s="13" t="str">
        <f>IF('1-1全国'!$BJ$26="","",'1-1全国'!$BJ$26)</f>
        <v/>
      </c>
      <c r="BQ15" s="393">
        <f>IF('1-1全国'!$BK$26="","",'1-1全国'!$BK$26)</f>
        <v>31242</v>
      </c>
      <c r="BR15" s="13" t="str">
        <f>IF('1-1全国'!$BL$26="","",'1-1全国'!$BL$26)</f>
        <v/>
      </c>
      <c r="BS15" s="393">
        <f>IF('1-1全国'!$BM$26="","",'1-1全国'!$BM$26)</f>
        <v>136783</v>
      </c>
      <c r="BT15" s="13" t="str">
        <f>IF('1-1全国'!$BN$26="","",'1-1全国'!$BN$26)</f>
        <v/>
      </c>
      <c r="BU15" s="389">
        <f>IF('1-1全国'!$BO$26="","",'1-1全国'!$BO$26)</f>
        <v>38578</v>
      </c>
      <c r="BV15" s="486"/>
      <c r="BW15" s="389">
        <f>IF('1-1全国'!$BQ$26="","",'1-1全国'!$BQ$26)</f>
        <v>121996.48</v>
      </c>
      <c r="BX15" s="13" t="str">
        <f>IF('1-1全国'!$BR$26="","",'1-1全国'!$BR$26)</f>
        <v/>
      </c>
      <c r="BY15" s="393">
        <f>IF('1-1全国'!$BS$26="","",'1-1全国'!$BS$26)</f>
        <v>45046</v>
      </c>
      <c r="BZ15" s="13" t="str">
        <f>IF('1-1全国'!$BT$26="","",'1-1全国'!$BT$26)</f>
        <v/>
      </c>
      <c r="CA15" s="391">
        <f>IF('1-1全国'!$BU$26="","",'1-1全国'!$BU$26)</f>
        <v>114.9</v>
      </c>
      <c r="CB15" s="13" t="str">
        <f>IF('1-1全国'!$BV$26="","",'1-1全国'!$BV$26)</f>
        <v/>
      </c>
      <c r="CC15" s="392">
        <f>IF('1-1全国'!$BW$26="","",'1-1全国'!$BW$26)</f>
        <v>102.3</v>
      </c>
      <c r="CD15" s="407" t="s">
        <v>109</v>
      </c>
      <c r="CE15" s="408">
        <v>4</v>
      </c>
      <c r="CF15" s="12"/>
      <c r="CG15" s="13" t="str">
        <f>IF('1-1全国'!$BX$25="","",'1-1全国'!$BX$25)</f>
        <v/>
      </c>
      <c r="CH15" s="393">
        <f>IF('1-1全国'!$BY$26="","",'1-1全国'!$BY$26)</f>
        <v>290865</v>
      </c>
      <c r="CI15" s="12" t="str">
        <f>IF('1-1全国'!$BZ$26="","",'1-1全国'!$BZ$26)</f>
        <v/>
      </c>
      <c r="CJ15" s="395">
        <f>IF('1-1全国'!$CA$26="","",'1-1全国'!$CA$26)</f>
        <v>1.28</v>
      </c>
      <c r="CK15" s="12" t="str">
        <f>IF('1-1全国'!$CB$26="","",'1-1全国'!$CB$26)</f>
        <v/>
      </c>
      <c r="CL15" s="393">
        <f>IF('1-1全国'!$CC$26="","",'1-1全国'!$CC$26)</f>
        <v>4592</v>
      </c>
      <c r="CM15" s="13" t="str">
        <f>IF('1-1全国'!$CD$26="","",'1-1全国'!$CD$26)</f>
        <v/>
      </c>
      <c r="CN15" s="393">
        <f>IF('1-1全国'!$CE$26="","",'1-1全国'!$CE$26)</f>
        <v>10398</v>
      </c>
      <c r="CO15" s="13" t="str">
        <f>IF('1-1全国'!$CF$26="","",'1-1全国'!$CF$26)</f>
        <v/>
      </c>
      <c r="CP15" s="392">
        <f>IF('1-1全国'!$CG$26="","",'1-1全国'!$CG$26)</f>
        <v>102.3</v>
      </c>
      <c r="CQ15" s="12" t="str">
        <f>IF('1-1全国'!$CH$26="","",'1-1全国'!$CH$26)</f>
        <v/>
      </c>
      <c r="CR15" s="392">
        <f>IF('1-1全国'!$CI$26="","",'1-1全国'!$CI$26)</f>
        <v>99.6</v>
      </c>
      <c r="CS15" s="12" t="str">
        <f>IF('1-1全国'!$CJ$26="","",'1-1全国'!$CJ$26)</f>
        <v/>
      </c>
      <c r="CT15" s="392">
        <f>IF('1-1全国'!$CK$26="","",'1-1全国'!$CK$26)</f>
        <v>101.9</v>
      </c>
      <c r="CU15" s="12" t="str">
        <f>IF('1-1全国'!$CL$26="","",'1-1全国'!$CL$26)</f>
        <v/>
      </c>
      <c r="CV15" s="392">
        <f>IF('1-1全国'!$CM$26="","",'1-1全国'!$CM$26)</f>
        <v>99.2</v>
      </c>
      <c r="CW15" s="12" t="str">
        <f>IF('1-1全国'!$CN$26="","",'1-1全国'!$CN$26)</f>
        <v/>
      </c>
      <c r="CX15" s="392">
        <f>IF('1-1全国'!$CO$26="","",'1-1全国'!$CO$26)</f>
        <v>101.3</v>
      </c>
      <c r="CY15" s="12" t="str">
        <f>IF('1-1全国'!$CP$26="","",'1-1全国'!$CP$26)</f>
        <v/>
      </c>
      <c r="CZ15" s="392">
        <f>IF('1-1全国'!$CQ$26="","",'1-1全国'!$CQ$26)</f>
        <v>100.8</v>
      </c>
      <c r="DA15" s="12" t="str">
        <f>IF('1-1全国'!$CR$26="","",'1-1全国'!$CR$26)</f>
        <v/>
      </c>
      <c r="DB15" s="392">
        <f>IF('1-1全国'!$CS$26="","",'1-1全国'!$CS$26)</f>
        <v>119.6</v>
      </c>
      <c r="DC15" s="12" t="str">
        <f>IF('1-1全国'!$CT$26="","",'1-1全国'!$CT$26)</f>
        <v/>
      </c>
      <c r="DD15" s="392">
        <f>IF('1-1全国'!$CU$26="","",'1-1全国'!$CU$26)</f>
        <v>2.6</v>
      </c>
    </row>
    <row r="16" spans="1:108" s="8" customFormat="1" ht="18" customHeight="1">
      <c r="A16" s="129">
        <v>2023</v>
      </c>
      <c r="B16" s="407" t="s">
        <v>108</v>
      </c>
      <c r="C16" s="408">
        <v>5</v>
      </c>
      <c r="D16" s="12"/>
      <c r="E16" s="83"/>
      <c r="F16" s="13" t="str">
        <f>IF('1-1全国'!$F$26="","",'1-1全国'!$F$26)</f>
        <v/>
      </c>
      <c r="G16" s="403">
        <f>IF('1-1全国'!$G$27="","",'1-1全国'!$G$27)</f>
        <v>0</v>
      </c>
      <c r="H16" s="13" t="str">
        <f>IF('1-1全国'!$H$25="","",'1-1全国'!$H$25)</f>
        <v/>
      </c>
      <c r="I16" s="403">
        <f>IF('1-1全国'!$I$27="","",'1-1全国'!$I$27)</f>
        <v>0</v>
      </c>
      <c r="J16" s="13" t="str">
        <f>IF('1-1全国'!$J$25="","",'1-1全国'!$J$25)</f>
        <v/>
      </c>
      <c r="K16" s="403">
        <f>IF('1-1全国'!$K$27="","",'1-1全国'!$K$27)</f>
        <v>0</v>
      </c>
      <c r="L16" s="13" t="str">
        <f>IF('1-1全国'!$L$25="","",'1-1全国'!$L$25)</f>
        <v/>
      </c>
      <c r="M16" s="403">
        <f>IF('1-1全国'!$M$27="","",'1-1全国'!$M$27)</f>
        <v>12435</v>
      </c>
      <c r="N16" s="13" t="str">
        <f>IF('1-1全国'!$N$25="","",'1-1全国'!$N$25)</f>
        <v/>
      </c>
      <c r="O16" s="403">
        <f>IF('1-1全国'!$O$27="","",'1-1全国'!$O$27)</f>
        <v>60779.141000000003</v>
      </c>
      <c r="P16" s="13" t="str">
        <f>IF('1-1全国'!$P$25="","",'1-1全国'!$P$25)</f>
        <v/>
      </c>
      <c r="Q16" s="403">
        <f>IF('1-1全国'!$Q$27="","",'1-1全国'!$Q$27)</f>
        <v>0</v>
      </c>
      <c r="R16" s="13" t="str">
        <f>IF('1-1全国'!$R$25="","",'1-1全国'!$R$25)</f>
        <v/>
      </c>
      <c r="S16" s="404">
        <f>IF('1-1全国'!$S$27="","",'1-1全国'!$S$27)</f>
        <v>103.9</v>
      </c>
      <c r="T16" s="13" t="str">
        <f>IF('1-1全国'!$T$25="","",'1-1全国'!$T$25)</f>
        <v/>
      </c>
      <c r="U16" s="403">
        <f>IF('1-1全国'!$U$27="","",'1-1全国'!$U$27)</f>
        <v>0</v>
      </c>
      <c r="V16" s="13" t="str">
        <f>IF('1-1全国'!$V$25="","",'1-1全国'!$V$25)</f>
        <v/>
      </c>
      <c r="W16" s="404">
        <f>IF('1-1全国'!$W$27="","",'1-1全国'!$W$27)</f>
        <v>103.2</v>
      </c>
      <c r="X16" s="13" t="str">
        <f>IF('1-1全国'!$X$25="","",'1-1全国'!$X$25)</f>
        <v/>
      </c>
      <c r="Y16" s="403">
        <f>IF('1-1全国'!$Y$27="","",'1-1全国'!$Y$27)</f>
        <v>0</v>
      </c>
      <c r="Z16" s="13" t="str">
        <f>IF('1-1全国'!$Z$25="","",'1-1全国'!$Z$25)</f>
        <v/>
      </c>
      <c r="AA16" s="390">
        <f>IF('1-1全国'!$AA$27="","",'1-1全国'!$AA$27)</f>
        <v>104.1</v>
      </c>
      <c r="AB16" s="407" t="s">
        <v>108</v>
      </c>
      <c r="AC16" s="408">
        <v>5</v>
      </c>
      <c r="AD16" s="12"/>
      <c r="AE16" s="13" t="str">
        <f>IF('1-1全国'!$AB$26="","",'1-1全国'!$AB$26)</f>
        <v/>
      </c>
      <c r="AF16" s="393">
        <f>IF('1-1全国'!$AC$27="","",'1-1全国'!$AC$27)</f>
        <v>819623</v>
      </c>
      <c r="AG16" s="13" t="str">
        <f>IF('1-1全国'!$AD$25="","",'1-1全国'!$AD$25)</f>
        <v/>
      </c>
      <c r="AH16" s="393">
        <f>IF('1-1全国'!$AE$27="","",'1-1全国'!$AE$27)</f>
        <v>224352</v>
      </c>
      <c r="AI16" s="13" t="str">
        <f>IF('1-1全国'!$AF$25="","",'1-1全国'!$AF$25)</f>
        <v/>
      </c>
      <c r="AJ16" s="393">
        <f>IF('1-1全国'!$AG$27="","",'1-1全国'!$AG$27)</f>
        <v>343894</v>
      </c>
      <c r="AK16" s="13" t="str">
        <f>IF('1-1全国'!$AH$25="","",'1-1全国'!$AH$25)</f>
        <v/>
      </c>
      <c r="AL16" s="393">
        <f>IF('1-1全国'!$AI$27="","",'1-1全国'!$AI$27)</f>
        <v>221804</v>
      </c>
      <c r="AM16" s="13" t="str">
        <f>IF('1-1全国'!$AJ$25="","",'1-1全国'!$AJ$25)</f>
        <v/>
      </c>
      <c r="AN16" s="393">
        <f>IF('1-1全国'!$AK$27="","",'1-1全国'!$AK$27)</f>
        <v>147405.16</v>
      </c>
      <c r="AO16" s="13" t="str">
        <f>IF('1-1全国'!$AL$25="","",'1-1全国'!$AL$25)</f>
        <v/>
      </c>
      <c r="AP16" s="393">
        <f>IF('1-1全国'!$AM$27="","",'1-1全国'!$AM$27)</f>
        <v>111213.656</v>
      </c>
      <c r="AQ16" s="13" t="str">
        <f>IF('1-1全国'!$AN$25="","",'1-1全国'!$AN$25)</f>
        <v/>
      </c>
      <c r="AR16" s="393">
        <f>IF('1-1全国'!$AO$27="","",'1-1全国'!$AO$27)</f>
        <v>285652.011</v>
      </c>
      <c r="AS16" s="13" t="str">
        <f>IF('1-1全国'!$AP$26="","",'1-1全国'!$AP$26)</f>
        <v/>
      </c>
      <c r="AT16" s="393">
        <f>IF('1-1全国'!$AQ$27="","",'1-1全国'!$AQ$27)</f>
        <v>0</v>
      </c>
      <c r="AU16" s="13" t="str">
        <f>IF('1-1全国'!$AR$26="","",'1-1全国'!$AR$26)</f>
        <v/>
      </c>
      <c r="AV16" s="393">
        <f>IF('1-1全国'!$AS$27="","",'1-1全国'!$AS$27)</f>
        <v>0</v>
      </c>
      <c r="AW16" s="13" t="str">
        <f>IF('1-1全国'!$AT$25="","",'1-1全国'!$AT$25)</f>
        <v/>
      </c>
      <c r="AX16" s="393">
        <f>IF('1-1全国'!$AU$27="","",'1-1全国'!$AU$27)</f>
        <v>9691548</v>
      </c>
      <c r="AY16" s="13" t="str">
        <f>IF('1-1全国'!$AV$26="","",'1-1全国'!$AV$26)</f>
        <v/>
      </c>
      <c r="AZ16" s="393">
        <f>IF('1-1全国'!$AW$27="","",'1-1全国'!$AW$27)</f>
        <v>6108607</v>
      </c>
      <c r="BA16" s="86">
        <v>1053174</v>
      </c>
      <c r="BB16" s="87">
        <v>25</v>
      </c>
      <c r="BC16" s="407" t="s">
        <v>108</v>
      </c>
      <c r="BD16" s="408">
        <v>5</v>
      </c>
      <c r="BE16" s="11"/>
      <c r="BF16" s="13" t="str">
        <f>IF('1-1全国'!$AZ$26="","",'1-1全国'!$AZ$26)</f>
        <v/>
      </c>
      <c r="BG16" s="393">
        <f>IF('1-1全国'!$BA$27="","",'1-1全国'!$BA$27)</f>
        <v>8690</v>
      </c>
      <c r="BH16" s="13" t="str">
        <f>IF('1-1全国'!$BB26="","",'1-1全国'!$BB26)</f>
        <v/>
      </c>
      <c r="BI16" s="393">
        <f>IF('1-1全国'!$BC$27="","",'1-1全国'!$BC$27)</f>
        <v>24026</v>
      </c>
      <c r="BJ16" s="13" t="str">
        <f>IF('1-1全国'!$BD26="","",'1-1全国'!$BD26)</f>
        <v/>
      </c>
      <c r="BK16" s="393">
        <f>IF('1-1全国'!$BE$27="","",'1-1全国'!$BE$27)</f>
        <v>1008738</v>
      </c>
      <c r="BL16" s="13" t="str">
        <f>IF('1-1全国'!$BF26="","",'1-1全国'!$BF26)</f>
        <v/>
      </c>
      <c r="BM16" s="393">
        <f>IF('1-1全国'!$BG$27="","",'1-1全国'!$BG$27)</f>
        <v>1101956</v>
      </c>
      <c r="BN16" s="13" t="str">
        <f>IF('1-1全国'!$BH26="","",'1-1全国'!$BH26)</f>
        <v/>
      </c>
      <c r="BO16" s="393">
        <f>IF('1-1全国'!$BI$27="","",'1-1全国'!$BI$27)</f>
        <v>216049</v>
      </c>
      <c r="BP16" s="13" t="str">
        <f>IF('1-1全国'!$BJ26="","",'1-1全国'!$BJ26)</f>
        <v/>
      </c>
      <c r="BQ16" s="393">
        <f>IF('1-1全国'!$BK$27="","",'1-1全国'!$BK$27)</f>
        <v>34092</v>
      </c>
      <c r="BR16" s="13" t="str">
        <f>IF('1-1全国'!$BL26="","",'1-1全国'!$BL26)</f>
        <v/>
      </c>
      <c r="BS16" s="393">
        <f>IF('1-1全国'!$BM$27="","",'1-1全国'!$BM$27)</f>
        <v>141335</v>
      </c>
      <c r="BT16" s="13" t="str">
        <f>IF('1-1全国'!$BN26="","",'1-1全国'!$BN26)</f>
        <v/>
      </c>
      <c r="BU16" s="389">
        <f>IF('1-1全国'!$BO$27="","",'1-1全国'!$BO$27)</f>
        <v>40623</v>
      </c>
      <c r="BV16" s="486"/>
      <c r="BW16" s="389">
        <f>IF('1-1全国'!$BQ$27="","",'1-1全国'!$BQ$27)</f>
        <v>127320.5</v>
      </c>
      <c r="BX16" s="13" t="str">
        <f>IF('1-1全国'!$BR26="","",'1-1全国'!$BR26)</f>
        <v/>
      </c>
      <c r="BY16" s="393">
        <f>IF('1-1全国'!$BS$27="","",'1-1全国'!$BS$27)</f>
        <v>61747.493999999999</v>
      </c>
      <c r="BZ16" s="13" t="str">
        <f>IF('1-1全国'!$BT26="","",'1-1全国'!$BT26)</f>
        <v/>
      </c>
      <c r="CA16" s="391">
        <f>IF('1-1全国'!$BU27="","",'1-1全国'!$BU27)</f>
        <v>119.9</v>
      </c>
      <c r="CB16" s="13" t="str">
        <f>IF('1-1全国'!$BV26="","",'1-1全国'!$BV26)</f>
        <v/>
      </c>
      <c r="CC16" s="392">
        <f>IF('1-1全国'!$BW$27="","",'1-1全国'!$BW$27)</f>
        <v>105.6</v>
      </c>
      <c r="CD16" s="407" t="s">
        <v>108</v>
      </c>
      <c r="CE16" s="408">
        <v>5</v>
      </c>
      <c r="CF16" s="12"/>
      <c r="CG16" s="13" t="str">
        <f>IF('1-1全国'!$BX$26="","",'1-1全国'!$BX$26)</f>
        <v/>
      </c>
      <c r="CH16" s="393">
        <f>IF('1-1全国'!$BY$27="","",'1-1全国'!$BY$27)</f>
        <v>293997</v>
      </c>
      <c r="CI16" s="12" t="str">
        <f>IF('1-1全国'!$BZ$26="","",'1-1全国'!$BZ$26)</f>
        <v/>
      </c>
      <c r="CJ16" s="395">
        <f>IF('1-1全国'!$CA$27="","",'1-1全国'!$CA$27)</f>
        <v>1.31</v>
      </c>
      <c r="CK16" s="12" t="str">
        <f>IF('1-1全国'!$CB$26="","",'1-1全国'!$CB$26)</f>
        <v/>
      </c>
      <c r="CL16" s="393">
        <f>IF('1-1全国'!$CC$27="","",'1-1全国'!$CC$27)</f>
        <v>4552</v>
      </c>
      <c r="CM16" s="13" t="str">
        <f>IF('1-1全国'!$CD$26="","",'1-1全国'!$CD$26)</f>
        <v/>
      </c>
      <c r="CN16" s="393">
        <f>IF('1-1全国'!$CE$27="","",'1-1全国'!$CE$27)</f>
        <v>10404</v>
      </c>
      <c r="CO16" s="13" t="str">
        <f>IF('1-1全国'!$CF$26="","",'1-1全国'!$CF$26)</f>
        <v/>
      </c>
      <c r="CP16" s="392">
        <f>IF('1-1全国'!$CG$27="","",'1-1全国'!$CG$27)</f>
        <v>103.5</v>
      </c>
      <c r="CQ16" s="12" t="str">
        <f>IF('1-1全国'!$CH$26="","",'1-1全国'!$CH$26)</f>
        <v/>
      </c>
      <c r="CR16" s="392">
        <f>IF('1-1全国'!$CI$27="","",'1-1全国'!$CI$27)</f>
        <v>97.1</v>
      </c>
      <c r="CS16" s="12" t="str">
        <f>IF('1-1全国'!$CJ$26="","",'1-1全国'!$CJ$26)</f>
        <v/>
      </c>
      <c r="CT16" s="392">
        <f>IF('1-1全国'!$CK$27="","",'1-1全国'!$CK$27)</f>
        <v>103</v>
      </c>
      <c r="CU16" s="12" t="str">
        <f>IF('1-1全国'!$CL$26="","",'1-1全国'!$CL$26)</f>
        <v/>
      </c>
      <c r="CV16" s="392">
        <f>IF('1-1全国'!$CM$27="","",'1-1全国'!$CM$27)</f>
        <v>96.6</v>
      </c>
      <c r="CW16" s="12" t="str">
        <f>IF('1-1全国'!$CN$26="","",'1-1全国'!$CN$26)</f>
        <v/>
      </c>
      <c r="CX16" s="392">
        <f>IF('1-1全国'!$CO$27="","",'1-1全国'!$CO$27)</f>
        <v>103.1</v>
      </c>
      <c r="CY16" s="12" t="str">
        <f>IF('1-1全国'!$CP$26="","",'1-1全国'!$CP$26)</f>
        <v/>
      </c>
      <c r="CZ16" s="392">
        <f>IF('1-1全国'!$CQ$27="","",'1-1全国'!$CQ$27)</f>
        <v>100.9</v>
      </c>
      <c r="DA16" s="12" t="str">
        <f>IF('1-1全国'!$CR$26="","",'1-1全国'!$CR$26)</f>
        <v/>
      </c>
      <c r="DB16" s="392">
        <f>IF('1-1全国'!$CS$27="","",'1-1全国'!$CS$27)</f>
        <v>113.3</v>
      </c>
      <c r="DC16" s="12" t="str">
        <f>IF('1-1全国'!$CT$26="","",'1-1全国'!$CT$26)</f>
        <v/>
      </c>
      <c r="DD16" s="392">
        <f>IF('1-1全国'!$CU$27="","",'1-1全国'!$CU$27)</f>
        <v>2.6</v>
      </c>
    </row>
    <row r="17" spans="1:111" s="8" customFormat="1" ht="18" customHeight="1">
      <c r="A17" s="129">
        <v>2024</v>
      </c>
      <c r="B17" s="407" t="s">
        <v>108</v>
      </c>
      <c r="C17" s="408">
        <v>6</v>
      </c>
      <c r="E17" s="83"/>
      <c r="F17" s="13" t="str">
        <f>IF('1-1全国'!$F27="","",'1-1全国'!$F27)</f>
        <v/>
      </c>
      <c r="G17" s="403">
        <f>IF('1-1全国'!$G$28="","",'1-1全国'!$G$28)</f>
        <v>0</v>
      </c>
      <c r="H17" s="13" t="str">
        <f>IF('1-1全国'!$H$25="","",'1-1全国'!$H$25)</f>
        <v/>
      </c>
      <c r="I17" s="403">
        <f>IF('1-1全国'!$I$28="","",'1-1全国'!$I$28)</f>
        <v>0</v>
      </c>
      <c r="J17" s="13" t="str">
        <f>IF('1-1全国'!$J$25="","",'1-1全国'!$J$25)</f>
        <v/>
      </c>
      <c r="K17" s="403">
        <f>IF('1-1全国'!$K$28="","",'1-1全国'!$K$28)</f>
        <v>0</v>
      </c>
      <c r="L17" s="13" t="str">
        <f>IF('1-1全国'!$L$25="","",'1-1全国'!$L$25)</f>
        <v/>
      </c>
      <c r="M17" s="403">
        <f>IF('1-1全国'!$M$28="","",'1-1全国'!$M$28)</f>
        <v>12379</v>
      </c>
      <c r="N17" s="13" t="str">
        <f>IF('1-1全国'!$N$25="","",'1-1全国'!$N$25)</f>
        <v/>
      </c>
      <c r="O17" s="403" t="str">
        <f>IF('1-1全国'!$O$28="","",'1-1全国'!$O$28)</f>
        <v/>
      </c>
      <c r="P17" s="13" t="str">
        <f>IF('1-1全国'!$P$25="","",'1-1全国'!$P$25)</f>
        <v/>
      </c>
      <c r="Q17" s="403">
        <f>IF('1-1全国'!$Q$28="","",'1-1全国'!$Q$28)</f>
        <v>0</v>
      </c>
      <c r="R17" s="13" t="str">
        <f>IF('1-1全国'!$R$25="","",'1-1全国'!$R$25)</f>
        <v/>
      </c>
      <c r="S17" s="404">
        <f>IF('1-1全国'!$S$28="","",'1-1全国'!$S$28)</f>
        <v>101.5</v>
      </c>
      <c r="T17" s="13" t="str">
        <f>IF('1-1全国'!$T$25="","",'1-1全国'!$T$25)</f>
        <v/>
      </c>
      <c r="U17" s="403">
        <f>IF('1-1全国'!$U$28="","",'1-1全国'!$U$28)</f>
        <v>0</v>
      </c>
      <c r="V17" s="13" t="str">
        <f>IF('1-1全国'!$V$25="","",'1-1全国'!$V$25)</f>
        <v/>
      </c>
      <c r="W17" s="404">
        <f>IF('1-1全国'!$W$28="","",'1-1全国'!$W$28)</f>
        <v>100.1</v>
      </c>
      <c r="X17" s="13" t="str">
        <f>IF('1-1全国'!$X$25="","",'1-1全国'!$X$25)</f>
        <v/>
      </c>
      <c r="Y17" s="403">
        <f>IF('1-1全国'!$Y$28="","",'1-1全国'!$Y$28)</f>
        <v>0</v>
      </c>
      <c r="Z17" s="13" t="str">
        <f>IF('1-1全国'!$Z$25="","",'1-1全国'!$Z$25)</f>
        <v/>
      </c>
      <c r="AA17" s="390">
        <f>IF('1-1全国'!$AA$28="","",'1-1全国'!$AA$28)</f>
        <v>102.1</v>
      </c>
      <c r="AB17" s="407" t="s">
        <v>108</v>
      </c>
      <c r="AC17" s="408">
        <v>6</v>
      </c>
      <c r="AD17" s="12"/>
      <c r="AE17" s="455" t="str">
        <f>IF('1-1全国'!$AB27="","",'1-1全国'!$AB27)</f>
        <v/>
      </c>
      <c r="AF17" s="393">
        <f>IF('1-1全国'!$AC$28="","",'1-1全国'!$AC$28)</f>
        <v>792098</v>
      </c>
      <c r="AG17" s="13" t="str">
        <f>IF('1-1全国'!$AD$25="","",'1-1全国'!$AD$25)</f>
        <v/>
      </c>
      <c r="AH17" s="393">
        <f>IF('1-1全国'!$AE$28="","",'1-1全国'!$AE$28)</f>
        <v>218132</v>
      </c>
      <c r="AI17" s="13" t="str">
        <f>IF('1-1全国'!$AF$25="","",'1-1全国'!$AF$25)</f>
        <v/>
      </c>
      <c r="AJ17" s="393">
        <f>IF('1-1全国'!$AG$28="","",'1-1全国'!$AG$28)</f>
        <v>342044</v>
      </c>
      <c r="AK17" s="13" t="str">
        <f>IF('1-1全国'!$AH$25="","",'1-1全国'!$AH$25)</f>
        <v/>
      </c>
      <c r="AL17" s="393">
        <f>IF('1-1全国'!$AI$28="","",'1-1全国'!$AI$28)</f>
        <v>183075</v>
      </c>
      <c r="AM17" s="13" t="str">
        <f>IF('1-1全国'!$AJ$25="","",'1-1全国'!$AJ$25)</f>
        <v/>
      </c>
      <c r="AN17" s="393">
        <f>IF('1-1全国'!$AK$28="","",'1-1全国'!$AK$28)</f>
        <v>122259.41</v>
      </c>
      <c r="AO17" s="13" t="str">
        <f>IF('1-1全国'!$AL$25="","",'1-1全国'!$AL$25)</f>
        <v/>
      </c>
      <c r="AP17" s="393">
        <f>IF('1-1全国'!$AM$28="","",'1-1全国'!$AM$28)</f>
        <v>102739.329</v>
      </c>
      <c r="AQ17" s="13" t="str">
        <f>IF('1-1全国'!$AN$25="","",'1-1全国'!$AN$25)</f>
        <v/>
      </c>
      <c r="AR17" s="393">
        <f>IF('1-1全国'!$AO$28="","",'1-1全国'!$AO$28)</f>
        <v>292419.9706</v>
      </c>
      <c r="AS17" s="13" t="str">
        <f>IF('1-1全国'!$AP$26="","",'1-1全国'!$AP$26)</f>
        <v/>
      </c>
      <c r="AT17" s="393">
        <f>IF('1-1全国'!$AQ$28="","",'1-1全国'!$AQ$28)</f>
        <v>0</v>
      </c>
      <c r="AU17" s="13" t="str">
        <f>IF('1-1全国'!$AR$26="","",'1-1全国'!$AR$26)</f>
        <v/>
      </c>
      <c r="AV17" s="393">
        <f>IF('1-1全国'!$AS$28="","",'1-1全国'!$AS$28)</f>
        <v>0</v>
      </c>
      <c r="AW17" s="13" t="str">
        <f>IF('1-1全国'!$AT$25="","",'1-1全国'!$AT$25)</f>
        <v/>
      </c>
      <c r="AX17" s="393">
        <f>IF('1-1全国'!$AU$28="","",'1-1全国'!$AU$28)</f>
        <v>9915411</v>
      </c>
      <c r="AY17" s="13" t="str">
        <f>IF('1-1全国'!$AV$26="","",'1-1全国'!$AV$26)</f>
        <v/>
      </c>
      <c r="AZ17" s="393">
        <f>IF('1-1全国'!$AW$28="","",'1-1全国'!$AW$28)</f>
        <v>6397991</v>
      </c>
      <c r="BA17" s="86"/>
      <c r="BB17" s="87"/>
      <c r="BC17" s="407" t="s">
        <v>108</v>
      </c>
      <c r="BD17" s="408">
        <v>6</v>
      </c>
      <c r="BE17" s="11"/>
      <c r="BF17" s="455" t="str">
        <f>IF('1-1全国'!$AZ27="","",'1-1全国'!$AZ27)</f>
        <v/>
      </c>
      <c r="BG17" s="393">
        <f>IF('1-1全国'!$BA$28="","",'1-1全国'!$BA$28)</f>
        <v>10006</v>
      </c>
      <c r="BH17" s="13" t="str">
        <f>IF('1-1全国'!$BB27="","",'1-1全国'!$BB27)</f>
        <v/>
      </c>
      <c r="BI17" s="393">
        <f>IF('1-1全国'!$BC$28="","",'1-1全国'!$BC$28)</f>
        <v>23436</v>
      </c>
      <c r="BJ17" s="13" t="str">
        <f>IF('1-1全国'!$BD27="","",'1-1全国'!$BD27)</f>
        <v/>
      </c>
      <c r="BK17" s="393">
        <f>IF('1-1全国'!$BE$28="","",'1-1全国'!$BE$28)</f>
        <v>1070908</v>
      </c>
      <c r="BL17" s="13" t="str">
        <f>IF('1-1全国'!$BF27="","",'1-1全国'!$BF27)</f>
        <v/>
      </c>
      <c r="BM17" s="393">
        <f>IF('1-1全国'!$BG$28="","",'1-1全国'!$BG$28)</f>
        <v>1124260</v>
      </c>
      <c r="BN17" s="13" t="str">
        <f>IF('1-1全国'!$BH27="","",'1-1全国'!$BH27)</f>
        <v/>
      </c>
      <c r="BO17" s="393">
        <f>IF('1-1全国'!$BI$28="","",'1-1全国'!$BI$28)</f>
        <v>224064.81</v>
      </c>
      <c r="BP17" s="13" t="str">
        <f>IF('1-1全国'!$BJ27="","",'1-1全国'!$BJ27)</f>
        <v/>
      </c>
      <c r="BQ17" s="393">
        <f>IF('1-1全国'!$BK$28="","",'1-1全国'!$BK$28)</f>
        <v>35808.839999999997</v>
      </c>
      <c r="BR17" s="13" t="str">
        <f>IF('1-1全国'!$BL27="","",'1-1全国'!$BL27)</f>
        <v/>
      </c>
      <c r="BS17" s="393">
        <f>IF('1-1全国'!$BM$28="","",'1-1全国'!$BM$28)</f>
        <v>145446.25</v>
      </c>
      <c r="BT17" s="13" t="str">
        <f>IF('1-1全国'!$BN27="","",'1-1全国'!$BN27)</f>
        <v/>
      </c>
      <c r="BU17" s="389">
        <f>IF('1-1全国'!$BO$28="","",'1-1全国'!$BO$28)</f>
        <v>42809.73</v>
      </c>
      <c r="BV17" s="486"/>
      <c r="BW17" s="389">
        <f>IF('1-1全国'!$BQ$28="","",'1-1全国'!$BQ$28)</f>
        <v>128886.97</v>
      </c>
      <c r="BX17" s="13" t="str">
        <f>IF('1-1全国'!$BR27="","",'1-1全国'!$BR27)</f>
        <v/>
      </c>
      <c r="BY17" s="393">
        <f>IF('1-1全国'!$BS$28="","",'1-1全国'!$BS$28)</f>
        <v>65027.538999999997</v>
      </c>
      <c r="BZ17" s="13" t="str">
        <f>IF('1-1全国'!$BT27="","",'1-1全国'!$BT27)</f>
        <v/>
      </c>
      <c r="CA17" s="391">
        <f>IF('1-1全国'!$BU28="","",'1-1全国'!$BU28)</f>
        <v>122.6</v>
      </c>
      <c r="CB17" s="13" t="str">
        <f>IF('1-1全国'!$BV27="","",'1-1全国'!$BV27)</f>
        <v/>
      </c>
      <c r="CC17" s="392">
        <f>IF('1-1全国'!$BW$28="","",'1-1全国'!$BW$28)</f>
        <v>108.5</v>
      </c>
      <c r="CD17" s="407" t="s">
        <v>108</v>
      </c>
      <c r="CE17" s="408">
        <v>6</v>
      </c>
      <c r="CF17" s="12"/>
      <c r="CG17" s="13" t="str">
        <f>IF('1-1全国'!$BX27="","",'1-1全国'!$BX27)</f>
        <v/>
      </c>
      <c r="CH17" s="393">
        <f>IF('1-1全国'!$BY$28="","",'1-1全国'!$BY$28)</f>
        <v>300243</v>
      </c>
      <c r="CI17" s="12" t="str">
        <f>IF('1-1全国'!$BZ$26="","",'1-1全国'!$BZ$26)</f>
        <v/>
      </c>
      <c r="CJ17" s="395">
        <f>IF('1-1全国'!$CA$28="","",'1-1全国'!$CA$28)</f>
        <v>1.25</v>
      </c>
      <c r="CK17" s="12" t="str">
        <f>IF('1-1全国'!$CB$26="","",'1-1全国'!$CB$26)</f>
        <v/>
      </c>
      <c r="CL17" s="393">
        <f>IF('1-1全国'!$CC$28="","",'1-1全国'!$CC$28)</f>
        <v>4455</v>
      </c>
      <c r="CM17" s="13" t="str">
        <f>IF('1-1全国'!$CD$26="","",'1-1全国'!$CD$26)</f>
        <v/>
      </c>
      <c r="CN17" s="393">
        <f>IF('1-1全国'!$CE$28="","",'1-1全国'!$CE$28)</f>
        <v>10033</v>
      </c>
      <c r="CO17" s="13" t="str">
        <f>IF('1-1全国'!$CF$26="","",'1-1全国'!$CF$26)</f>
        <v/>
      </c>
      <c r="CP17" s="392">
        <f>IF('1-1全国'!$CG$28="","",'1-1全国'!$CG$28)</f>
        <v>109.2</v>
      </c>
      <c r="CQ17" s="12" t="str">
        <f>IF('1-1全国'!$CH$26="","",'1-1全国'!$CH$26)</f>
        <v/>
      </c>
      <c r="CR17" s="392">
        <f>IF('1-1全国'!$CI$28="","",'1-1全国'!$CI$28)</f>
        <v>99.3</v>
      </c>
      <c r="CS17" s="12" t="str">
        <f>IF('1-1全国'!$CJ$26="","",'1-1全国'!$CJ$26)</f>
        <v/>
      </c>
      <c r="CT17" s="392">
        <f>IF('1-1全国'!$CK$28="","",'1-1全国'!$CK$28)</f>
        <v>107.5</v>
      </c>
      <c r="CU17" s="12" t="str">
        <f>IF('1-1全国'!$CL$26="","",'1-1全国'!$CL$26)</f>
        <v/>
      </c>
      <c r="CV17" s="392">
        <f>IF('1-1全国'!$CM$28="","",'1-1全国'!$CM$28)</f>
        <v>97.7</v>
      </c>
      <c r="CW17" s="12" t="str">
        <f>IF('1-1全国'!$CN$26="","",'1-1全国'!$CN$26)</f>
        <v/>
      </c>
      <c r="CX17" s="392">
        <f>IF('1-1全国'!$CO$28="","",'1-1全国'!$CO$28)</f>
        <v>104.3</v>
      </c>
      <c r="CY17" s="12" t="str">
        <f>IF('1-1全国'!$CP$26="","",'1-1全国'!$CP$26)</f>
        <v/>
      </c>
      <c r="CZ17" s="392">
        <f>IF('1-1全国'!$CQ$28="","",'1-1全国'!$CQ$28)</f>
        <v>101.4</v>
      </c>
      <c r="DA17" s="12" t="str">
        <f>IF('1-1全国'!$CR$26="","",'1-1全国'!$CR$26)</f>
        <v/>
      </c>
      <c r="DB17" s="392">
        <f>IF('1-1全国'!$CS$28="","",'1-1全国'!$CS$28)</f>
        <v>109.1</v>
      </c>
      <c r="DC17" s="12" t="str">
        <f>IF('1-1全国'!$CT$26="","",'1-1全国'!$CT$26)</f>
        <v/>
      </c>
      <c r="DD17" s="392">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2"/>
      <c r="BC18" s="88"/>
      <c r="BD18" s="89"/>
      <c r="BE18" s="405"/>
      <c r="BF18" s="88"/>
      <c r="BG18" s="97"/>
      <c r="BH18" s="282"/>
      <c r="BI18" s="97"/>
      <c r="BJ18" s="94"/>
      <c r="BK18" s="98"/>
      <c r="BL18" s="94"/>
      <c r="BM18" s="100"/>
      <c r="BN18" s="94"/>
      <c r="BO18" s="98"/>
      <c r="BP18" s="94"/>
      <c r="BQ18" s="384"/>
      <c r="BR18" s="99"/>
      <c r="BS18" s="384"/>
      <c r="BT18" s="99"/>
      <c r="BU18" s="384"/>
      <c r="BV18" s="99"/>
      <c r="BW18" s="487"/>
      <c r="BX18" s="94"/>
      <c r="BY18" s="100"/>
      <c r="BZ18" s="94"/>
      <c r="CA18" s="101"/>
      <c r="CB18" s="387"/>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7">
        <v>2023</v>
      </c>
      <c r="B19" s="407" t="s">
        <v>164</v>
      </c>
      <c r="C19" s="408">
        <v>5</v>
      </c>
      <c r="D19" s="409">
        <v>4</v>
      </c>
      <c r="E19" s="12" t="str">
        <f t="shared" ref="E19:E37" si="0">$C19&amp;$D19</f>
        <v>54</v>
      </c>
      <c r="F19" s="386" t="str">
        <f>IF('1-1全国'!$F178="","",'1-1全国'!$F178)</f>
        <v/>
      </c>
      <c r="G19" s="412">
        <f>IF('1-1全国'!$G178="","",'1-1全国'!$G178)</f>
        <v>36.4</v>
      </c>
      <c r="H19" s="386" t="str">
        <f>IF('1-1全国'!$H178="","",'1-1全国'!$H178)</f>
        <v/>
      </c>
      <c r="I19" s="412">
        <f>IF('1-1全国'!$I178="","",'1-1全国'!$I178)</f>
        <v>80</v>
      </c>
      <c r="J19" s="386" t="str">
        <f>IF('1-1全国'!$J178="","",'1-1全国'!$J178)</f>
        <v/>
      </c>
      <c r="K19" s="412">
        <f>IF('1-1全国'!$K178="","",'1-1全国'!$K178)</f>
        <v>44.4</v>
      </c>
      <c r="L19" s="13" t="str">
        <f>IF('1-1全国'!$L178="","",'1-1全国'!$L178)</f>
        <v/>
      </c>
      <c r="M19" s="403">
        <f>IF('1-1全国'!$M178="","",'1-1全国'!$M178)</f>
        <v>12455</v>
      </c>
      <c r="N19" s="13" t="str">
        <f>IF('1-1全国'!$N178="","",'1-1全国'!$N178)</f>
        <v/>
      </c>
      <c r="O19" s="403">
        <f>IF('1-1全国'!$O178="","",'1-1全国'!$O178)</f>
        <v>0</v>
      </c>
      <c r="P19" s="13" t="str">
        <f>IF('1-1全国'!$P178="","",'1-1全国'!$P178)</f>
        <v/>
      </c>
      <c r="Q19" s="404">
        <f>IF('1-1全国'!$Q178="","",'1-1全国'!$Q178)</f>
        <v>105.2</v>
      </c>
      <c r="R19" s="13" t="str">
        <f>IF('1-1全国'!$R178="","",'1-1全国'!$R178)</f>
        <v/>
      </c>
      <c r="S19" s="404">
        <f>IF('1-1全国'!$S178="","",'1-1全国'!$S178)</f>
        <v>102.5</v>
      </c>
      <c r="T19" s="13" t="str">
        <f>IF('1-1全国'!$T178="","",'1-1全国'!$T178)</f>
        <v/>
      </c>
      <c r="U19" s="404">
        <f>IF('1-1全国'!$U178="","",'1-1全国'!$U178)</f>
        <v>103.8</v>
      </c>
      <c r="V19" s="13" t="str">
        <f>IF('1-1全国'!$V178="","",'1-1全国'!$V178)</f>
        <v/>
      </c>
      <c r="W19" s="404">
        <f>IF('1-1全国'!$W178="","",'1-1全国'!$W178)</f>
        <v>100</v>
      </c>
      <c r="X19" s="13" t="str">
        <f>IF('1-1全国'!$X178="","",'1-1全国'!$X178)</f>
        <v/>
      </c>
      <c r="Y19" s="404">
        <f>IF('1-1全国'!$Y178="","",'1-1全国'!$Y178)</f>
        <v>104.9</v>
      </c>
      <c r="Z19" s="13" t="str">
        <f>IF('1-1全国'!$Z178="","",'1-1全国'!$Z178)</f>
        <v/>
      </c>
      <c r="AA19" s="390">
        <f>IF('1-1全国'!$AA178="","",'1-1全国'!$AA178)</f>
        <v>103.2</v>
      </c>
      <c r="AB19" s="407" t="s">
        <v>164</v>
      </c>
      <c r="AC19" s="408">
        <v>5</v>
      </c>
      <c r="AD19" s="409">
        <v>4</v>
      </c>
      <c r="AE19" s="13" t="str">
        <f>IF('1-1全国'!$AB178="","",'1-1全国'!$AB178)</f>
        <v/>
      </c>
      <c r="AF19" s="389">
        <f>IF('1-1全国'!$AC178="","",'1-1全国'!$AC178)</f>
        <v>67250</v>
      </c>
      <c r="AG19" s="13" t="str">
        <f>IF('1-1全国'!$AD178="","",'1-1全国'!$AD178)</f>
        <v/>
      </c>
      <c r="AH19" s="389">
        <f>IF('1-1全国'!$AE178="","",'1-1全国'!$AE178)</f>
        <v>18597</v>
      </c>
      <c r="AI19" s="13" t="str">
        <f>IF('1-1全国'!$AF178="","",'1-1全国'!$AF178)</f>
        <v/>
      </c>
      <c r="AJ19" s="389">
        <f>IF('1-1全国'!$AG178="","",'1-1全国'!$AG178)</f>
        <v>28685</v>
      </c>
      <c r="AK19" s="13" t="str">
        <f>IF('1-1全国'!$AH178="","",'1-1全国'!$AH178)</f>
        <v/>
      </c>
      <c r="AL19" s="389">
        <f>IF('1-1全国'!$AI178="","",'1-1全国'!$AI178)</f>
        <v>18107</v>
      </c>
      <c r="AM19" s="13" t="str">
        <f>IF('1-1全国'!$AJ178="","",'1-1全国'!$AJ178)</f>
        <v/>
      </c>
      <c r="AN19" s="389">
        <f>IF('1-1全国'!$AK178="","",'1-1全国'!$AK178)</f>
        <v>20480</v>
      </c>
      <c r="AO19" s="13" t="str">
        <f>IF('1-1全国'!$AL178="","",'1-1全国'!$AL178)</f>
        <v/>
      </c>
      <c r="AP19" s="389">
        <f>IF('1-1全国'!$AM178="","",'1-1全国'!$AM178)</f>
        <v>10298</v>
      </c>
      <c r="AQ19" s="13" t="str">
        <f>IF('1-1全国'!$AN178="","",'1-1全国'!$AN178)</f>
        <v/>
      </c>
      <c r="AR19" s="389">
        <f>IF('1-1全国'!$AO178="","",'1-1全国'!$AO178)</f>
        <v>25231</v>
      </c>
      <c r="AS19" s="13" t="str">
        <f>IF('1-1全国'!$AP178="","",'1-1全国'!$AP178)</f>
        <v/>
      </c>
      <c r="AT19" s="389">
        <f>IF('1-1全国'!$AQ178="","",'1-1全国'!$AQ178)</f>
        <v>0</v>
      </c>
      <c r="AU19" s="13" t="str">
        <f>IF('1-1全国'!AR178="","",'1-1全国'!AR178)</f>
        <v/>
      </c>
      <c r="AV19" s="389">
        <f>IF('1-1全国'!$AS178="","",'1-1全国'!$AS178)</f>
        <v>0</v>
      </c>
      <c r="AW19" s="13" t="str">
        <f>IF('1-1全国'!$AT178="","",'1-1全国'!$AT178)</f>
        <v/>
      </c>
      <c r="AX19" s="389">
        <f>IF('1-1全国'!$AU178="","",'1-1全国'!$AU178)</f>
        <v>9685955</v>
      </c>
      <c r="AY19" s="13" t="str">
        <f>IF('1-1全国'!AV178="","",'1-1全国'!AV178)</f>
        <v/>
      </c>
      <c r="AZ19" s="393">
        <f>IF('1-1全国'!AW178="","",'1-1全国'!AW178)</f>
        <v>5935792</v>
      </c>
      <c r="BA19" s="414"/>
      <c r="BB19" s="413"/>
      <c r="BC19" s="407" t="s">
        <v>164</v>
      </c>
      <c r="BD19" s="408">
        <v>5</v>
      </c>
      <c r="BE19" s="409">
        <v>4</v>
      </c>
      <c r="BF19" s="13" t="str">
        <f>IF('1-1全国'!$AZ178="","",'1-1全国'!$AZ178)</f>
        <v/>
      </c>
      <c r="BG19" s="389">
        <f>IF('1-1全国'!$BA178="","",'1-1全国'!$BA178)</f>
        <v>610</v>
      </c>
      <c r="BH19" s="13" t="str">
        <f>IF('1-1全国'!$BB178="","",'1-1全国'!$BB178)</f>
        <v/>
      </c>
      <c r="BI19" s="389">
        <f>IF('1-1全国'!$BC178="","",'1-1全国'!$BC178)</f>
        <v>2039</v>
      </c>
      <c r="BJ19" s="13" t="str">
        <f>IF('1-1全国'!$BD178="","",'1-1全国'!$BD178)</f>
        <v/>
      </c>
      <c r="BK19" s="389">
        <f>IF('1-1全国'!$BE178="","",'1-1全国'!$BE178)</f>
        <v>82890</v>
      </c>
      <c r="BL19" s="13" t="str">
        <f>IF('1-1全国'!$BF178="","",'1-1全国'!$BF178)</f>
        <v/>
      </c>
      <c r="BM19" s="389">
        <f>IF('1-1全国'!$BG178="","",'1-1全国'!$BG178)</f>
        <v>87253</v>
      </c>
      <c r="BN19" s="13" t="str">
        <f>IF('1-1全国'!$BH178="","",'1-1全国'!$BH178)</f>
        <v/>
      </c>
      <c r="BO19" s="389">
        <f>IF('1-1全国'!$BI178="","",'1-1全国'!$BI178)</f>
        <v>17095</v>
      </c>
      <c r="BP19" s="13" t="str">
        <f>IF('1-1全国'!$BJ178="","",'1-1全国'!$BJ178)</f>
        <v/>
      </c>
      <c r="BQ19" s="389">
        <f>IF('1-1全国'!$BK178="","",'1-1全国'!$BK178)</f>
        <v>2783</v>
      </c>
      <c r="BR19" s="13" t="str">
        <f>IF('1-1全国'!$BL178="","",'1-1全国'!$BL178)</f>
        <v/>
      </c>
      <c r="BS19" s="389">
        <f>IF('1-1全国'!$BM178="","",'1-1全国'!$BM178)</f>
        <v>11109</v>
      </c>
      <c r="BT19" s="13" t="str">
        <f>IF('1-1全国'!$BN178="","",'1-1全国'!$BN178)</f>
        <v/>
      </c>
      <c r="BU19" s="389">
        <f>IF('1-1全国'!$BO178="","",'1-1全国'!$BO178)</f>
        <v>3203</v>
      </c>
      <c r="BV19" s="486"/>
      <c r="BW19" s="389">
        <f>IF('1-1全国'!$BQ178="","",'1-1全国'!$BQ178)</f>
        <v>10395.14</v>
      </c>
      <c r="BX19" s="13" t="str">
        <f>IF('1-1全国'!$BR178="","",'1-1全国'!$BR178)</f>
        <v/>
      </c>
      <c r="BY19" s="389">
        <f>IF('1-1全国'!$BS178="","",'1-1全国'!$BS178)</f>
        <v>4715</v>
      </c>
      <c r="BZ19" s="13" t="str">
        <f>IF('1-1全国'!$BT178="","",'1-1全国'!$BT178)</f>
        <v/>
      </c>
      <c r="CA19" s="391">
        <f>IF('1-1全国'!$BU178="","",'1-1全国'!$BU178)</f>
        <v>120.4</v>
      </c>
      <c r="CB19" s="13" t="str">
        <f>IF('1-1全国'!$BV178="","",'1-1全国'!$BV178)</f>
        <v/>
      </c>
      <c r="CC19" s="392">
        <f>IF('1-1全国'!$BW178="","",'1-1全国'!$BW178)</f>
        <v>105.1</v>
      </c>
      <c r="CD19" s="407" t="s">
        <v>164</v>
      </c>
      <c r="CE19" s="408">
        <v>5</v>
      </c>
      <c r="CF19" s="409">
        <v>4</v>
      </c>
      <c r="CG19" s="13" t="str">
        <f>IF('1-1全国'!$BX178="","",'1-1全国'!$BX178)</f>
        <v/>
      </c>
      <c r="CH19" s="389">
        <f>IF('1-1全国'!$BY178="","",'1-1全国'!$BY178)</f>
        <v>303076</v>
      </c>
      <c r="CI19" s="13" t="str">
        <f>IF('1-1全国'!$BZ178="","",'1-1全国'!$BZ178)</f>
        <v/>
      </c>
      <c r="CJ19" s="396">
        <f>IF('1-1全国'!$CA178="","",'1-1全国'!$CA178)</f>
        <v>1.32</v>
      </c>
      <c r="CK19" s="13" t="str">
        <f>IF('1-1全国'!$CB178="","",'1-1全国'!$CB178)</f>
        <v/>
      </c>
      <c r="CL19" s="389">
        <f>IF('1-1全国'!$CC178="","",'1-1全国'!$CC178)</f>
        <v>501</v>
      </c>
      <c r="CM19" s="13" t="str">
        <f>IF('1-1全国'!$CD178="","",'1-1全国'!$CD178)</f>
        <v/>
      </c>
      <c r="CN19" s="389">
        <f>IF('1-1全国'!$CE178="","",'1-1全国'!$CE178)</f>
        <v>841</v>
      </c>
      <c r="CO19" s="13" t="str">
        <f>IF('1-1全国'!$CF178="","",'1-1全国'!$CF178)</f>
        <v/>
      </c>
      <c r="CP19" s="391">
        <f>IF('1-1全国'!$CG178="","",'1-1全国'!$CG178)</f>
        <v>89.4</v>
      </c>
      <c r="CQ19" s="13" t="str">
        <f>IF('1-1全国'!$CH178="","",'1-1全国'!$CH178)</f>
        <v/>
      </c>
      <c r="CR19" s="391">
        <f>IF('1-1全国'!$CI178="","",'1-1全国'!$CI178)</f>
        <v>84.3</v>
      </c>
      <c r="CS19" s="13" t="str">
        <f>IF('1-1全国'!$CJ178="","",'1-1全国'!$CJ178)</f>
        <v/>
      </c>
      <c r="CT19" s="391">
        <f>IF('1-1全国'!$CK178="","",'1-1全国'!$CK178)</f>
        <v>104</v>
      </c>
      <c r="CU19" s="13" t="str">
        <f>IF('1-1全国'!$CL178="","",'1-1全国'!$CL178)</f>
        <v/>
      </c>
      <c r="CV19" s="391">
        <f>IF('1-1全国'!$CM178="","",'1-1全国'!$CM178)</f>
        <v>98.1</v>
      </c>
      <c r="CW19" s="13" t="str">
        <f>IF('1-1全国'!$CN178="","",'1-1全国'!$CN178)</f>
        <v/>
      </c>
      <c r="CX19" s="391">
        <f>IF('1-1全国'!$CO178="","",'1-1全国'!$CO178)</f>
        <v>102.7</v>
      </c>
      <c r="CY19" s="13" t="str">
        <f>IF('1-1全国'!$CP178="","",'1-1全国'!$CP178)</f>
        <v/>
      </c>
      <c r="CZ19" s="391">
        <f>IF('1-1全国'!$CQ178="","",'1-1全国'!$CQ178)</f>
        <v>104.2</v>
      </c>
      <c r="DA19" s="13" t="str">
        <f>IF('1-1全国'!$CR178="","",'1-1全国'!$CR178)</f>
        <v/>
      </c>
      <c r="DB19" s="391">
        <f>IF('1-1全国'!$CS178="","",'1-1全国'!$CS178)</f>
        <v>115.7</v>
      </c>
      <c r="DC19" s="13" t="str">
        <f>IF('1-1全国'!$CT178="","",'1-1全国'!$CT178)</f>
        <v/>
      </c>
      <c r="DD19" s="392">
        <f>IF('1-1全国'!$CU178="","",'1-1全国'!$CU178)</f>
        <v>2.6</v>
      </c>
      <c r="DF19" s="108"/>
      <c r="DG19" s="108"/>
    </row>
    <row r="20" spans="1:111" s="8" customFormat="1" ht="18" customHeight="1">
      <c r="A20" s="407">
        <v>2023</v>
      </c>
      <c r="B20" s="407" t="s">
        <v>108</v>
      </c>
      <c r="C20" s="408">
        <v>5</v>
      </c>
      <c r="D20" s="409">
        <v>5</v>
      </c>
      <c r="E20" s="12" t="str">
        <f t="shared" si="0"/>
        <v>55</v>
      </c>
      <c r="F20" s="386" t="str">
        <f>IF('1-1全国'!$F179="","",'1-1全国'!$F179)</f>
        <v/>
      </c>
      <c r="G20" s="412">
        <f>IF('1-1全国'!$G179="","",'1-1全国'!$G179)</f>
        <v>31.8</v>
      </c>
      <c r="H20" s="386" t="str">
        <f>IF('1-1全国'!$H179="","",'1-1全国'!$H179)</f>
        <v/>
      </c>
      <c r="I20" s="412">
        <f>IF('1-1全国'!$I179="","",'1-1全国'!$I179)</f>
        <v>40</v>
      </c>
      <c r="J20" s="386" t="str">
        <f>IF('1-1全国'!$J179="","",'1-1全国'!$J179)</f>
        <v/>
      </c>
      <c r="K20" s="412">
        <f>IF('1-1全国'!$K179="","",'1-1全国'!$K179)</f>
        <v>66.7</v>
      </c>
      <c r="L20" s="13" t="str">
        <f>IF('1-1全国'!$L179="","",'1-1全国'!$L179)</f>
        <v/>
      </c>
      <c r="M20" s="403">
        <f>IF('1-1全国'!$M179="","",'1-1全国'!$M179)</f>
        <v>12448</v>
      </c>
      <c r="N20" s="13" t="str">
        <f>IF('1-1全国'!$N179="","",'1-1全国'!$N179)</f>
        <v/>
      </c>
      <c r="O20" s="403">
        <f>IF('1-1全国'!$O179="","",'1-1全国'!$O179)</f>
        <v>0</v>
      </c>
      <c r="P20" s="13" t="str">
        <f>IF('1-1全国'!$P179="","",'1-1全国'!$P179)</f>
        <v/>
      </c>
      <c r="Q20" s="404">
        <f>IF('1-1全国'!$Q179="","",'1-1全国'!$Q179)</f>
        <v>104.1</v>
      </c>
      <c r="R20" s="13" t="str">
        <f>IF('1-1全国'!$R179="","",'1-1全国'!$R179)</f>
        <v/>
      </c>
      <c r="S20" s="404">
        <f>IF('1-1全国'!$S179="","",'1-1全国'!$S179)</f>
        <v>96.6</v>
      </c>
      <c r="T20" s="13" t="str">
        <f>IF('1-1全国'!$T179="","",'1-1全国'!$T179)</f>
        <v/>
      </c>
      <c r="U20" s="404">
        <f>IF('1-1全国'!$U179="","",'1-1全国'!$U179)</f>
        <v>103.5</v>
      </c>
      <c r="V20" s="13" t="str">
        <f>IF('1-1全国'!$V179="","",'1-1全国'!$V179)</f>
        <v/>
      </c>
      <c r="W20" s="404">
        <f>IF('1-1全国'!$W179="","",'1-1全国'!$W179)</f>
        <v>93.9</v>
      </c>
      <c r="X20" s="13" t="str">
        <f>IF('1-1全国'!$X179="","",'1-1全国'!$X179)</f>
        <v/>
      </c>
      <c r="Y20" s="404">
        <f>IF('1-1全国'!$Y179="","",'1-1全国'!$Y179)</f>
        <v>105.5</v>
      </c>
      <c r="Z20" s="13" t="str">
        <f>IF('1-1全国'!$Z179="","",'1-1全国'!$Z179)</f>
        <v/>
      </c>
      <c r="AA20" s="390">
        <f>IF('1-1全国'!$AA179="","",'1-1全国'!$AA179)</f>
        <v>106.3</v>
      </c>
      <c r="AB20" s="407" t="s">
        <v>108</v>
      </c>
      <c r="AC20" s="408">
        <v>5</v>
      </c>
      <c r="AD20" s="409">
        <v>5</v>
      </c>
      <c r="AE20" s="13" t="str">
        <f>IF('1-1全国'!$AB179="","",'1-1全国'!$AB179)</f>
        <v/>
      </c>
      <c r="AF20" s="389">
        <f>IF('1-1全国'!$AC179="","",'1-1全国'!$AC179)</f>
        <v>69561</v>
      </c>
      <c r="AG20" s="13" t="str">
        <f>IF('1-1全国'!$AD179="","",'1-1全国'!$AD179)</f>
        <v/>
      </c>
      <c r="AH20" s="389">
        <f>IF('1-1全国'!$AE179="","",'1-1全国'!$AE179)</f>
        <v>18853</v>
      </c>
      <c r="AI20" s="13" t="str">
        <f>IF('1-1全国'!$AF179="","",'1-1全国'!$AF179)</f>
        <v/>
      </c>
      <c r="AJ20" s="389">
        <f>IF('1-1全国'!$AG179="","",'1-1全国'!$AG179)</f>
        <v>28695</v>
      </c>
      <c r="AK20" s="13" t="str">
        <f>IF('1-1全国'!$AH179="","",'1-1全国'!$AH179)</f>
        <v/>
      </c>
      <c r="AL20" s="389">
        <f>IF('1-1全国'!$AI179="","",'1-1全国'!$AI179)</f>
        <v>16487</v>
      </c>
      <c r="AM20" s="13" t="str">
        <f>IF('1-1全国'!$AJ179="","",'1-1全国'!$AJ179)</f>
        <v/>
      </c>
      <c r="AN20" s="389">
        <f>IF('1-1全国'!$AK179="","",'1-1全国'!$AK179)</f>
        <v>14163</v>
      </c>
      <c r="AO20" s="13" t="str">
        <f>IF('1-1全国'!$AL179="","",'1-1全国'!$AL179)</f>
        <v/>
      </c>
      <c r="AP20" s="389">
        <f>IF('1-1全国'!$AM179="","",'1-1全国'!$AM179)</f>
        <v>8994</v>
      </c>
      <c r="AQ20" s="13" t="str">
        <f>IF('1-1全国'!$AN179="","",'1-1全国'!$AN179)</f>
        <v/>
      </c>
      <c r="AR20" s="389">
        <f>IF('1-1全国'!$AO179="","",'1-1全国'!$AO179)</f>
        <v>22690</v>
      </c>
      <c r="AS20" s="13" t="str">
        <f>IF('1-1全国'!$AP179="","",'1-1全国'!$AP179)</f>
        <v/>
      </c>
      <c r="AT20" s="389">
        <f>IF('1-1全国'!$AQ179="","",'1-1全国'!$AQ179)</f>
        <v>0</v>
      </c>
      <c r="AU20" s="13" t="str">
        <f>IF('1-1全国'!AR179="","",'1-1全国'!AR179)</f>
        <v/>
      </c>
      <c r="AV20" s="389">
        <f>IF('1-1全国'!$AS179="","",'1-1全国'!$AS179)</f>
        <v>0</v>
      </c>
      <c r="AW20" s="13" t="str">
        <f>IF('1-1全国'!$AT179="","",'1-1全国'!$AT179)</f>
        <v/>
      </c>
      <c r="AX20" s="389">
        <f>IF('1-1全国'!$AU179="","",'1-1全国'!$AU179)</f>
        <v>9709981</v>
      </c>
      <c r="AY20" s="13" t="str">
        <f>IF('1-1全国'!AV179="","",'1-1全国'!AV179)</f>
        <v/>
      </c>
      <c r="AZ20" s="393">
        <f>IF('1-1全国'!AW179="","",'1-1全国'!AW179)</f>
        <v>5939872</v>
      </c>
      <c r="BA20" s="414"/>
      <c r="BB20" s="413"/>
      <c r="BC20" s="407" t="s">
        <v>108</v>
      </c>
      <c r="BD20" s="408">
        <v>5</v>
      </c>
      <c r="BE20" s="409">
        <v>5</v>
      </c>
      <c r="BF20" s="13" t="str">
        <f>IF('1-1全国'!$AZ179="","",'1-1全国'!$AZ179)</f>
        <v/>
      </c>
      <c r="BG20" s="389">
        <f>IF('1-1全国'!$BA179="","",'1-1全国'!$BA179)</f>
        <v>706</v>
      </c>
      <c r="BH20" s="13" t="str">
        <f>IF('1-1全国'!$BB179="","",'1-1全国'!$BB179)</f>
        <v/>
      </c>
      <c r="BI20" s="389">
        <f>IF('1-1全国'!$BC179="","",'1-1全国'!$BC179)</f>
        <v>2787</v>
      </c>
      <c r="BJ20" s="13" t="str">
        <f>IF('1-1全国'!$BD179="","",'1-1全国'!$BD179)</f>
        <v/>
      </c>
      <c r="BK20" s="389">
        <f>IF('1-1全国'!$BE179="","",'1-1全国'!$BE179)</f>
        <v>72917</v>
      </c>
      <c r="BL20" s="13" t="str">
        <f>IF('1-1全国'!$BF179="","",'1-1全国'!$BF179)</f>
        <v/>
      </c>
      <c r="BM20" s="389">
        <f>IF('1-1全国'!$BG179="","",'1-1全国'!$BG179)</f>
        <v>86739</v>
      </c>
      <c r="BN20" s="13" t="str">
        <f>IF('1-1全国'!$BH179="","",'1-1全国'!$BH179)</f>
        <v/>
      </c>
      <c r="BO20" s="389">
        <f>IF('1-1全国'!$BI179="","",'1-1全国'!$BI179)</f>
        <v>17436</v>
      </c>
      <c r="BP20" s="13" t="str">
        <f>IF('1-1全国'!$BJ179="","",'1-1全国'!$BJ179)</f>
        <v/>
      </c>
      <c r="BQ20" s="389">
        <f>IF('1-1全国'!$BK179="","",'1-1全国'!$BK179)</f>
        <v>2749</v>
      </c>
      <c r="BR20" s="13" t="str">
        <f>IF('1-1全国'!$BL179="","",'1-1全国'!$BL179)</f>
        <v/>
      </c>
      <c r="BS20" s="389">
        <f>IF('1-1全国'!$BM179="","",'1-1全国'!$BM179)</f>
        <v>11451</v>
      </c>
      <c r="BT20" s="13" t="str">
        <f>IF('1-1全国'!$BN179="","",'1-1全国'!$BN179)</f>
        <v/>
      </c>
      <c r="BU20" s="389">
        <f>IF('1-1全国'!$BO179="","",'1-1全国'!$BO179)</f>
        <v>3236</v>
      </c>
      <c r="BV20" s="486"/>
      <c r="BW20" s="389">
        <f>IF('1-1全国'!$BQ179="","",'1-1全国'!$BQ179)</f>
        <v>10633.44</v>
      </c>
      <c r="BX20" s="13" t="str">
        <f>IF('1-1全国'!$BR179="","",'1-1全国'!$BR179)</f>
        <v/>
      </c>
      <c r="BY20" s="389">
        <f>IF('1-1全国'!$BS179="","",'1-1全国'!$BS179)</f>
        <v>5135</v>
      </c>
      <c r="BZ20" s="13" t="str">
        <f>IF('1-1全国'!$BT179="","",'1-1全国'!$BT179)</f>
        <v/>
      </c>
      <c r="CA20" s="391">
        <f>IF('1-1全国'!$BU179="","",'1-1全国'!$BU179)</f>
        <v>119.6</v>
      </c>
      <c r="CB20" s="13" t="str">
        <f>IF('1-1全国'!$BV179="","",'1-1全国'!$BV179)</f>
        <v/>
      </c>
      <c r="CC20" s="392">
        <f>IF('1-1全国'!$BW179="","",'1-1全国'!$BW179)</f>
        <v>105.1</v>
      </c>
      <c r="CD20" s="407" t="s">
        <v>108</v>
      </c>
      <c r="CE20" s="408">
        <v>5</v>
      </c>
      <c r="CF20" s="409">
        <v>5</v>
      </c>
      <c r="CG20" s="13" t="str">
        <f>IF('1-1全国'!$BX179="","",'1-1全国'!$BX179)</f>
        <v/>
      </c>
      <c r="CH20" s="389">
        <f>IF('1-1全国'!$BY179="","",'1-1全国'!$BY179)</f>
        <v>286443</v>
      </c>
      <c r="CI20" s="13" t="str">
        <f>IF('1-1全国'!$BZ179="","",'1-1全国'!$BZ179)</f>
        <v/>
      </c>
      <c r="CJ20" s="396">
        <f>IF('1-1全国'!$CA179="","",'1-1全国'!$CA179)</f>
        <v>1.32</v>
      </c>
      <c r="CK20" s="13" t="str">
        <f>IF('1-1全国'!$CB179="","",'1-1全国'!$CB179)</f>
        <v/>
      </c>
      <c r="CL20" s="389">
        <f>IF('1-1全国'!$CC179="","",'1-1全国'!$CC179)</f>
        <v>405</v>
      </c>
      <c r="CM20" s="13" t="str">
        <f>IF('1-1全国'!$CD179="","",'1-1全国'!$CD179)</f>
        <v/>
      </c>
      <c r="CN20" s="389">
        <f>IF('1-1全国'!$CE179="","",'1-1全国'!$CE179)</f>
        <v>834</v>
      </c>
      <c r="CO20" s="13" t="str">
        <f>IF('1-1全国'!$CF179="","",'1-1全国'!$CF179)</f>
        <v/>
      </c>
      <c r="CP20" s="391">
        <f>IF('1-1全国'!$CG179="","",'1-1全国'!$CG179)</f>
        <v>89.5</v>
      </c>
      <c r="CQ20" s="13" t="str">
        <f>IF('1-1全国'!$CH179="","",'1-1全国'!$CH179)</f>
        <v/>
      </c>
      <c r="CR20" s="391">
        <f>IF('1-1全国'!$CI179="","",'1-1全国'!$CI179)</f>
        <v>84.4</v>
      </c>
      <c r="CS20" s="13" t="str">
        <f>IF('1-1全国'!$CJ179="","",'1-1全国'!$CJ179)</f>
        <v/>
      </c>
      <c r="CT20" s="391">
        <f>IF('1-1全国'!$CK179="","",'1-1全国'!$CK179)</f>
        <v>103</v>
      </c>
      <c r="CU20" s="13" t="str">
        <f>IF('1-1全国'!$CL179="","",'1-1全国'!$CL179)</f>
        <v/>
      </c>
      <c r="CV20" s="391">
        <f>IF('1-1全国'!$CM179="","",'1-1全国'!$CM179)</f>
        <v>97.2</v>
      </c>
      <c r="CW20" s="13" t="str">
        <f>IF('1-1全国'!$CN179="","",'1-1全国'!$CN179)</f>
        <v/>
      </c>
      <c r="CX20" s="391">
        <f>IF('1-1全国'!$CO179="","",'1-1全国'!$CO179)</f>
        <v>103</v>
      </c>
      <c r="CY20" s="13" t="str">
        <f>IF('1-1全国'!$CP179="","",'1-1全国'!$CP179)</f>
        <v/>
      </c>
      <c r="CZ20" s="391">
        <f>IF('1-1全国'!$CQ179="","",'1-1全国'!$CQ179)</f>
        <v>98.9</v>
      </c>
      <c r="DA20" s="13" t="str">
        <f>IF('1-1全国'!$CR179="","",'1-1全国'!$CR179)</f>
        <v/>
      </c>
      <c r="DB20" s="391">
        <f>IF('1-1全国'!$CS179="","",'1-1全国'!$CS179)</f>
        <v>105.2</v>
      </c>
      <c r="DC20" s="13" t="str">
        <f>IF('1-1全国'!$CT179="","",'1-1全国'!$CT179)</f>
        <v>r</v>
      </c>
      <c r="DD20" s="392">
        <f>IF('1-1全国'!$CU179="","",'1-1全国'!$CU179)</f>
        <v>2.5</v>
      </c>
      <c r="DF20" s="108"/>
      <c r="DG20" s="108"/>
    </row>
    <row r="21" spans="1:111" s="8" customFormat="1" ht="18" customHeight="1">
      <c r="A21" s="407">
        <v>2023</v>
      </c>
      <c r="B21" s="407" t="s">
        <v>108</v>
      </c>
      <c r="C21" s="408">
        <v>5</v>
      </c>
      <c r="D21" s="409">
        <v>6</v>
      </c>
      <c r="E21" s="12" t="str">
        <f t="shared" si="0"/>
        <v>56</v>
      </c>
      <c r="F21" s="386" t="str">
        <f>IF('1-1全国'!$F180="","",'1-1全国'!$F180)</f>
        <v/>
      </c>
      <c r="G21" s="412">
        <f>IF('1-1全国'!$G180="","",'1-1全国'!$G180)</f>
        <v>63.6</v>
      </c>
      <c r="H21" s="386" t="str">
        <f>IF('1-1全国'!$H180="","",'1-1全国'!$H180)</f>
        <v/>
      </c>
      <c r="I21" s="412">
        <f>IF('1-1全国'!$I180="","",'1-1全国'!$I180)</f>
        <v>50</v>
      </c>
      <c r="J21" s="386" t="str">
        <f>IF('1-1全国'!$J180="","",'1-1全国'!$J180)</f>
        <v/>
      </c>
      <c r="K21" s="412">
        <f>IF('1-1全国'!$K180="","",'1-1全国'!$K180)</f>
        <v>61.1</v>
      </c>
      <c r="L21" s="13" t="str">
        <f>IF('1-1全国'!$L180="","",'1-1全国'!$L180)</f>
        <v/>
      </c>
      <c r="M21" s="403">
        <f>IF('1-1全国'!$M180="","",'1-1全国'!$M180)</f>
        <v>12451</v>
      </c>
      <c r="N21" s="13" t="str">
        <f>IF('1-1全国'!$N180="","",'1-1全国'!$N180)</f>
        <v/>
      </c>
      <c r="O21" s="403">
        <f>IF('1-1全国'!$O180="","",'1-1全国'!$O180)</f>
        <v>0</v>
      </c>
      <c r="P21" s="13" t="str">
        <f>IF('1-1全国'!$P180="","",'1-1全国'!$P180)</f>
        <v/>
      </c>
      <c r="Q21" s="404">
        <f>IF('1-1全国'!$Q180="","",'1-1全国'!$Q180)</f>
        <v>105</v>
      </c>
      <c r="R21" s="13" t="str">
        <f>IF('1-1全国'!$R180="","",'1-1全国'!$R180)</f>
        <v/>
      </c>
      <c r="S21" s="404">
        <f>IF('1-1全国'!$S180="","",'1-1全国'!$S180)</f>
        <v>108.2</v>
      </c>
      <c r="T21" s="13" t="str">
        <f>IF('1-1全国'!$T180="","",'1-1全国'!$T180)</f>
        <v/>
      </c>
      <c r="U21" s="404">
        <f>IF('1-1全国'!$U180="","",'1-1全国'!$U180)</f>
        <v>104.3</v>
      </c>
      <c r="V21" s="13" t="str">
        <f>IF('1-1全国'!$V180="","",'1-1全国'!$V180)</f>
        <v/>
      </c>
      <c r="W21" s="404">
        <f>IF('1-1全国'!$W180="","",'1-1全国'!$W180)</f>
        <v>107.3</v>
      </c>
      <c r="X21" s="13" t="str">
        <f>IF('1-1全国'!$X180="","",'1-1全国'!$X180)</f>
        <v/>
      </c>
      <c r="Y21" s="404">
        <f>IF('1-1全国'!$Y180="","",'1-1全国'!$Y180)</f>
        <v>105.5</v>
      </c>
      <c r="Z21" s="13" t="str">
        <f>IF('1-1全国'!$Z180="","",'1-1全国'!$Z180)</f>
        <v/>
      </c>
      <c r="AA21" s="390">
        <f>IF('1-1全国'!$AA180="","",'1-1全国'!$AA180)</f>
        <v>106.3</v>
      </c>
      <c r="AB21" s="407" t="s">
        <v>108</v>
      </c>
      <c r="AC21" s="408">
        <v>5</v>
      </c>
      <c r="AD21" s="409">
        <v>6</v>
      </c>
      <c r="AE21" s="13" t="str">
        <f>IF('1-1全国'!$AB180="","",'1-1全国'!$AB180)</f>
        <v/>
      </c>
      <c r="AF21" s="389">
        <f>IF('1-1全国'!$AC180="","",'1-1全国'!$AC180)</f>
        <v>71015</v>
      </c>
      <c r="AG21" s="13" t="str">
        <f>IF('1-1全国'!$AD180="","",'1-1全国'!$AD180)</f>
        <v/>
      </c>
      <c r="AH21" s="389">
        <f>IF('1-1全国'!$AE180="","",'1-1全国'!$AE180)</f>
        <v>20325</v>
      </c>
      <c r="AI21" s="13" t="str">
        <f>IF('1-1全国'!$AF180="","",'1-1全国'!$AF180)</f>
        <v/>
      </c>
      <c r="AJ21" s="389">
        <f>IF('1-1全国'!$AG180="","",'1-1全国'!$AG180)</f>
        <v>30112</v>
      </c>
      <c r="AK21" s="13" t="str">
        <f>IF('1-1全国'!$AH180="","",'1-1全国'!$AH180)</f>
        <v/>
      </c>
      <c r="AL21" s="389">
        <f>IF('1-1全国'!$AI180="","",'1-1全国'!$AI180)</f>
        <v>25934</v>
      </c>
      <c r="AM21" s="13" t="str">
        <f>IF('1-1全国'!$AJ180="","",'1-1全国'!$AJ180)</f>
        <v/>
      </c>
      <c r="AN21" s="389">
        <f>IF('1-1全国'!$AK180="","",'1-1全国'!$AK180)</f>
        <v>18151</v>
      </c>
      <c r="AO21" s="13" t="str">
        <f>IF('1-1全国'!$AL180="","",'1-1全国'!$AL180)</f>
        <v/>
      </c>
      <c r="AP21" s="389">
        <f>IF('1-1全国'!$AM180="","",'1-1全国'!$AM180)</f>
        <v>9177</v>
      </c>
      <c r="AQ21" s="13" t="str">
        <f>IF('1-1全国'!$AN180="","",'1-1全国'!$AN180)</f>
        <v/>
      </c>
      <c r="AR21" s="389">
        <f>IF('1-1全国'!$AO180="","",'1-1全国'!$AO180)</f>
        <v>23729</v>
      </c>
      <c r="AS21" s="13" t="str">
        <f>IF('1-1全国'!$AP180="","",'1-1全国'!$AP180)</f>
        <v/>
      </c>
      <c r="AT21" s="389">
        <f>IF('1-1全国'!$AQ180="","",'1-1全国'!$AQ180)</f>
        <v>0</v>
      </c>
      <c r="AU21" s="13" t="str">
        <f>IF('1-1全国'!AR180="","",'1-1全国'!AR180)</f>
        <v/>
      </c>
      <c r="AV21" s="389">
        <f>IF('1-1全国'!$AS180="","",'1-1全国'!$AS180)</f>
        <v>0</v>
      </c>
      <c r="AW21" s="13" t="str">
        <f>IF('1-1全国'!$AT180="","",'1-1全国'!$AT180)</f>
        <v/>
      </c>
      <c r="AX21" s="389">
        <f>IF('1-1全国'!$AU180="","",'1-1全国'!$AU180)</f>
        <v>9661925</v>
      </c>
      <c r="AY21" s="13" t="str">
        <f>IF('1-1全国'!AV180="","",'1-1全国'!AV180)</f>
        <v/>
      </c>
      <c r="AZ21" s="393">
        <f>IF('1-1全国'!AW180="","",'1-1全国'!AW180)</f>
        <v>5958675</v>
      </c>
      <c r="BA21" s="414"/>
      <c r="BB21" s="413"/>
      <c r="BC21" s="407" t="s">
        <v>108</v>
      </c>
      <c r="BD21" s="408">
        <v>5</v>
      </c>
      <c r="BE21" s="409">
        <v>6</v>
      </c>
      <c r="BF21" s="13" t="str">
        <f>IF('1-1全国'!$AZ180="","",'1-1全国'!$AZ180)</f>
        <v/>
      </c>
      <c r="BG21" s="389">
        <f>IF('1-1全国'!$BA180="","",'1-1全国'!$BA180)</f>
        <v>770</v>
      </c>
      <c r="BH21" s="13" t="str">
        <f>IF('1-1全国'!$BB180="","",'1-1全国'!$BB180)</f>
        <v/>
      </c>
      <c r="BI21" s="389">
        <f>IF('1-1全国'!$BC180="","",'1-1全国'!$BC180)</f>
        <v>1509</v>
      </c>
      <c r="BJ21" s="13" t="str">
        <f>IF('1-1全国'!$BD180="","",'1-1全国'!$BD180)</f>
        <v/>
      </c>
      <c r="BK21" s="389">
        <f>IF('1-1全国'!$BE180="","",'1-1全国'!$BE180)</f>
        <v>87409</v>
      </c>
      <c r="BL21" s="13" t="str">
        <f>IF('1-1全国'!$BF180="","",'1-1全国'!$BF180)</f>
        <v/>
      </c>
      <c r="BM21" s="389">
        <f>IF('1-1全国'!$BG180="","",'1-1全国'!$BG180)</f>
        <v>87043</v>
      </c>
      <c r="BN21" s="13" t="str">
        <f>IF('1-1全国'!$BH180="","",'1-1全国'!$BH180)</f>
        <v/>
      </c>
      <c r="BO21" s="389">
        <f>IF('1-1全国'!$BI180="","",'1-1全国'!$BI180)</f>
        <v>17461</v>
      </c>
      <c r="BP21" s="13" t="str">
        <f>IF('1-1全国'!$BJ180="","",'1-1全国'!$BJ180)</f>
        <v/>
      </c>
      <c r="BQ21" s="389">
        <f>IF('1-1全国'!$BK180="","",'1-1全国'!$BK180)</f>
        <v>2776</v>
      </c>
      <c r="BR21" s="13" t="str">
        <f>IF('1-1全国'!$BL180="","",'1-1全国'!$BL180)</f>
        <v/>
      </c>
      <c r="BS21" s="389">
        <f>IF('1-1全国'!$BM180="","",'1-1全国'!$BM180)</f>
        <v>11389</v>
      </c>
      <c r="BT21" s="13" t="str">
        <f>IF('1-1全国'!$BN180="","",'1-1全国'!$BN180)</f>
        <v/>
      </c>
      <c r="BU21" s="389">
        <f>IF('1-1全国'!$BO180="","",'1-1全国'!$BO180)</f>
        <v>3296</v>
      </c>
      <c r="BV21" s="486"/>
      <c r="BW21" s="389">
        <f>IF('1-1全国'!$BQ180="","",'1-1全国'!$BQ180)</f>
        <v>10506.2</v>
      </c>
      <c r="BX21" s="13" t="str">
        <f>IF('1-1全国'!$BR180="","",'1-1全国'!$BR180)</f>
        <v/>
      </c>
      <c r="BY21" s="389">
        <f>IF('1-1全国'!$BS180="","",'1-1全国'!$BS180)</f>
        <v>4738</v>
      </c>
      <c r="BZ21" s="13" t="str">
        <f>IF('1-1全国'!$BT180="","",'1-1全国'!$BT180)</f>
        <v/>
      </c>
      <c r="CA21" s="391">
        <f>IF('1-1全国'!$BU180="","",'1-1全国'!$BU180)</f>
        <v>119.6</v>
      </c>
      <c r="CB21" s="13" t="str">
        <f>IF('1-1全国'!$BV180="","",'1-1全国'!$BV180)</f>
        <v/>
      </c>
      <c r="CC21" s="392">
        <f>IF('1-1全国'!$BW180="","",'1-1全国'!$BW180)</f>
        <v>105.2</v>
      </c>
      <c r="CD21" s="407" t="s">
        <v>108</v>
      </c>
      <c r="CE21" s="408">
        <v>5</v>
      </c>
      <c r="CF21" s="409">
        <v>6</v>
      </c>
      <c r="CG21" s="13" t="str">
        <f>IF('1-1全国'!$BX180="","",'1-1全国'!$BX180)</f>
        <v/>
      </c>
      <c r="CH21" s="389">
        <f>IF('1-1全国'!$BY180="","",'1-1全国'!$BY180)</f>
        <v>275545</v>
      </c>
      <c r="CI21" s="13" t="str">
        <f>IF('1-1全国'!$BZ180="","",'1-1全国'!$BZ180)</f>
        <v/>
      </c>
      <c r="CJ21" s="396">
        <f>IF('1-1全国'!$CA180="","",'1-1全国'!$CA180)</f>
        <v>1.31</v>
      </c>
      <c r="CK21" s="13" t="str">
        <f>IF('1-1全国'!$CB180="","",'1-1全国'!$CB180)</f>
        <v/>
      </c>
      <c r="CL21" s="389">
        <f>IF('1-1全国'!$CC180="","",'1-1全国'!$CC180)</f>
        <v>367</v>
      </c>
      <c r="CM21" s="13" t="str">
        <f>IF('1-1全国'!$CD180="","",'1-1全国'!$CD180)</f>
        <v/>
      </c>
      <c r="CN21" s="389">
        <f>IF('1-1全国'!$CE180="","",'1-1全国'!$CE180)</f>
        <v>874</v>
      </c>
      <c r="CO21" s="13" t="str">
        <f>IF('1-1全国'!$CF180="","",'1-1全国'!$CF180)</f>
        <v/>
      </c>
      <c r="CP21" s="391">
        <f>IF('1-1全国'!$CG180="","",'1-1全国'!$CG180)</f>
        <v>145.1</v>
      </c>
      <c r="CQ21" s="13" t="str">
        <f>IF('1-1全国'!$CH180="","",'1-1全国'!$CH180)</f>
        <v/>
      </c>
      <c r="CR21" s="391">
        <f>IF('1-1全国'!$CI180="","",'1-1全国'!$CI180)</f>
        <v>136.80000000000001</v>
      </c>
      <c r="CS21" s="13" t="str">
        <f>IF('1-1全国'!$CJ180="","",'1-1全国'!$CJ180)</f>
        <v/>
      </c>
      <c r="CT21" s="391">
        <f>IF('1-1全国'!$CK180="","",'1-1全国'!$CK180)</f>
        <v>103.7</v>
      </c>
      <c r="CU21" s="13" t="str">
        <f>IF('1-1全国'!$CL180="","",'1-1全国'!$CL180)</f>
        <v/>
      </c>
      <c r="CV21" s="391">
        <f>IF('1-1全国'!$CM180="","",'1-1全国'!$CM180)</f>
        <v>97.7</v>
      </c>
      <c r="CW21" s="13" t="str">
        <f>IF('1-1全国'!$CN180="","",'1-1全国'!$CN180)</f>
        <v/>
      </c>
      <c r="CX21" s="391">
        <f>IF('1-1全国'!$CO180="","",'1-1全国'!$CO180)</f>
        <v>103.5</v>
      </c>
      <c r="CY21" s="13" t="str">
        <f>IF('1-1全国'!$CP180="","",'1-1全国'!$CP180)</f>
        <v/>
      </c>
      <c r="CZ21" s="391">
        <f>IF('1-1全国'!$CQ180="","",'1-1全国'!$CQ180)</f>
        <v>105.4</v>
      </c>
      <c r="DA21" s="13" t="str">
        <f>IF('1-1全国'!$CR180="","",'1-1全国'!$CR180)</f>
        <v/>
      </c>
      <c r="DB21" s="391">
        <f>IF('1-1全国'!$CS180="","",'1-1全国'!$CS180)</f>
        <v>111.2</v>
      </c>
      <c r="DC21" s="13" t="str">
        <f>IF('1-1全国'!$CT180="","",'1-1全国'!$CT180)</f>
        <v/>
      </c>
      <c r="DD21" s="392">
        <f>IF('1-1全国'!$CU180="","",'1-1全国'!$CU180)</f>
        <v>2.5</v>
      </c>
      <c r="DF21" s="108"/>
      <c r="DG21" s="108"/>
    </row>
    <row r="22" spans="1:111" s="8" customFormat="1" ht="18" customHeight="1">
      <c r="A22" s="407">
        <v>2023</v>
      </c>
      <c r="B22" s="407" t="s">
        <v>108</v>
      </c>
      <c r="C22" s="408">
        <v>5</v>
      </c>
      <c r="D22" s="409">
        <v>7</v>
      </c>
      <c r="E22" s="12" t="str">
        <f t="shared" si="0"/>
        <v>57</v>
      </c>
      <c r="F22" s="386" t="str">
        <f>IF('1-1全国'!$F181="","",'1-1全国'!$F181)</f>
        <v/>
      </c>
      <c r="G22" s="412">
        <f>IF('1-1全国'!$G181="","",'1-1全国'!$G181)</f>
        <v>45.5</v>
      </c>
      <c r="H22" s="386" t="str">
        <f>IF('1-1全国'!$H181="","",'1-1全国'!$H181)</f>
        <v/>
      </c>
      <c r="I22" s="412">
        <f>IF('1-1全国'!$I181="","",'1-1全国'!$I181)</f>
        <v>35</v>
      </c>
      <c r="J22" s="386" t="str">
        <f>IF('1-1全国'!$J181="","",'1-1全国'!$J181)</f>
        <v/>
      </c>
      <c r="K22" s="412">
        <f>IF('1-1全国'!$K181="","",'1-1全国'!$K181)</f>
        <v>61.1</v>
      </c>
      <c r="L22" s="13" t="str">
        <f>IF('1-1全国'!$L181="","",'1-1全国'!$L181)</f>
        <v/>
      </c>
      <c r="M22" s="403">
        <f>IF('1-1全国'!$M181="","",'1-1全国'!$M181)</f>
        <v>12452</v>
      </c>
      <c r="N22" s="13" t="str">
        <f>IF('1-1全国'!$N181="","",'1-1全国'!$N181)</f>
        <v/>
      </c>
      <c r="O22" s="403">
        <f>IF('1-1全国'!$O181="","",'1-1全国'!$O181)</f>
        <v>0</v>
      </c>
      <c r="P22" s="13" t="str">
        <f>IF('1-1全国'!$P181="","",'1-1全国'!$P181)</f>
        <v/>
      </c>
      <c r="Q22" s="404">
        <f>IF('1-1全国'!$Q181="","",'1-1全国'!$Q181)</f>
        <v>103.5</v>
      </c>
      <c r="R22" s="13" t="str">
        <f>IF('1-1全国'!$R181="","",'1-1全国'!$R181)</f>
        <v/>
      </c>
      <c r="S22" s="404">
        <f>IF('1-1全国'!$S181="","",'1-1全国'!$S181)</f>
        <v>105.1</v>
      </c>
      <c r="T22" s="13" t="str">
        <f>IF('1-1全国'!$T181="","",'1-1全国'!$T181)</f>
        <v/>
      </c>
      <c r="U22" s="404">
        <f>IF('1-1全国'!$U181="","",'1-1全国'!$U181)</f>
        <v>102.9</v>
      </c>
      <c r="V22" s="13" t="str">
        <f>IF('1-1全国'!$V181="","",'1-1全国'!$V181)</f>
        <v/>
      </c>
      <c r="W22" s="404">
        <f>IF('1-1全国'!$W181="","",'1-1全国'!$W181)</f>
        <v>104.4</v>
      </c>
      <c r="X22" s="13" t="str">
        <f>IF('1-1全国'!$X181="","",'1-1全国'!$X181)</f>
        <v/>
      </c>
      <c r="Y22" s="404">
        <f>IF('1-1全国'!$Y181="","",'1-1全国'!$Y181)</f>
        <v>105.7</v>
      </c>
      <c r="Z22" s="13" t="str">
        <f>IF('1-1全国'!$Z181="","",'1-1全国'!$Z181)</f>
        <v/>
      </c>
      <c r="AA22" s="390">
        <f>IF('1-1全国'!$AA181="","",'1-1全国'!$AA181)</f>
        <v>107</v>
      </c>
      <c r="AB22" s="407" t="s">
        <v>108</v>
      </c>
      <c r="AC22" s="408">
        <v>5</v>
      </c>
      <c r="AD22" s="409">
        <v>7</v>
      </c>
      <c r="AE22" s="13" t="str">
        <f>IF('1-1全国'!$AB181="","",'1-1全国'!$AB181)</f>
        <v/>
      </c>
      <c r="AF22" s="389">
        <f>IF('1-1全国'!$AC181="","",'1-1全国'!$AC181)</f>
        <v>68151</v>
      </c>
      <c r="AG22" s="13" t="str">
        <f>IF('1-1全国'!$AD181="","",'1-1全国'!$AD181)</f>
        <v/>
      </c>
      <c r="AH22" s="389">
        <f>IF('1-1全国'!$AE181="","",'1-1全国'!$AE181)</f>
        <v>20689</v>
      </c>
      <c r="AI22" s="13" t="str">
        <f>IF('1-1全国'!$AF181="","",'1-1全国'!$AF181)</f>
        <v/>
      </c>
      <c r="AJ22" s="389">
        <f>IF('1-1全国'!$AG181="","",'1-1全国'!$AG181)</f>
        <v>30170</v>
      </c>
      <c r="AK22" s="13" t="str">
        <f>IF('1-1全国'!$AH181="","",'1-1全国'!$AH181)</f>
        <v/>
      </c>
      <c r="AL22" s="389">
        <f>IF('1-1全国'!$AI181="","",'1-1全国'!$AI181)</f>
        <v>24065</v>
      </c>
      <c r="AM22" s="13" t="str">
        <f>IF('1-1全国'!$AJ181="","",'1-1全国'!$AJ181)</f>
        <v/>
      </c>
      <c r="AN22" s="389">
        <f>IF('1-1全国'!$AK181="","",'1-1全国'!$AK181)</f>
        <v>13802</v>
      </c>
      <c r="AO22" s="13" t="str">
        <f>IF('1-1全国'!$AL181="","",'1-1全国'!$AL181)</f>
        <v/>
      </c>
      <c r="AP22" s="389">
        <f>IF('1-1全国'!$AM181="","",'1-1全国'!$AM181)</f>
        <v>9261</v>
      </c>
      <c r="AQ22" s="13" t="str">
        <f>IF('1-1全国'!$AN181="","",'1-1全国'!$AN181)</f>
        <v/>
      </c>
      <c r="AR22" s="389">
        <f>IF('1-1全国'!$AO181="","",'1-1全国'!$AO181)</f>
        <v>24962</v>
      </c>
      <c r="AS22" s="13" t="str">
        <f>IF('1-1全国'!$AP181="","",'1-1全国'!$AP181)</f>
        <v/>
      </c>
      <c r="AT22" s="389">
        <f>IF('1-1全国'!$AQ181="","",'1-1全国'!$AQ181)</f>
        <v>0</v>
      </c>
      <c r="AU22" s="13" t="str">
        <f>IF('1-1全国'!AR181="","",'1-1全国'!AR181)</f>
        <v/>
      </c>
      <c r="AV22" s="389">
        <f>IF('1-1全国'!$AS181="","",'1-1全国'!$AS181)</f>
        <v>0</v>
      </c>
      <c r="AW22" s="13" t="str">
        <f>IF('1-1全国'!$AT181="","",'1-1全国'!$AT181)</f>
        <v/>
      </c>
      <c r="AX22" s="389">
        <f>IF('1-1全国'!$AU181="","",'1-1全国'!$AU181)</f>
        <v>9683690</v>
      </c>
      <c r="AY22" s="13" t="str">
        <f>IF('1-1全国'!AV181="","",'1-1全国'!AV181)</f>
        <v/>
      </c>
      <c r="AZ22" s="393">
        <f>IF('1-1全国'!AW181="","",'1-1全国'!AW181)</f>
        <v>5974618</v>
      </c>
      <c r="BA22" s="414"/>
      <c r="BB22" s="413"/>
      <c r="BC22" s="407" t="s">
        <v>108</v>
      </c>
      <c r="BD22" s="408">
        <v>5</v>
      </c>
      <c r="BE22" s="409">
        <v>7</v>
      </c>
      <c r="BF22" s="13" t="str">
        <f>IF('1-1全国'!$AZ181="","",'1-1全国'!$AZ181)</f>
        <v/>
      </c>
      <c r="BG22" s="389">
        <f>IF('1-1全国'!$BA181="","",'1-1全国'!$BA181)</f>
        <v>758</v>
      </c>
      <c r="BH22" s="13" t="str">
        <f>IF('1-1全国'!$BB181="","",'1-1全国'!$BB181)</f>
        <v/>
      </c>
      <c r="BI22" s="389">
        <f>IF('1-1全国'!$BC181="","",'1-1全国'!$BC181)</f>
        <v>1621</v>
      </c>
      <c r="BJ22" s="13" t="str">
        <f>IF('1-1全国'!$BD181="","",'1-1全国'!$BD181)</f>
        <v/>
      </c>
      <c r="BK22" s="389">
        <f>IF('1-1全国'!$BE181="","",'1-1全国'!$BE181)</f>
        <v>87242</v>
      </c>
      <c r="BL22" s="13" t="str">
        <f>IF('1-1全国'!$BF181="","",'1-1全国'!$BF181)</f>
        <v/>
      </c>
      <c r="BM22" s="389">
        <f>IF('1-1全国'!$BG181="","",'1-1全国'!$BG181)</f>
        <v>87855</v>
      </c>
      <c r="BN22" s="13" t="str">
        <f>IF('1-1全国'!$BH181="","",'1-1全国'!$BH181)</f>
        <v/>
      </c>
      <c r="BO22" s="389">
        <f>IF('1-1全国'!$BI181="","",'1-1全国'!$BI181)</f>
        <v>18741</v>
      </c>
      <c r="BP22" s="13" t="str">
        <f>IF('1-1全国'!$BJ181="","",'1-1全国'!$BJ181)</f>
        <v/>
      </c>
      <c r="BQ22" s="389">
        <f>IF('1-1全国'!$BK181="","",'1-1全国'!$BK181)</f>
        <v>2932</v>
      </c>
      <c r="BR22" s="13" t="str">
        <f>IF('1-1全国'!$BL181="","",'1-1全国'!$BL181)</f>
        <v/>
      </c>
      <c r="BS22" s="389">
        <f>IF('1-1全国'!$BM181="","",'1-1全国'!$BM181)</f>
        <v>12230</v>
      </c>
      <c r="BT22" s="13" t="str">
        <f>IF('1-1全国'!$BN181="","",'1-1全国'!$BN181)</f>
        <v/>
      </c>
      <c r="BU22" s="389">
        <f>IF('1-1全国'!$BO181="","",'1-1全国'!$BO181)</f>
        <v>3579</v>
      </c>
      <c r="BV22" s="486"/>
      <c r="BW22" s="389">
        <f>IF('1-1全国'!$BQ181="","",'1-1全国'!$BQ181)</f>
        <v>11402.85</v>
      </c>
      <c r="BX22" s="13" t="str">
        <f>IF('1-1全国'!$BR181="","",'1-1全国'!$BR181)</f>
        <v/>
      </c>
      <c r="BY22" s="389">
        <f>IF('1-1全国'!$BS181="","",'1-1全国'!$BS181)</f>
        <v>5444</v>
      </c>
      <c r="BZ22" s="13" t="str">
        <f>IF('1-1全国'!$BT181="","",'1-1全国'!$BT181)</f>
        <v/>
      </c>
      <c r="CA22" s="391">
        <f>IF('1-1全国'!$BU181="","",'1-1全国'!$BU181)</f>
        <v>119.7</v>
      </c>
      <c r="CB22" s="13" t="str">
        <f>IF('1-1全国'!$BV181="","",'1-1全国'!$BV181)</f>
        <v/>
      </c>
      <c r="CC22" s="392">
        <f>IF('1-1全国'!$BW181="","",'1-1全国'!$BW181)</f>
        <v>105.7</v>
      </c>
      <c r="CD22" s="407" t="s">
        <v>108</v>
      </c>
      <c r="CE22" s="408">
        <v>5</v>
      </c>
      <c r="CF22" s="409">
        <v>7</v>
      </c>
      <c r="CG22" s="13" t="str">
        <f>IF('1-1全国'!$BX181="","",'1-1全国'!$BX181)</f>
        <v/>
      </c>
      <c r="CH22" s="389">
        <f>IF('1-1全国'!$BY181="","",'1-1全国'!$BY181)</f>
        <v>281736</v>
      </c>
      <c r="CI22" s="13" t="str">
        <f>IF('1-1全国'!$BZ181="","",'1-1全国'!$BZ181)</f>
        <v/>
      </c>
      <c r="CJ22" s="396">
        <f>IF('1-1全国'!$CA181="","",'1-1全国'!$CA181)</f>
        <v>1.3</v>
      </c>
      <c r="CK22" s="13" t="str">
        <f>IF('1-1全国'!$CB181="","",'1-1全国'!$CB181)</f>
        <v/>
      </c>
      <c r="CL22" s="389">
        <f>IF('1-1全国'!$CC181="","",'1-1全国'!$CC181)</f>
        <v>342</v>
      </c>
      <c r="CM22" s="13" t="str">
        <f>IF('1-1全国'!$CD181="","",'1-1全国'!$CD181)</f>
        <v/>
      </c>
      <c r="CN22" s="389">
        <f>IF('1-1全国'!$CE181="","",'1-1全国'!$CE181)</f>
        <v>833</v>
      </c>
      <c r="CO22" s="13" t="str">
        <f>IF('1-1全国'!$CF181="","",'1-1全国'!$CF181)</f>
        <v/>
      </c>
      <c r="CP22" s="391">
        <f>IF('1-1全国'!$CG181="","",'1-1全国'!$CG181)</f>
        <v>119.4</v>
      </c>
      <c r="CQ22" s="13" t="str">
        <f>IF('1-1全国'!$CH181="","",'1-1全国'!$CH181)</f>
        <v/>
      </c>
      <c r="CR22" s="391">
        <f>IF('1-1全国'!$CI181="","",'1-1全国'!$CI181)</f>
        <v>111.9</v>
      </c>
      <c r="CS22" s="13" t="str">
        <f>IF('1-1全国'!$CJ181="","",'1-1全国'!$CJ181)</f>
        <v/>
      </c>
      <c r="CT22" s="391">
        <f>IF('1-1全国'!$CK181="","",'1-1全国'!$CK181)</f>
        <v>103.5</v>
      </c>
      <c r="CU22" s="13" t="str">
        <f>IF('1-1全国'!$CL181="","",'1-1全国'!$CL181)</f>
        <v/>
      </c>
      <c r="CV22" s="391">
        <f>IF('1-1全国'!$CM181="","",'1-1全国'!$CM181)</f>
        <v>97</v>
      </c>
      <c r="CW22" s="13" t="str">
        <f>IF('1-1全国'!$CN181="","",'1-1全国'!$CN181)</f>
        <v/>
      </c>
      <c r="CX22" s="391">
        <f>IF('1-1全国'!$CO181="","",'1-1全国'!$CO181)</f>
        <v>103.7</v>
      </c>
      <c r="CY22" s="13" t="str">
        <f>IF('1-1全国'!$CP181="","",'1-1全国'!$CP181)</f>
        <v/>
      </c>
      <c r="CZ22" s="391">
        <f>IF('1-1全国'!$CQ181="","",'1-1全国'!$CQ181)</f>
        <v>102.6</v>
      </c>
      <c r="DA22" s="13" t="str">
        <f>IF('1-1全国'!$CR181="","",'1-1全国'!$CR181)</f>
        <v/>
      </c>
      <c r="DB22" s="391">
        <f>IF('1-1全国'!$CS181="","",'1-1全国'!$CS181)</f>
        <v>113.4</v>
      </c>
      <c r="DC22" s="13" t="str">
        <f>IF('1-1全国'!$CT181="","",'1-1全国'!$CT181)</f>
        <v/>
      </c>
      <c r="DD22" s="392">
        <f>IF('1-1全国'!$CU181="","",'1-1全国'!$CU181)</f>
        <v>2.6</v>
      </c>
      <c r="DF22" s="108"/>
      <c r="DG22" s="108"/>
    </row>
    <row r="23" spans="1:111" s="8" customFormat="1" ht="18" customHeight="1">
      <c r="A23" s="407">
        <v>2023</v>
      </c>
      <c r="B23" s="13" t="s">
        <v>108</v>
      </c>
      <c r="C23" s="408">
        <v>5</v>
      </c>
      <c r="D23" s="409">
        <v>8</v>
      </c>
      <c r="E23" s="12" t="str">
        <f t="shared" si="0"/>
        <v>58</v>
      </c>
      <c r="F23" s="386" t="str">
        <f>IF('1-1全国'!$F182="","",'1-1全国'!$F182)</f>
        <v/>
      </c>
      <c r="G23" s="412">
        <f>IF('1-1全国'!$G182="","",'1-1全国'!$G182)</f>
        <v>54.5</v>
      </c>
      <c r="H23" s="386" t="str">
        <f>IF('1-1全国'!$H182="","",'1-1全国'!$H182)</f>
        <v/>
      </c>
      <c r="I23" s="412">
        <f>IF('1-1全国'!$I182="","",'1-1全国'!$I182)</f>
        <v>30</v>
      </c>
      <c r="J23" s="386" t="str">
        <f>IF('1-1全国'!$J182="","",'1-1全国'!$J182)</f>
        <v>ｒ</v>
      </c>
      <c r="K23" s="412">
        <f>IF('1-1全国'!$K182="","",'1-1全国'!$K182)</f>
        <v>44.4</v>
      </c>
      <c r="L23" s="13" t="str">
        <f>IF('1-1全国'!$L182="","",'1-1全国'!$L182)</f>
        <v/>
      </c>
      <c r="M23" s="403">
        <f>IF('1-1全国'!$M182="","",'1-1全国'!$M182)</f>
        <v>12444</v>
      </c>
      <c r="N23" s="13" t="str">
        <f>IF('1-1全国'!$N182="","",'1-1全国'!$N182)</f>
        <v/>
      </c>
      <c r="O23" s="403">
        <f>IF('1-1全国'!$O182="","",'1-1全国'!$O182)</f>
        <v>0</v>
      </c>
      <c r="P23" s="13" t="str">
        <f>IF('1-1全国'!$P182="","",'1-1全国'!$P182)</f>
        <v/>
      </c>
      <c r="Q23" s="404">
        <f>IF('1-1全国'!$Q182="","",'1-1全国'!$Q182)</f>
        <v>103.1</v>
      </c>
      <c r="R23" s="13" t="str">
        <f>IF('1-1全国'!$R182="","",'1-1全国'!$R182)</f>
        <v/>
      </c>
      <c r="S23" s="404">
        <f>IF('1-1全国'!$S182="","",'1-1全国'!$S182)</f>
        <v>96.1</v>
      </c>
      <c r="T23" s="13" t="str">
        <f>IF('1-1全国'!$T182="","",'1-1全国'!$T182)</f>
        <v/>
      </c>
      <c r="U23" s="404">
        <f>IF('1-1全国'!$U182="","",'1-1全国'!$U182)</f>
        <v>102.7</v>
      </c>
      <c r="V23" s="13" t="str">
        <f>IF('1-1全国'!$V182="","",'1-1全国'!$V182)</f>
        <v/>
      </c>
      <c r="W23" s="404">
        <f>IF('1-1全国'!$W182="","",'1-1全国'!$W182)</f>
        <v>96.5</v>
      </c>
      <c r="X23" s="13" t="str">
        <f>IF('1-1全国'!$X182="","",'1-1全国'!$X182)</f>
        <v/>
      </c>
      <c r="Y23" s="404">
        <f>IF('1-1全国'!$Y182="","",'1-1全国'!$Y182)</f>
        <v>104.5</v>
      </c>
      <c r="Z23" s="13" t="str">
        <f>IF('1-1全国'!$Z182="","",'1-1全国'!$Z182)</f>
        <v/>
      </c>
      <c r="AA23" s="390">
        <f>IF('1-1全国'!$AA182="","",'1-1全国'!$AA182)</f>
        <v>105.3</v>
      </c>
      <c r="AB23" s="13" t="s">
        <v>108</v>
      </c>
      <c r="AC23" s="408">
        <v>5</v>
      </c>
      <c r="AD23" s="409">
        <v>8</v>
      </c>
      <c r="AE23" s="13" t="str">
        <f>IF('1-1全国'!$AB182="","",'1-1全国'!$AB182)</f>
        <v/>
      </c>
      <c r="AF23" s="389">
        <f>IF('1-1全国'!$AC182="","",'1-1全国'!$AC182)</f>
        <v>70389</v>
      </c>
      <c r="AG23" s="13" t="str">
        <f>IF('1-1全国'!$AD182="","",'1-1全国'!$AD182)</f>
        <v/>
      </c>
      <c r="AH23" s="389">
        <f>IF('1-1全国'!$AE182="","",'1-1全国'!$AE182)</f>
        <v>20984</v>
      </c>
      <c r="AI23" s="13" t="str">
        <f>IF('1-1全国'!$AF182="","",'1-1全国'!$AF182)</f>
        <v/>
      </c>
      <c r="AJ23" s="389">
        <f>IF('1-1全国'!$AG182="","",'1-1全国'!$AG182)</f>
        <v>29364</v>
      </c>
      <c r="AK23" s="13" t="str">
        <f>IF('1-1全国'!$AH182="","",'1-1全国'!$AH182)</f>
        <v/>
      </c>
      <c r="AL23" s="389">
        <f>IF('1-1全国'!$AI182="","",'1-1全国'!$AI182)</f>
        <v>22215</v>
      </c>
      <c r="AM23" s="13" t="str">
        <f>IF('1-1全国'!$AJ182="","",'1-1全国'!$AJ182)</f>
        <v/>
      </c>
      <c r="AN23" s="389">
        <f>IF('1-1全国'!$AK182="","",'1-1全国'!$AK182)</f>
        <v>11147</v>
      </c>
      <c r="AO23" s="13" t="str">
        <f>IF('1-1全国'!$AL182="","",'1-1全国'!$AL182)</f>
        <v/>
      </c>
      <c r="AP23" s="389">
        <f>IF('1-1全国'!$AM182="","",'1-1全国'!$AM182)</f>
        <v>9310</v>
      </c>
      <c r="AQ23" s="13" t="str">
        <f>IF('1-1全国'!$AN182="","",'1-1全国'!$AN182)</f>
        <v/>
      </c>
      <c r="AR23" s="389">
        <f>IF('1-1全国'!$AO182="","",'1-1全国'!$AO182)</f>
        <v>23249</v>
      </c>
      <c r="AS23" s="13" t="str">
        <f>IF('1-1全国'!$AP182="","",'1-1全国'!$AP182)</f>
        <v/>
      </c>
      <c r="AT23" s="389">
        <f>IF('1-1全国'!$AQ182="","",'1-1全国'!$AQ182)</f>
        <v>0</v>
      </c>
      <c r="AU23" s="13" t="str">
        <f>IF('1-1全国'!AR182="","",'1-1全国'!AR182)</f>
        <v/>
      </c>
      <c r="AV23" s="389">
        <f>IF('1-1全国'!$AS182="","",'1-1全国'!$AS182)</f>
        <v>0</v>
      </c>
      <c r="AW23" s="13" t="str">
        <f>IF('1-1全国'!$AT182="","",'1-1全国'!$AT182)</f>
        <v/>
      </c>
      <c r="AX23" s="389">
        <f>IF('1-1全国'!$AU182="","",'1-1全国'!$AU182)</f>
        <v>9695106</v>
      </c>
      <c r="AY23" s="13" t="str">
        <f>IF('1-1全国'!AV182="","",'1-1全国'!AV182)</f>
        <v/>
      </c>
      <c r="AZ23" s="393">
        <f>IF('1-1全国'!AW182="","",'1-1全国'!AW182)</f>
        <v>5990551</v>
      </c>
      <c r="BA23" s="414"/>
      <c r="BB23" s="413"/>
      <c r="BC23" s="13" t="s">
        <v>108</v>
      </c>
      <c r="BD23" s="408">
        <v>5</v>
      </c>
      <c r="BE23" s="409">
        <v>8</v>
      </c>
      <c r="BF23" s="13" t="str">
        <f>IF('1-1全国'!$AZ182="","",'1-1全国'!$AZ182)</f>
        <v/>
      </c>
      <c r="BG23" s="389">
        <f>IF('1-1全国'!$BA182="","",'1-1全国'!$BA182)</f>
        <v>760</v>
      </c>
      <c r="BH23" s="13" t="str">
        <f>IF('1-1全国'!$BB182="","",'1-1全国'!$BB182)</f>
        <v/>
      </c>
      <c r="BI23" s="389">
        <f>IF('1-1全国'!$BC182="","",'1-1全国'!$BC182)</f>
        <v>1084</v>
      </c>
      <c r="BJ23" s="13" t="str">
        <f>IF('1-1全国'!$BD182="","",'1-1全国'!$BD182)</f>
        <v/>
      </c>
      <c r="BK23" s="389">
        <f>IF('1-1全国'!$BE182="","",'1-1全国'!$BE182)</f>
        <v>79944</v>
      </c>
      <c r="BL23" s="13" t="str">
        <f>IF('1-1全国'!$BF182="","",'1-1全国'!$BF182)</f>
        <v/>
      </c>
      <c r="BM23" s="389">
        <f>IF('1-1全国'!$BG182="","",'1-1全国'!$BG182)</f>
        <v>89345</v>
      </c>
      <c r="BN23" s="13" t="str">
        <f>IF('1-1全国'!$BH182="","",'1-1全国'!$BH182)</f>
        <v/>
      </c>
      <c r="BO23" s="389">
        <f>IF('1-1全国'!$BI182="","",'1-1全国'!$BI182)</f>
        <v>17859</v>
      </c>
      <c r="BP23" s="13" t="str">
        <f>IF('1-1全国'!$BJ182="","",'1-1全国'!$BJ182)</f>
        <v/>
      </c>
      <c r="BQ23" s="389">
        <f>IF('1-1全国'!$BK182="","",'1-1全国'!$BK182)</f>
        <v>2336</v>
      </c>
      <c r="BR23" s="13" t="str">
        <f>IF('1-1全国'!$BL182="","",'1-1全国'!$BL182)</f>
        <v/>
      </c>
      <c r="BS23" s="389">
        <f>IF('1-1全国'!$BM182="","",'1-1全国'!$BM182)</f>
        <v>12102</v>
      </c>
      <c r="BT23" s="13" t="str">
        <f>IF('1-1全国'!$BN182="","",'1-1全国'!$BN182)</f>
        <v/>
      </c>
      <c r="BU23" s="389">
        <f>IF('1-1全国'!$BO182="","",'1-1全国'!$BO182)</f>
        <v>3420</v>
      </c>
      <c r="BV23" s="486"/>
      <c r="BW23" s="389">
        <f>IF('1-1全国'!$BQ182="","",'1-1全国'!$BQ182)</f>
        <v>11391.28</v>
      </c>
      <c r="BX23" s="13" t="str">
        <f>IF('1-1全国'!$BR182="","",'1-1全国'!$BR182)</f>
        <v/>
      </c>
      <c r="BY23" s="389">
        <f>IF('1-1全国'!$BS182="","",'1-1全国'!$BS182)</f>
        <v>6435</v>
      </c>
      <c r="BZ23" s="13" t="str">
        <f>IF('1-1全国'!$BT182="","",'1-1全国'!$BT182)</f>
        <v/>
      </c>
      <c r="CA23" s="391">
        <f>IF('1-1全国'!$BU182="","",'1-1全国'!$BU182)</f>
        <v>120</v>
      </c>
      <c r="CB23" s="13" t="str">
        <f>IF('1-1全国'!$BV182="","",'1-1全国'!$BV182)</f>
        <v/>
      </c>
      <c r="CC23" s="392">
        <f>IF('1-1全国'!$BW182="","",'1-1全国'!$BW182)</f>
        <v>105.9</v>
      </c>
      <c r="CD23" s="13" t="s">
        <v>108</v>
      </c>
      <c r="CE23" s="408">
        <v>5</v>
      </c>
      <c r="CF23" s="409">
        <v>8</v>
      </c>
      <c r="CG23" s="13" t="str">
        <f>IF('1-1全国'!$BX182="","",'1-1全国'!$BX182)</f>
        <v/>
      </c>
      <c r="CH23" s="389">
        <f>IF('1-1全国'!$BY182="","",'1-1全国'!$BY182)</f>
        <v>293161</v>
      </c>
      <c r="CI23" s="13" t="str">
        <f>IF('1-1全国'!$BZ182="","",'1-1全国'!$BZ182)</f>
        <v/>
      </c>
      <c r="CJ23" s="396">
        <f>IF('1-1全国'!$CA182="","",'1-1全国'!$CA182)</f>
        <v>1.3</v>
      </c>
      <c r="CK23" s="13" t="str">
        <f>IF('1-1全国'!$CB182="","",'1-1全国'!$CB182)</f>
        <v/>
      </c>
      <c r="CL23" s="389">
        <f>IF('1-1全国'!$CC182="","",'1-1全国'!$CC182)</f>
        <v>350</v>
      </c>
      <c r="CM23" s="13" t="str">
        <f>IF('1-1全国'!$CD182="","",'1-1全国'!$CD182)</f>
        <v/>
      </c>
      <c r="CN23" s="389">
        <f>IF('1-1全国'!$CE182="","",'1-1全国'!$CE182)</f>
        <v>847</v>
      </c>
      <c r="CO23" s="13" t="str">
        <f>IF('1-1全国'!$CF182="","",'1-1全国'!$CF182)</f>
        <v/>
      </c>
      <c r="CP23" s="391">
        <f>IF('1-1全国'!$CG182="","",'1-1全国'!$CG182)</f>
        <v>88.5</v>
      </c>
      <c r="CQ23" s="13" t="str">
        <f>IF('1-1全国'!$CH182="","",'1-1全国'!$CH182)</f>
        <v/>
      </c>
      <c r="CR23" s="391">
        <f>IF('1-1全国'!$CI182="","",'1-1全国'!$CI182)</f>
        <v>82.7</v>
      </c>
      <c r="CS23" s="13" t="str">
        <f>IF('1-1全国'!$CJ182="","",'1-1全国'!$CJ182)</f>
        <v/>
      </c>
      <c r="CT23" s="391">
        <f>IF('1-1全国'!$CK182="","",'1-1全国'!$CK182)</f>
        <v>102.6</v>
      </c>
      <c r="CU23" s="13" t="str">
        <f>IF('1-1全国'!$CL182="","",'1-1全国'!$CL182)</f>
        <v/>
      </c>
      <c r="CV23" s="391">
        <f>IF('1-1全国'!$CM182="","",'1-1全国'!$CM182)</f>
        <v>95.9</v>
      </c>
      <c r="CW23" s="13" t="str">
        <f>IF('1-1全国'!$CN182="","",'1-1全国'!$CN182)</f>
        <v/>
      </c>
      <c r="CX23" s="391">
        <f>IF('1-1全国'!$CO182="","",'1-1全国'!$CO182)</f>
        <v>103.6</v>
      </c>
      <c r="CY23" s="13" t="str">
        <f>IF('1-1全国'!$CP182="","",'1-1全国'!$CP182)</f>
        <v/>
      </c>
      <c r="CZ23" s="391">
        <f>IF('1-1全国'!$CQ182="","",'1-1全国'!$CQ182)</f>
        <v>97.6</v>
      </c>
      <c r="DA23" s="13" t="str">
        <f>IF('1-1全国'!$CR182="","",'1-1全国'!$CR182)</f>
        <v/>
      </c>
      <c r="DB23" s="391">
        <f>IF('1-1全国'!$CS182="","",'1-1全国'!$CS182)</f>
        <v>106</v>
      </c>
      <c r="DC23" s="13" t="str">
        <f>IF('1-1全国'!$CT182="","",'1-1全国'!$CT182)</f>
        <v/>
      </c>
      <c r="DD23" s="392">
        <f>IF('1-1全国'!$CU182="","",'1-1全国'!$CU182)</f>
        <v>2.6</v>
      </c>
      <c r="DF23" s="108"/>
      <c r="DG23" s="108"/>
    </row>
    <row r="24" spans="1:111" s="8" customFormat="1" ht="18" customHeight="1">
      <c r="A24" s="407">
        <v>2023</v>
      </c>
      <c r="B24" s="13" t="s">
        <v>164</v>
      </c>
      <c r="C24" s="408">
        <v>5</v>
      </c>
      <c r="D24" s="409">
        <v>9</v>
      </c>
      <c r="E24" s="12" t="str">
        <f t="shared" si="0"/>
        <v>59</v>
      </c>
      <c r="F24" s="386" t="str">
        <f>IF('1-1全国'!$F183="","",'1-1全国'!$F183)</f>
        <v/>
      </c>
      <c r="G24" s="412">
        <f>IF('1-1全国'!$G183="","",'1-1全国'!$G183)</f>
        <v>45.5</v>
      </c>
      <c r="H24" s="386" t="str">
        <f>IF('1-1全国'!$H183="","",'1-1全国'!$H183)</f>
        <v/>
      </c>
      <c r="I24" s="412">
        <f>IF('1-1全国'!$I183="","",'1-1全国'!$I183)</f>
        <v>50</v>
      </c>
      <c r="J24" s="386" t="str">
        <f>IF('1-1全国'!$J183="","",'1-1全国'!$J183)</f>
        <v/>
      </c>
      <c r="K24" s="412">
        <f>IF('1-1全国'!$K183="","",'1-1全国'!$K183)</f>
        <v>72.2</v>
      </c>
      <c r="L24" s="13" t="str">
        <f>IF('1-1全国'!$L183="","",'1-1全国'!$L183)</f>
        <v/>
      </c>
      <c r="M24" s="403">
        <f>IF('1-1全国'!$M183="","",'1-1全国'!$M183)</f>
        <v>12435</v>
      </c>
      <c r="N24" s="13" t="str">
        <f>IF('1-1全国'!$N183="","",'1-1全国'!$N183)</f>
        <v/>
      </c>
      <c r="O24" s="403">
        <f>IF('1-1全国'!$O183="","",'1-1全国'!$O183)</f>
        <v>0</v>
      </c>
      <c r="P24" s="13" t="str">
        <f>IF('1-1全国'!$P183="","",'1-1全国'!$P183)</f>
        <v/>
      </c>
      <c r="Q24" s="404">
        <f>IF('1-1全国'!$Q183="","",'1-1全国'!$Q183)</f>
        <v>103.2</v>
      </c>
      <c r="R24" s="13" t="str">
        <f>IF('1-1全国'!$R183="","",'1-1全国'!$R183)</f>
        <v/>
      </c>
      <c r="S24" s="404">
        <f>IF('1-1全国'!$S183="","",'1-1全国'!$S183)</f>
        <v>107</v>
      </c>
      <c r="T24" s="13" t="str">
        <f>IF('1-1全国'!$T183="","",'1-1全国'!$T183)</f>
        <v/>
      </c>
      <c r="U24" s="404">
        <f>IF('1-1全国'!$U183="","",'1-1全国'!$U183)</f>
        <v>103.3</v>
      </c>
      <c r="V24" s="13" t="str">
        <f>IF('1-1全国'!$V183="","",'1-1全国'!$V183)</f>
        <v/>
      </c>
      <c r="W24" s="404">
        <f>IF('1-1全国'!$W183="","",'1-1全国'!$W183)</f>
        <v>107.8</v>
      </c>
      <c r="X24" s="13" t="str">
        <f>IF('1-1全国'!$X183="","",'1-1全国'!$X183)</f>
        <v/>
      </c>
      <c r="Y24" s="404">
        <f>IF('1-1全国'!$Y183="","",'1-1全国'!$Y183)</f>
        <v>103.6</v>
      </c>
      <c r="Z24" s="13" t="str">
        <f>IF('1-1全国'!$Z183="","",'1-1全国'!$Z183)</f>
        <v/>
      </c>
      <c r="AA24" s="390">
        <f>IF('1-1全国'!$AA183="","",'1-1全国'!$AA183)</f>
        <v>102.7</v>
      </c>
      <c r="AB24" s="13" t="s">
        <v>164</v>
      </c>
      <c r="AC24" s="408">
        <v>5</v>
      </c>
      <c r="AD24" s="409">
        <v>9</v>
      </c>
      <c r="AE24" s="13" t="str">
        <f>IF('1-1全国'!$AB183="","",'1-1全国'!$AB183)</f>
        <v/>
      </c>
      <c r="AF24" s="389">
        <f>IF('1-1全国'!$AC183="","",'1-1全国'!$AC183)</f>
        <v>68941</v>
      </c>
      <c r="AG24" s="13" t="str">
        <f>IF('1-1全国'!$AD183="","",'1-1全国'!$AD183)</f>
        <v/>
      </c>
      <c r="AH24" s="389">
        <f>IF('1-1全国'!$AE183="","",'1-1全国'!$AE183)</f>
        <v>19527</v>
      </c>
      <c r="AI24" s="13" t="str">
        <f>IF('1-1全国'!$AF183="","",'1-1全国'!$AF183)</f>
        <v/>
      </c>
      <c r="AJ24" s="389">
        <f>IF('1-1全国'!$AG183="","",'1-1全国'!$AG183)</f>
        <v>29735</v>
      </c>
      <c r="AK24" s="13" t="str">
        <f>IF('1-1全国'!$AH183="","",'1-1全国'!$AH183)</f>
        <v/>
      </c>
      <c r="AL24" s="389">
        <f>IF('1-1全国'!$AI183="","",'1-1全国'!$AI183)</f>
        <v>25074</v>
      </c>
      <c r="AM24" s="13" t="str">
        <f>IF('1-1全国'!$AJ183="","",'1-1全国'!$AJ183)</f>
        <v/>
      </c>
      <c r="AN24" s="389">
        <f>IF('1-1全国'!$AK183="","",'1-1全国'!$AK183)</f>
        <v>12995</v>
      </c>
      <c r="AO24" s="13" t="str">
        <f>IF('1-1全国'!$AL183="","",'1-1全国'!$AL183)</f>
        <v/>
      </c>
      <c r="AP24" s="389">
        <f>IF('1-1全国'!$AM183="","",'1-1全国'!$AM183)</f>
        <v>9200</v>
      </c>
      <c r="AQ24" s="13" t="str">
        <f>IF('1-1全国'!$AN183="","",'1-1全国'!$AN183)</f>
        <v/>
      </c>
      <c r="AR24" s="389">
        <f>IF('1-1全国'!$AO183="","",'1-1全国'!$AO183)</f>
        <v>25111</v>
      </c>
      <c r="AS24" s="13" t="str">
        <f>IF('1-1全国'!$AP183="","",'1-1全国'!$AP183)</f>
        <v/>
      </c>
      <c r="AT24" s="389">
        <f>IF('1-1全国'!$AQ183="","",'1-1全国'!$AQ183)</f>
        <v>0</v>
      </c>
      <c r="AU24" s="13" t="str">
        <f>IF('1-1全国'!AR183="","",'1-1全国'!AR183)</f>
        <v/>
      </c>
      <c r="AV24" s="389">
        <f>IF('1-1全国'!$AS183="","",'1-1全国'!$AS183)</f>
        <v>0</v>
      </c>
      <c r="AW24" s="13" t="str">
        <f>IF('1-1全国'!$AT183="","",'1-1全国'!$AT183)</f>
        <v/>
      </c>
      <c r="AX24" s="389">
        <f>IF('1-1全国'!$AU183="","",'1-1全国'!$AU183)</f>
        <v>9632151</v>
      </c>
      <c r="AY24" s="13" t="str">
        <f>IF('1-1全国'!AV183="","",'1-1全国'!AV183)</f>
        <v/>
      </c>
      <c r="AZ24" s="393">
        <f>IF('1-1全国'!AW183="","",'1-1全国'!AW183)</f>
        <v>6026441</v>
      </c>
      <c r="BA24" s="414"/>
      <c r="BB24" s="413"/>
      <c r="BC24" s="13" t="s">
        <v>164</v>
      </c>
      <c r="BD24" s="408">
        <v>5</v>
      </c>
      <c r="BE24" s="409">
        <v>9</v>
      </c>
      <c r="BF24" s="13" t="str">
        <f>IF('1-1全国'!$AZ183="","",'1-1全国'!$AZ183)</f>
        <v/>
      </c>
      <c r="BG24" s="389">
        <f>IF('1-1全国'!$BA183="","",'1-1全国'!$BA183)</f>
        <v>720</v>
      </c>
      <c r="BH24" s="13" t="str">
        <f>IF('1-1全国'!$BB183="","",'1-1全国'!$BB183)</f>
        <v/>
      </c>
      <c r="BI24" s="389">
        <f>IF('1-1全国'!$BC183="","",'1-1全国'!$BC183)</f>
        <v>6919</v>
      </c>
      <c r="BJ24" s="13" t="str">
        <f>IF('1-1全国'!$BD183="","",'1-1全国'!$BD183)</f>
        <v/>
      </c>
      <c r="BK24" s="389">
        <f>IF('1-1全国'!$BE183="","",'1-1全国'!$BE183)</f>
        <v>91987</v>
      </c>
      <c r="BL24" s="13" t="str">
        <f>IF('1-1全国'!$BF183="","",'1-1全国'!$BF183)</f>
        <v/>
      </c>
      <c r="BM24" s="389">
        <f>IF('1-1全国'!$BG183="","",'1-1全国'!$BG183)</f>
        <v>91382</v>
      </c>
      <c r="BN24" s="13" t="str">
        <f>IF('1-1全国'!$BH183="","",'1-1全国'!$BH183)</f>
        <v/>
      </c>
      <c r="BO24" s="389">
        <f>IF('1-1全国'!$BI183="","",'1-1全国'!$BI183)</f>
        <v>17085</v>
      </c>
      <c r="BP24" s="13" t="str">
        <f>IF('1-1全国'!$BJ183="","",'1-1全国'!$BJ183)</f>
        <v/>
      </c>
      <c r="BQ24" s="389">
        <f>IF('1-1全国'!$BK183="","",'1-1全国'!$BK183)</f>
        <v>2525</v>
      </c>
      <c r="BR24" s="13" t="str">
        <f>IF('1-1全国'!$BL183="","",'1-1全国'!$BL183)</f>
        <v/>
      </c>
      <c r="BS24" s="389">
        <f>IF('1-1全国'!$BM183="","",'1-1全国'!$BM183)</f>
        <v>11298</v>
      </c>
      <c r="BT24" s="13" t="str">
        <f>IF('1-1全国'!$BN183="","",'1-1全国'!$BN183)</f>
        <v/>
      </c>
      <c r="BU24" s="389">
        <f>IF('1-1全国'!$BO183="","",'1-1全国'!$BO183)</f>
        <v>3262</v>
      </c>
      <c r="BV24" s="486"/>
      <c r="BW24" s="389">
        <f>IF('1-1全国'!$BQ183="","",'1-1全国'!$BQ183)</f>
        <v>10616.58</v>
      </c>
      <c r="BX24" s="13" t="str">
        <f>IF('1-1全国'!$BR183="","",'1-1全国'!$BR183)</f>
        <v/>
      </c>
      <c r="BY24" s="389">
        <f>IF('1-1全国'!$BS183="","",'1-1全国'!$BS183)</f>
        <v>5218</v>
      </c>
      <c r="BZ24" s="13" t="str">
        <f>IF('1-1全国'!$BT183="","",'1-1全国'!$BT183)</f>
        <v/>
      </c>
      <c r="CA24" s="391">
        <f>IF('1-1全国'!$BU183="","",'1-1全国'!$BU183)</f>
        <v>119.8</v>
      </c>
      <c r="CB24" s="13" t="str">
        <f>IF('1-1全国'!$BV183="","",'1-1全国'!$BV183)</f>
        <v/>
      </c>
      <c r="CC24" s="392">
        <f>IF('1-1全国'!$BW183="","",'1-1全国'!$BW183)</f>
        <v>106.2</v>
      </c>
      <c r="CD24" s="13" t="s">
        <v>164</v>
      </c>
      <c r="CE24" s="408">
        <v>5</v>
      </c>
      <c r="CF24" s="409">
        <v>9</v>
      </c>
      <c r="CG24" s="13" t="str">
        <f>IF('1-1全国'!$BX183="","",'1-1全国'!$BX183)</f>
        <v/>
      </c>
      <c r="CH24" s="389">
        <f>IF('1-1全国'!$BY183="","",'1-1全国'!$BY183)</f>
        <v>282969</v>
      </c>
      <c r="CI24" s="13" t="str">
        <f>IF('1-1全国'!$BZ183="","",'1-1全国'!$BZ183)</f>
        <v/>
      </c>
      <c r="CJ24" s="396">
        <f>IF('1-1全国'!$CA183="","",'1-1全国'!$CA183)</f>
        <v>1.29</v>
      </c>
      <c r="CK24" s="13" t="str">
        <f>IF('1-1全国'!$CB183="","",'1-1全国'!$CB183)</f>
        <v/>
      </c>
      <c r="CL24" s="389">
        <f>IF('1-1全国'!$CC183="","",'1-1全国'!$CC183)</f>
        <v>358</v>
      </c>
      <c r="CM24" s="13" t="str">
        <f>IF('1-1全国'!$CD183="","",'1-1全国'!$CD183)</f>
        <v/>
      </c>
      <c r="CN24" s="389">
        <f>IF('1-1全国'!$CE183="","",'1-1全国'!$CE183)</f>
        <v>858</v>
      </c>
      <c r="CO24" s="13" t="str">
        <f>IF('1-1全国'!$CF183="","",'1-1全国'!$CF183)</f>
        <v/>
      </c>
      <c r="CP24" s="391">
        <f>IF('1-1全国'!$CG183="","",'1-1全国'!$CG183)</f>
        <v>87.2</v>
      </c>
      <c r="CQ24" s="13" t="str">
        <f>IF('1-1全国'!$CH183="","",'1-1全国'!$CH183)</f>
        <v/>
      </c>
      <c r="CR24" s="391">
        <f>IF('1-1全国'!$CI183="","",'1-1全国'!$CI183)</f>
        <v>81.3</v>
      </c>
      <c r="CS24" s="13" t="str">
        <f>IF('1-1全国'!$CJ183="","",'1-1全国'!$CJ183)</f>
        <v/>
      </c>
      <c r="CT24" s="391">
        <f>IF('1-1全国'!$CK183="","",'1-1全国'!$CK183)</f>
        <v>103</v>
      </c>
      <c r="CU24" s="13" t="str">
        <f>IF('1-1全国'!$CL183="","",'1-1全国'!$CL183)</f>
        <v/>
      </c>
      <c r="CV24" s="391">
        <f>IF('1-1全国'!$CM183="","",'1-1全国'!$CM183)</f>
        <v>96</v>
      </c>
      <c r="CW24" s="13" t="str">
        <f>IF('1-1全国'!$CN183="","",'1-1全国'!$CN183)</f>
        <v/>
      </c>
      <c r="CX24" s="391">
        <f>IF('1-1全国'!$CO183="","",'1-1全国'!$CO183)</f>
        <v>103.7</v>
      </c>
      <c r="CY24" s="13" t="str">
        <f>IF('1-1全国'!$CP183="","",'1-1全国'!$CP183)</f>
        <v/>
      </c>
      <c r="CZ24" s="391">
        <f>IF('1-1全国'!$CQ183="","",'1-1全国'!$CQ183)</f>
        <v>101</v>
      </c>
      <c r="DA24" s="13" t="str">
        <f>IF('1-1全国'!$CR183="","",'1-1全国'!$CR183)</f>
        <v/>
      </c>
      <c r="DB24" s="391">
        <f>IF('1-1全国'!$CS183="","",'1-1全国'!$CS183)</f>
        <v>113.4</v>
      </c>
      <c r="DC24" s="13" t="str">
        <f>IF('1-1全国'!$CT183="","",'1-1全国'!$CT183)</f>
        <v/>
      </c>
      <c r="DD24" s="392">
        <f>IF('1-1全国'!$CU183="","",'1-1全国'!$CU183)</f>
        <v>2.6</v>
      </c>
      <c r="DF24" s="108"/>
      <c r="DG24" s="108"/>
    </row>
    <row r="25" spans="1:111" s="8" customFormat="1" ht="18" customHeight="1">
      <c r="A25" s="407">
        <v>2023</v>
      </c>
      <c r="B25" s="13" t="s">
        <v>164</v>
      </c>
      <c r="C25" s="408">
        <v>5</v>
      </c>
      <c r="D25" s="409">
        <v>10</v>
      </c>
      <c r="E25" s="12" t="str">
        <f t="shared" si="0"/>
        <v>510</v>
      </c>
      <c r="F25" s="386" t="str">
        <f>IF('1-1全国'!$F184="","",'1-1全国'!$F184)</f>
        <v/>
      </c>
      <c r="G25" s="412">
        <f>IF('1-1全国'!$G184="","",'1-1全国'!$G184)</f>
        <v>36.4</v>
      </c>
      <c r="H25" s="386" t="str">
        <f>IF('1-1全国'!$H184="","",'1-1全国'!$H184)</f>
        <v/>
      </c>
      <c r="I25" s="412">
        <f>IF('1-1全国'!$I184="","",'1-1全国'!$I184)</f>
        <v>60</v>
      </c>
      <c r="J25" s="386" t="str">
        <f>IF('1-1全国'!$J184="","",'1-1全国'!$J184)</f>
        <v/>
      </c>
      <c r="K25" s="412">
        <f>IF('1-1全国'!$K184="","",'1-1全国'!$K184)</f>
        <v>77.8</v>
      </c>
      <c r="L25" s="13" t="str">
        <f>IF('1-1全国'!$L184="","",'1-1全国'!$L184)</f>
        <v/>
      </c>
      <c r="M25" s="403">
        <f>IF('1-1全国'!$M184="","",'1-1全国'!$M184)</f>
        <v>12435</v>
      </c>
      <c r="N25" s="13" t="str">
        <f>IF('1-1全国'!$N184="","",'1-1全国'!$N184)</f>
        <v/>
      </c>
      <c r="O25" s="403">
        <f>IF('1-1全国'!$O184="","",'1-1全国'!$O184)</f>
        <v>0</v>
      </c>
      <c r="P25" s="13" t="str">
        <f>IF('1-1全国'!$P184="","",'1-1全国'!$P184)</f>
        <v/>
      </c>
      <c r="Q25" s="404">
        <f>IF('1-1全国'!$Q184="","",'1-1全国'!$Q184)</f>
        <v>104.4</v>
      </c>
      <c r="R25" s="13" t="str">
        <f>IF('1-1全国'!$R184="","",'1-1全国'!$R184)</f>
        <v/>
      </c>
      <c r="S25" s="404">
        <f>IF('1-1全国'!$S184="","",'1-1全国'!$S184)</f>
        <v>106.3</v>
      </c>
      <c r="T25" s="13" t="str">
        <f>IF('1-1全国'!$T184="","",'1-1全国'!$T184)</f>
        <v/>
      </c>
      <c r="U25" s="404">
        <f>IF('1-1全国'!$U184="","",'1-1全国'!$U184)</f>
        <v>103.6</v>
      </c>
      <c r="V25" s="13" t="str">
        <f>IF('1-1全国'!$V184="","",'1-1全国'!$V184)</f>
        <v/>
      </c>
      <c r="W25" s="404">
        <f>IF('1-1全国'!$W184="","",'1-1全国'!$W184)</f>
        <v>105.3</v>
      </c>
      <c r="X25" s="13" t="str">
        <f>IF('1-1全国'!$X184="","",'1-1全国'!$X184)</f>
        <v/>
      </c>
      <c r="Y25" s="404">
        <f>IF('1-1全国'!$Y184="","",'1-1全国'!$Y184)</f>
        <v>103.6</v>
      </c>
      <c r="Z25" s="13" t="str">
        <f>IF('1-1全国'!$Z184="","",'1-1全国'!$Z184)</f>
        <v/>
      </c>
      <c r="AA25" s="390">
        <f>IF('1-1全国'!$AA184="","",'1-1全国'!$AA184)</f>
        <v>103.7</v>
      </c>
      <c r="AB25" s="13" t="s">
        <v>164</v>
      </c>
      <c r="AC25" s="408">
        <v>5</v>
      </c>
      <c r="AD25" s="409">
        <v>10</v>
      </c>
      <c r="AE25" s="13" t="str">
        <f>IF('1-1全国'!$AB184="","",'1-1全国'!$AB184)</f>
        <v/>
      </c>
      <c r="AF25" s="389">
        <f>IF('1-1全国'!$AC184="","",'1-1全国'!$AC184)</f>
        <v>71769</v>
      </c>
      <c r="AG25" s="13" t="str">
        <f>IF('1-1全国'!$AD184="","",'1-1全国'!$AD184)</f>
        <v/>
      </c>
      <c r="AH25" s="389">
        <f>IF('1-1全国'!$AE184="","",'1-1全国'!$AE184)</f>
        <v>18078</v>
      </c>
      <c r="AI25" s="13" t="str">
        <f>IF('1-1全国'!$AF184="","",'1-1全国'!$AF184)</f>
        <v/>
      </c>
      <c r="AJ25" s="389">
        <f>IF('1-1全国'!$AG184="","",'1-1全国'!$AG184)</f>
        <v>31671</v>
      </c>
      <c r="AK25" s="13" t="str">
        <f>IF('1-1全国'!$AH184="","",'1-1全国'!$AH184)</f>
        <v/>
      </c>
      <c r="AL25" s="389">
        <f>IF('1-1全国'!$AI184="","",'1-1全国'!$AI184)</f>
        <v>21599</v>
      </c>
      <c r="AM25" s="13" t="str">
        <f>IF('1-1全国'!$AJ184="","",'1-1全国'!$AJ184)</f>
        <v/>
      </c>
      <c r="AN25" s="389">
        <f>IF('1-1全国'!$AK184="","",'1-1全国'!$AK184)</f>
        <v>10933</v>
      </c>
      <c r="AO25" s="13" t="str">
        <f>IF('1-1全国'!$AL184="","",'1-1全国'!$AL184)</f>
        <v/>
      </c>
      <c r="AP25" s="389">
        <f>IF('1-1全国'!$AM184="","",'1-1全国'!$AM184)</f>
        <v>10859</v>
      </c>
      <c r="AQ25" s="13" t="str">
        <f>IF('1-1全国'!$AN184="","",'1-1全国'!$AN184)</f>
        <v/>
      </c>
      <c r="AR25" s="389">
        <f>IF('1-1全国'!$AO184="","",'1-1全国'!$AO184)</f>
        <v>29013</v>
      </c>
      <c r="AS25" s="13" t="str">
        <f>IF('1-1全国'!$AP184="","",'1-1全国'!$AP184)</f>
        <v/>
      </c>
      <c r="AT25" s="389">
        <f>IF('1-1全国'!$AQ184="","",'1-1全国'!$AQ184)</f>
        <v>0</v>
      </c>
      <c r="AU25" s="13" t="str">
        <f>IF('1-1全国'!AR184="","",'1-1全国'!AR184)</f>
        <v/>
      </c>
      <c r="AV25" s="389">
        <f>IF('1-1全国'!$AS184="","",'1-1全国'!$AS184)</f>
        <v>0</v>
      </c>
      <c r="AW25" s="13" t="str">
        <f>IF('1-1全国'!$AT184="","",'1-1全国'!$AT184)</f>
        <v/>
      </c>
      <c r="AX25" s="389">
        <f>IF('1-1全国'!$AU184="","",'1-1全国'!$AU184)</f>
        <v>9679862</v>
      </c>
      <c r="AY25" s="13" t="str">
        <f>IF('1-1全国'!AV184="","",'1-1全国'!AV184)</f>
        <v/>
      </c>
      <c r="AZ25" s="393">
        <f>IF('1-1全国'!AW184="","",'1-1全国'!AW184)</f>
        <v>6032046</v>
      </c>
      <c r="BA25" s="414"/>
      <c r="BB25" s="413"/>
      <c r="BC25" s="13" t="s">
        <v>164</v>
      </c>
      <c r="BD25" s="408">
        <v>5</v>
      </c>
      <c r="BE25" s="409">
        <v>10</v>
      </c>
      <c r="BF25" s="13" t="str">
        <f>IF('1-1全国'!$AZ184="","",'1-1全国'!$AZ184)</f>
        <v/>
      </c>
      <c r="BG25" s="389">
        <f>IF('1-1全国'!$BA184="","",'1-1全国'!$BA184)</f>
        <v>793</v>
      </c>
      <c r="BH25" s="13" t="str">
        <f>IF('1-1全国'!$BB184="","",'1-1全国'!$BB184)</f>
        <v/>
      </c>
      <c r="BI25" s="389">
        <f>IF('1-1全国'!$BC184="","",'1-1全国'!$BC184)</f>
        <v>3080</v>
      </c>
      <c r="BJ25" s="13" t="str">
        <f>IF('1-1全国'!$BD184="","",'1-1全国'!$BD184)</f>
        <v/>
      </c>
      <c r="BK25" s="389">
        <f>IF('1-1全国'!$BE184="","",'1-1全国'!$BE184)</f>
        <v>91451</v>
      </c>
      <c r="BL25" s="13" t="str">
        <f>IF('1-1全国'!$BF184="","",'1-1全国'!$BF184)</f>
        <v/>
      </c>
      <c r="BM25" s="389">
        <f>IF('1-1全国'!$BG184="","",'1-1全国'!$BG184)</f>
        <v>98133</v>
      </c>
      <c r="BN25" s="13" t="str">
        <f>IF('1-1全国'!$BH184="","",'1-1全国'!$BH184)</f>
        <v/>
      </c>
      <c r="BO25" s="389">
        <f>IF('1-1全国'!$BI184="","",'1-1全国'!$BI184)</f>
        <v>17999</v>
      </c>
      <c r="BP25" s="13" t="str">
        <f>IF('1-1全国'!$BJ184="","",'1-1全国'!$BJ184)</f>
        <v/>
      </c>
      <c r="BQ25" s="389">
        <f>IF('1-1全国'!$BK184="","",'1-1全国'!$BK184)</f>
        <v>3071</v>
      </c>
      <c r="BR25" s="13" t="str">
        <f>IF('1-1全国'!$BL184="","",'1-1全国'!$BL184)</f>
        <v/>
      </c>
      <c r="BS25" s="389">
        <f>IF('1-1全国'!$BM184="","",'1-1全国'!$BM184)</f>
        <v>11619</v>
      </c>
      <c r="BT25" s="13" t="str">
        <f>IF('1-1全国'!$BN184="","",'1-1全国'!$BN184)</f>
        <v/>
      </c>
      <c r="BU25" s="389">
        <f>IF('1-1全国'!$BO184="","",'1-1全国'!$BO184)</f>
        <v>3309</v>
      </c>
      <c r="BV25" s="486"/>
      <c r="BW25" s="389">
        <f>IF('1-1全国'!$BQ184="","",'1-1全国'!$BQ184)</f>
        <v>10814.52</v>
      </c>
      <c r="BX25" s="13" t="str">
        <f>IF('1-1全国'!$BR184="","",'1-1全国'!$BR184)</f>
        <v/>
      </c>
      <c r="BY25" s="389">
        <f>IF('1-1全国'!$BS184="","",'1-1全国'!$BS184)</f>
        <v>5611</v>
      </c>
      <c r="BZ25" s="13" t="str">
        <f>IF('1-1全国'!$BT184="","",'1-1全国'!$BT184)</f>
        <v/>
      </c>
      <c r="CA25" s="391">
        <f>IF('1-1全国'!$BU184="","",'1-1全国'!$BU184)</f>
        <v>119.6</v>
      </c>
      <c r="CB25" s="13" t="str">
        <f>IF('1-1全国'!$BV184="","",'1-1全国'!$BV184)</f>
        <v/>
      </c>
      <c r="CC25" s="392">
        <f>IF('1-1全国'!$BW184="","",'1-1全国'!$BW184)</f>
        <v>107.1</v>
      </c>
      <c r="CD25" s="13" t="s">
        <v>164</v>
      </c>
      <c r="CE25" s="408">
        <v>5</v>
      </c>
      <c r="CF25" s="409">
        <v>10</v>
      </c>
      <c r="CG25" s="13" t="str">
        <f>IF('1-1全国'!$BX184="","",'1-1全国'!$BX184)</f>
        <v/>
      </c>
      <c r="CH25" s="389">
        <f>IF('1-1全国'!$BY184="","",'1-1全国'!$BY184)</f>
        <v>301974</v>
      </c>
      <c r="CI25" s="13" t="str">
        <f>IF('1-1全国'!$BZ184="","",'1-1全国'!$BZ184)</f>
        <v/>
      </c>
      <c r="CJ25" s="396">
        <f>IF('1-1全国'!$CA184="","",'1-1全国'!$CA184)</f>
        <v>1.29</v>
      </c>
      <c r="CK25" s="13" t="str">
        <f>IF('1-1全国'!$CB184="","",'1-1全国'!$CB184)</f>
        <v/>
      </c>
      <c r="CL25" s="389">
        <f>IF('1-1全国'!$CC184="","",'1-1全国'!$CC184)</f>
        <v>378</v>
      </c>
      <c r="CM25" s="13" t="str">
        <f>IF('1-1全国'!$CD184="","",'1-1全国'!$CD184)</f>
        <v/>
      </c>
      <c r="CN25" s="389">
        <f>IF('1-1全国'!$CE184="","",'1-1全国'!$CE184)</f>
        <v>909</v>
      </c>
      <c r="CO25" s="13" t="str">
        <f>IF('1-1全国'!$CF184="","",'1-1全国'!$CF184)</f>
        <v/>
      </c>
      <c r="CP25" s="391">
        <f>IF('1-1全国'!$CG184="","",'1-1全国'!$CG184)</f>
        <v>87.7</v>
      </c>
      <c r="CQ25" s="13" t="str">
        <f>IF('1-1全国'!$CH184="","",'1-1全国'!$CH184)</f>
        <v/>
      </c>
      <c r="CR25" s="391">
        <f>IF('1-1全国'!$CI184="","",'1-1全国'!$CI184)</f>
        <v>80.900000000000006</v>
      </c>
      <c r="CS25" s="13" t="str">
        <f>IF('1-1全国'!$CJ184="","",'1-1全国'!$CJ184)</f>
        <v/>
      </c>
      <c r="CT25" s="391">
        <f>IF('1-1全国'!$CK184="","",'1-1全国'!$CK184)</f>
        <v>103.7</v>
      </c>
      <c r="CU25" s="13" t="str">
        <f>IF('1-1全国'!$CL184="","",'1-1全国'!$CL184)</f>
        <v/>
      </c>
      <c r="CV25" s="391">
        <f>IF('1-1全国'!$CM184="","",'1-1全国'!$CM184)</f>
        <v>95.7</v>
      </c>
      <c r="CW25" s="13" t="str">
        <f>IF('1-1全国'!$CN184="","",'1-1全国'!$CN184)</f>
        <v/>
      </c>
      <c r="CX25" s="391">
        <f>IF('1-1全国'!$CO184="","",'1-1全国'!$CO184)</f>
        <v>103.9</v>
      </c>
      <c r="CY25" s="13" t="str">
        <f>IF('1-1全国'!$CP184="","",'1-1全国'!$CP184)</f>
        <v/>
      </c>
      <c r="CZ25" s="391">
        <f>IF('1-1全国'!$CQ184="","",'1-1全国'!$CQ184)</f>
        <v>102.4</v>
      </c>
      <c r="DA25" s="13" t="str">
        <f>IF('1-1全国'!$CR184="","",'1-1全国'!$CR184)</f>
        <v/>
      </c>
      <c r="DB25" s="391">
        <f>IF('1-1全国'!$CS184="","",'1-1全国'!$CS184)</f>
        <v>117.2</v>
      </c>
      <c r="DC25" s="13" t="str">
        <f>IF('1-1全国'!$CT184="","",'1-1全国'!$CT184)</f>
        <v>r</v>
      </c>
      <c r="DD25" s="392">
        <f>IF('1-1全国'!$CU184="","",'1-1全国'!$CU184)</f>
        <v>2.6</v>
      </c>
      <c r="DF25" s="108"/>
      <c r="DG25" s="108"/>
    </row>
    <row r="26" spans="1:111" s="8" customFormat="1" ht="18" customHeight="1">
      <c r="A26" s="407">
        <v>2023</v>
      </c>
      <c r="B26" s="13" t="s">
        <v>164</v>
      </c>
      <c r="C26" s="408">
        <v>5</v>
      </c>
      <c r="D26" s="409">
        <v>11</v>
      </c>
      <c r="E26" s="12" t="str">
        <f t="shared" si="0"/>
        <v>511</v>
      </c>
      <c r="F26" s="386" t="str">
        <f>IF('1-1全国'!$F185="","",'1-1全国'!$F185)</f>
        <v>ｒ</v>
      </c>
      <c r="G26" s="412">
        <f>IF('1-1全国'!$G185="","",'1-1全国'!$G185)</f>
        <v>45.5</v>
      </c>
      <c r="H26" s="386" t="str">
        <f>IF('1-1全国'!$H185="","",'1-1全国'!$H185)</f>
        <v/>
      </c>
      <c r="I26" s="412">
        <f>IF('1-1全国'!$I185="","",'1-1全国'!$I185)</f>
        <v>25</v>
      </c>
      <c r="J26" s="386" t="str">
        <f>IF('1-1全国'!$J185="","",'1-1全国'!$J185)</f>
        <v/>
      </c>
      <c r="K26" s="412">
        <f>IF('1-1全国'!$K185="","",'1-1全国'!$K185)</f>
        <v>77.8</v>
      </c>
      <c r="L26" s="13" t="str">
        <f>IF('1-1全国'!$L185="","",'1-1全国'!$L185)</f>
        <v/>
      </c>
      <c r="M26" s="403">
        <f>IF('1-1全国'!$M185="","",'1-1全国'!$M185)</f>
        <v>12434</v>
      </c>
      <c r="N26" s="13" t="str">
        <f>IF('1-1全国'!$N185="","",'1-1全国'!$N185)</f>
        <v/>
      </c>
      <c r="O26" s="403">
        <f>IF('1-1全国'!$O185="","",'1-1全国'!$O185)</f>
        <v>0</v>
      </c>
      <c r="P26" s="13" t="str">
        <f>IF('1-1全国'!$P185="","",'1-1全国'!$P185)</f>
        <v/>
      </c>
      <c r="Q26" s="404">
        <f>IF('1-1全国'!$Q185="","",'1-1全国'!$Q185)</f>
        <v>103.8</v>
      </c>
      <c r="R26" s="13" t="str">
        <f>IF('1-1全国'!$R185="","",'1-1全国'!$R185)</f>
        <v/>
      </c>
      <c r="S26" s="404">
        <f>IF('1-1全国'!$S185="","",'1-1全国'!$S185)</f>
        <v>106.9</v>
      </c>
      <c r="T26" s="13" t="str">
        <f>IF('1-1全国'!$T185="","",'1-1全国'!$T185)</f>
        <v/>
      </c>
      <c r="U26" s="404">
        <f>IF('1-1全国'!$U185="","",'1-1全国'!$U185)</f>
        <v>102.8</v>
      </c>
      <c r="V26" s="13" t="str">
        <f>IF('1-1全国'!$V185="","",'1-1全国'!$V185)</f>
        <v/>
      </c>
      <c r="W26" s="404">
        <f>IF('1-1全国'!$W185="","",'1-1全国'!$W185)</f>
        <v>105.6</v>
      </c>
      <c r="X26" s="13" t="str">
        <f>IF('1-1全国'!$X185="","",'1-1全国'!$X185)</f>
        <v/>
      </c>
      <c r="Y26" s="404">
        <f>IF('1-1全国'!$Y185="","",'1-1全国'!$Y185)</f>
        <v>103.6</v>
      </c>
      <c r="Z26" s="13" t="str">
        <f>IF('1-1全国'!$Z185="","",'1-1全国'!$Z185)</f>
        <v/>
      </c>
      <c r="AA26" s="390">
        <f>IF('1-1全国'!$AA185="","",'1-1全国'!$AA185)</f>
        <v>105.3</v>
      </c>
      <c r="AB26" s="13" t="s">
        <v>164</v>
      </c>
      <c r="AC26" s="408">
        <v>5</v>
      </c>
      <c r="AD26" s="409">
        <v>11</v>
      </c>
      <c r="AE26" s="13" t="str">
        <f>IF('1-1全国'!$AB185="","",'1-1全国'!$AB185)</f>
        <v/>
      </c>
      <c r="AF26" s="389">
        <f>IF('1-1全国'!$AC185="","",'1-1全国'!$AC185)</f>
        <v>66238</v>
      </c>
      <c r="AG26" s="13" t="str">
        <f>IF('1-1全国'!$AD185="","",'1-1全国'!$AD185)</f>
        <v/>
      </c>
      <c r="AH26" s="389">
        <f>IF('1-1全国'!$AE185="","",'1-1全国'!$AE185)</f>
        <v>17789</v>
      </c>
      <c r="AI26" s="13" t="str">
        <f>IF('1-1全国'!$AF185="","",'1-1全国'!$AF185)</f>
        <v/>
      </c>
      <c r="AJ26" s="389">
        <f>IF('1-1全国'!$AG185="","",'1-1全国'!$AG185)</f>
        <v>28275</v>
      </c>
      <c r="AK26" s="13" t="str">
        <f>IF('1-1全国'!$AH185="","",'1-1全国'!$AH185)</f>
        <v/>
      </c>
      <c r="AL26" s="389">
        <f>IF('1-1全国'!$AI185="","",'1-1全国'!$AI185)</f>
        <v>17831</v>
      </c>
      <c r="AM26" s="13" t="str">
        <f>IF('1-1全国'!$AJ185="","",'1-1全国'!$AJ185)</f>
        <v/>
      </c>
      <c r="AN26" s="389">
        <f>IF('1-1全国'!$AK185="","",'1-1全国'!$AK185)</f>
        <v>7647</v>
      </c>
      <c r="AO26" s="13" t="str">
        <f>IF('1-1全国'!$AL185="","",'1-1全国'!$AL185)</f>
        <v/>
      </c>
      <c r="AP26" s="389">
        <f>IF('1-1全国'!$AM185="","",'1-1全国'!$AM185)</f>
        <v>8513</v>
      </c>
      <c r="AQ26" s="13" t="str">
        <f>IF('1-1全国'!$AN185="","",'1-1全国'!$AN185)</f>
        <v/>
      </c>
      <c r="AR26" s="389">
        <f>IF('1-1全国'!$AO185="","",'1-1全国'!$AO185)</f>
        <v>22569</v>
      </c>
      <c r="AS26" s="13" t="str">
        <f>IF('1-1全国'!$AP185="","",'1-1全国'!$AP185)</f>
        <v/>
      </c>
      <c r="AT26" s="389">
        <f>IF('1-1全国'!$AQ185="","",'1-1全国'!$AQ185)</f>
        <v>0</v>
      </c>
      <c r="AU26" s="13" t="str">
        <f>IF('1-1全国'!AR185="","",'1-1全国'!AR185)</f>
        <v/>
      </c>
      <c r="AV26" s="389">
        <f>IF('1-1全国'!$AS185="","",'1-1全国'!$AS185)</f>
        <v>0</v>
      </c>
      <c r="AW26" s="13" t="str">
        <f>IF('1-1全国'!$AT185="","",'1-1全国'!$AT185)</f>
        <v/>
      </c>
      <c r="AX26" s="389">
        <f>IF('1-1全国'!$AU185="","",'1-1全国'!$AU185)</f>
        <v>9771535</v>
      </c>
      <c r="AY26" s="13" t="str">
        <f>IF('1-1全国'!AV185="","",'1-1全国'!AV185)</f>
        <v/>
      </c>
      <c r="AZ26" s="393">
        <f>IF('1-1全国'!AW185="","",'1-1全国'!AW185)</f>
        <v>6067305</v>
      </c>
      <c r="BA26" s="414"/>
      <c r="BB26" s="413"/>
      <c r="BC26" s="13" t="s">
        <v>164</v>
      </c>
      <c r="BD26" s="408">
        <v>5</v>
      </c>
      <c r="BE26" s="409">
        <v>11</v>
      </c>
      <c r="BF26" s="13" t="str">
        <f>IF('1-1全国'!$AZ185="","",'1-1全国'!$AZ185)</f>
        <v/>
      </c>
      <c r="BG26" s="389">
        <f>IF('1-1全国'!$BA185="","",'1-1全国'!$BA185)</f>
        <v>807</v>
      </c>
      <c r="BH26" s="13" t="str">
        <f>IF('1-1全国'!$BB185="","",'1-1全国'!$BB185)</f>
        <v/>
      </c>
      <c r="BI26" s="389">
        <f>IF('1-1全国'!$BC185="","",'1-1全国'!$BC185)</f>
        <v>949</v>
      </c>
      <c r="BJ26" s="13" t="str">
        <f>IF('1-1全国'!$BD185="","",'1-1全国'!$BD185)</f>
        <v/>
      </c>
      <c r="BK26" s="389">
        <f>IF('1-1全国'!$BE185="","",'1-1全国'!$BE185)</f>
        <v>88179.671029999998</v>
      </c>
      <c r="BL26" s="13" t="str">
        <f>IF('1-1全国'!$BF185="","",'1-1全国'!$BF185)</f>
        <v/>
      </c>
      <c r="BM26" s="389">
        <f>IF('1-1全国'!$BG185="","",'1-1全国'!$BG185)</f>
        <v>96063</v>
      </c>
      <c r="BN26" s="13" t="str">
        <f>IF('1-1全国'!$BH185="","",'1-1全国'!$BH185)</f>
        <v/>
      </c>
      <c r="BO26" s="389">
        <f>IF('1-1全国'!$BI185="","",'1-1全国'!$BI185)</f>
        <v>18363</v>
      </c>
      <c r="BP26" s="13" t="str">
        <f>IF('1-1全国'!$BJ185="","",'1-1全国'!$BJ185)</f>
        <v/>
      </c>
      <c r="BQ26" s="389">
        <f>IF('1-1全国'!$BK185="","",'1-1全国'!$BK185)</f>
        <v>3135</v>
      </c>
      <c r="BR26" s="13" t="str">
        <f>IF('1-1全国'!$BL185="","",'1-1全国'!$BL185)</f>
        <v/>
      </c>
      <c r="BS26" s="389">
        <f>IF('1-1全国'!$BM185="","",'1-1全国'!$BM185)</f>
        <v>11762</v>
      </c>
      <c r="BT26" s="13" t="str">
        <f>IF('1-1全国'!$BN185="","",'1-1全国'!$BN185)</f>
        <v/>
      </c>
      <c r="BU26" s="389">
        <f>IF('1-1全国'!$BO185="","",'1-1全国'!$BO185)</f>
        <v>3467</v>
      </c>
      <c r="BV26" s="486"/>
      <c r="BW26" s="389">
        <f>IF('1-1全国'!$BQ185="","",'1-1全国'!$BQ185)</f>
        <v>10333.880000000001</v>
      </c>
      <c r="BX26" s="13" t="str">
        <f>IF('1-1全国'!$BR185="","",'1-1全国'!$BR185)</f>
        <v/>
      </c>
      <c r="BY26" s="389">
        <f>IF('1-1全国'!$BS185="","",'1-1全国'!$BS185)</f>
        <v>5448</v>
      </c>
      <c r="BZ26" s="13" t="str">
        <f>IF('1-1全国'!$BT185="","",'1-1全国'!$BT185)</f>
        <v/>
      </c>
      <c r="CA26" s="391">
        <f>IF('1-1全国'!$BU185="","",'1-1全国'!$BU185)</f>
        <v>119.9</v>
      </c>
      <c r="CB26" s="13" t="str">
        <f>IF('1-1全国'!$BV185="","",'1-1全国'!$BV185)</f>
        <v/>
      </c>
      <c r="CC26" s="392">
        <f>IF('1-1全国'!$BW185="","",'1-1全国'!$BW185)</f>
        <v>106.9</v>
      </c>
      <c r="CD26" s="13" t="s">
        <v>164</v>
      </c>
      <c r="CE26" s="408">
        <v>5</v>
      </c>
      <c r="CF26" s="409">
        <v>11</v>
      </c>
      <c r="CG26" s="13" t="str">
        <f>IF('1-1全国'!$BX185="","",'1-1全国'!$BX185)</f>
        <v/>
      </c>
      <c r="CH26" s="389">
        <f>IF('1-1全国'!$BY185="","",'1-1全国'!$BY185)</f>
        <v>286922</v>
      </c>
      <c r="CI26" s="13" t="str">
        <f>IF('1-1全国'!$BZ185="","",'1-1全国'!$BZ185)</f>
        <v/>
      </c>
      <c r="CJ26" s="396">
        <f>IF('1-1全国'!$CA185="","",'1-1全国'!$CA185)</f>
        <v>1.27</v>
      </c>
      <c r="CK26" s="13" t="str">
        <f>IF('1-1全国'!$CB185="","",'1-1全国'!$CB185)</f>
        <v/>
      </c>
      <c r="CL26" s="389">
        <f>IF('1-1全国'!$CC185="","",'1-1全国'!$CC185)</f>
        <v>326</v>
      </c>
      <c r="CM26" s="13" t="str">
        <f>IF('1-1全国'!$CD185="","",'1-1全国'!$CD185)</f>
        <v/>
      </c>
      <c r="CN26" s="389">
        <f>IF('1-1全国'!$CE185="","",'1-1全国'!$CE185)</f>
        <v>824</v>
      </c>
      <c r="CO26" s="13" t="str">
        <f>IF('1-1全国'!$CF185="","",'1-1全国'!$CF185)</f>
        <v/>
      </c>
      <c r="CP26" s="391">
        <f>IF('1-1全国'!$CG185="","",'1-1全国'!$CG185)</f>
        <v>91.1</v>
      </c>
      <c r="CQ26" s="13" t="str">
        <f>IF('1-1全国'!$CH185="","",'1-1全国'!$CH185)</f>
        <v/>
      </c>
      <c r="CR26" s="391">
        <f>IF('1-1全国'!$CI185="","",'1-1全国'!$CI185)</f>
        <v>84.3</v>
      </c>
      <c r="CS26" s="13" t="str">
        <f>IF('1-1全国'!$CJ185="","",'1-1全国'!$CJ185)</f>
        <v/>
      </c>
      <c r="CT26" s="391">
        <f>IF('1-1全国'!$CK185="","",'1-1全国'!$CK185)</f>
        <v>103.6</v>
      </c>
      <c r="CU26" s="13" t="str">
        <f>IF('1-1全国'!$CL185="","",'1-1全国'!$CL185)</f>
        <v/>
      </c>
      <c r="CV26" s="391">
        <f>IF('1-1全国'!$CM185="","",'1-1全国'!$CM185)</f>
        <v>95.8</v>
      </c>
      <c r="CW26" s="13" t="str">
        <f>IF('1-1全国'!$CN185="","",'1-1全国'!$CN185)</f>
        <v/>
      </c>
      <c r="CX26" s="391">
        <f>IF('1-1全国'!$CO185="","",'1-1全国'!$CO185)</f>
        <v>104.2</v>
      </c>
      <c r="CY26" s="13" t="str">
        <f>IF('1-1全国'!$CP185="","",'1-1全国'!$CP185)</f>
        <v/>
      </c>
      <c r="CZ26" s="391">
        <f>IF('1-1全国'!$CQ185="","",'1-1全国'!$CQ185)</f>
        <v>102.4</v>
      </c>
      <c r="DA26" s="13" t="str">
        <f>IF('1-1全国'!$CR185="","",'1-1全国'!$CR185)</f>
        <v/>
      </c>
      <c r="DB26" s="391">
        <f>IF('1-1全国'!$CS185="","",'1-1全国'!$CS185)</f>
        <v>118.7</v>
      </c>
      <c r="DC26" s="13" t="str">
        <f>IF('1-1全国'!$CT185="","",'1-1全国'!$CT185)</f>
        <v>r</v>
      </c>
      <c r="DD26" s="392">
        <f>IF('1-1全国'!$CU185="","",'1-1全国'!$CU185)</f>
        <v>2.6</v>
      </c>
      <c r="DF26" s="108"/>
      <c r="DG26" s="108"/>
    </row>
    <row r="27" spans="1:111" s="8" customFormat="1" ht="18" customHeight="1">
      <c r="A27" s="407">
        <v>2023</v>
      </c>
      <c r="B27" s="13" t="s">
        <v>164</v>
      </c>
      <c r="C27" s="408">
        <v>5</v>
      </c>
      <c r="D27" s="409">
        <v>12</v>
      </c>
      <c r="E27" s="12" t="str">
        <f t="shared" si="0"/>
        <v>512</v>
      </c>
      <c r="F27" s="386" t="str">
        <f>IF('1-1全国'!$F186="","",'1-1全国'!$F186)</f>
        <v/>
      </c>
      <c r="G27" s="412">
        <f>IF('1-1全国'!$G186="","",'1-1全国'!$G186)</f>
        <v>45.5</v>
      </c>
      <c r="H27" s="386" t="str">
        <f>IF('1-1全国'!$H186="","",'1-1全国'!$H186)</f>
        <v>ｒ</v>
      </c>
      <c r="I27" s="412">
        <f>IF('1-1全国'!$I186="","",'1-1全国'!$I186)</f>
        <v>55</v>
      </c>
      <c r="J27" s="386" t="str">
        <f>IF('1-1全国'!$J186="","",'1-1全国'!$J186)</f>
        <v/>
      </c>
      <c r="K27" s="412">
        <f>IF('1-1全国'!$K186="","",'1-1全国'!$K186)</f>
        <v>66.7</v>
      </c>
      <c r="L27" s="13" t="str">
        <f>IF('1-1全国'!$L186="","",'1-1全国'!$L186)</f>
        <v/>
      </c>
      <c r="M27" s="403">
        <f>IF('1-1全国'!$M186="","",'1-1全国'!$M186)</f>
        <v>12430</v>
      </c>
      <c r="N27" s="13" t="str">
        <f>IF('1-1全国'!$N186="","",'1-1全国'!$N186)</f>
        <v/>
      </c>
      <c r="O27" s="403">
        <f>IF('1-1全国'!$O186="","",'1-1全国'!$O186)</f>
        <v>0</v>
      </c>
      <c r="P27" s="13" t="str">
        <f>IF('1-1全国'!$P186="","",'1-1全国'!$P186)</f>
        <v/>
      </c>
      <c r="Q27" s="404">
        <f>IF('1-1全国'!$Q186="","",'1-1全国'!$Q186)</f>
        <v>105</v>
      </c>
      <c r="R27" s="13" t="str">
        <f>IF('1-1全国'!$R186="","",'1-1全国'!$R186)</f>
        <v/>
      </c>
      <c r="S27" s="404">
        <f>IF('1-1全国'!$S186="","",'1-1全国'!$S186)</f>
        <v>106.4</v>
      </c>
      <c r="T27" s="13" t="str">
        <f>IF('1-1全国'!$T186="","",'1-1全国'!$T186)</f>
        <v/>
      </c>
      <c r="U27" s="404">
        <f>IF('1-1全国'!$U186="","",'1-1全国'!$U186)</f>
        <v>104.4</v>
      </c>
      <c r="V27" s="13" t="str">
        <f>IF('1-1全国'!$V186="","",'1-1全国'!$V186)</f>
        <v/>
      </c>
      <c r="W27" s="404">
        <f>IF('1-1全国'!$W186="","",'1-1全国'!$W186)</f>
        <v>107.5</v>
      </c>
      <c r="X27" s="13" t="str">
        <f>IF('1-1全国'!$X186="","",'1-1全国'!$X186)</f>
        <v/>
      </c>
      <c r="Y27" s="404">
        <f>IF('1-1全国'!$Y186="","",'1-1全国'!$Y186)</f>
        <v>102.7</v>
      </c>
      <c r="Z27" s="13" t="str">
        <f>IF('1-1全国'!$Z186="","",'1-1全国'!$Z186)</f>
        <v/>
      </c>
      <c r="AA27" s="390">
        <f>IF('1-1全国'!$AA186="","",'1-1全国'!$AA186)</f>
        <v>100.7</v>
      </c>
      <c r="AB27" s="13" t="s">
        <v>164</v>
      </c>
      <c r="AC27" s="408">
        <v>5</v>
      </c>
      <c r="AD27" s="409">
        <v>12</v>
      </c>
      <c r="AE27" s="13" t="str">
        <f>IF('1-1全国'!$AB186="","",'1-1全国'!$AB186)</f>
        <v/>
      </c>
      <c r="AF27" s="389">
        <f>IF('1-1全国'!$AC186="","",'1-1全国'!$AC186)</f>
        <v>64586</v>
      </c>
      <c r="AG27" s="13" t="str">
        <f>IF('1-1全国'!$AD186="","",'1-1全国'!$AD186)</f>
        <v/>
      </c>
      <c r="AH27" s="389">
        <f>IF('1-1全国'!$AE186="","",'1-1全国'!$AE186)</f>
        <v>17031</v>
      </c>
      <c r="AI27" s="13" t="str">
        <f>IF('1-1全国'!$AF186="","",'1-1全国'!$AF186)</f>
        <v/>
      </c>
      <c r="AJ27" s="389">
        <f>IF('1-1全国'!$AG186="","",'1-1全国'!$AG186)</f>
        <v>25869</v>
      </c>
      <c r="AK27" s="13" t="str">
        <f>IF('1-1全国'!$AH186="","",'1-1全国'!$AH186)</f>
        <v/>
      </c>
      <c r="AL27" s="389">
        <f>IF('1-1全国'!$AI186="","",'1-1全国'!$AI186)</f>
        <v>14339</v>
      </c>
      <c r="AM27" s="13" t="str">
        <f>IF('1-1全国'!$AJ186="","",'1-1全国'!$AJ186)</f>
        <v/>
      </c>
      <c r="AN27" s="389">
        <f>IF('1-1全国'!$AK186="","",'1-1全国'!$AK186)</f>
        <v>7193</v>
      </c>
      <c r="AO27" s="13" t="str">
        <f>IF('1-1全国'!$AL186="","",'1-1全国'!$AL186)</f>
        <v/>
      </c>
      <c r="AP27" s="389">
        <f>IF('1-1全国'!$AM186="","",'1-1全国'!$AM186)</f>
        <v>8712</v>
      </c>
      <c r="AQ27" s="13" t="str">
        <f>IF('1-1全国'!$AN186="","",'1-1全国'!$AN186)</f>
        <v/>
      </c>
      <c r="AR27" s="389">
        <f>IF('1-1全国'!$AO186="","",'1-1全国'!$AO186)</f>
        <v>25685</v>
      </c>
      <c r="AS27" s="13" t="str">
        <f>IF('1-1全国'!$AP186="","",'1-1全国'!$AP186)</f>
        <v/>
      </c>
      <c r="AT27" s="389">
        <f>IF('1-1全国'!$AQ186="","",'1-1全国'!$AQ186)</f>
        <v>0</v>
      </c>
      <c r="AU27" s="13" t="str">
        <f>IF('1-1全国'!AR186="","",'1-1全国'!AR186)</f>
        <v/>
      </c>
      <c r="AV27" s="389">
        <f>IF('1-1全国'!$AS186="","",'1-1全国'!$AS186)</f>
        <v>0</v>
      </c>
      <c r="AW27" s="13" t="str">
        <f>IF('1-1全国'!$AT186="","",'1-1全国'!$AT186)</f>
        <v/>
      </c>
      <c r="AX27" s="389">
        <f>IF('1-1全国'!$AU186="","",'1-1全国'!$AU186)</f>
        <v>9691548</v>
      </c>
      <c r="AY27" s="13" t="str">
        <f>IF('1-1全国'!AV186="","",'1-1全国'!AV186)</f>
        <v/>
      </c>
      <c r="AZ27" s="393">
        <f>IF('1-1全国'!AW186="","",'1-1全国'!AW186)</f>
        <v>6108607</v>
      </c>
      <c r="BA27" s="414"/>
      <c r="BB27" s="413"/>
      <c r="BC27" s="13" t="s">
        <v>164</v>
      </c>
      <c r="BD27" s="408">
        <v>5</v>
      </c>
      <c r="BE27" s="409">
        <v>12</v>
      </c>
      <c r="BF27" s="13" t="str">
        <f>IF('1-1全国'!$AZ186="","",'1-1全国'!$AZ186)</f>
        <v/>
      </c>
      <c r="BG27" s="389">
        <f>IF('1-1全国'!$BA186="","",'1-1全国'!$BA186)</f>
        <v>810</v>
      </c>
      <c r="BH27" s="13" t="str">
        <f>IF('1-1全国'!$BB186="","",'1-1全国'!$BB186)</f>
        <v/>
      </c>
      <c r="BI27" s="389">
        <f>IF('1-1全国'!$BC186="","",'1-1全国'!$BC186)</f>
        <v>1032</v>
      </c>
      <c r="BJ27" s="13" t="str">
        <f>IF('1-1全国'!$BD186="","",'1-1全国'!$BD186)</f>
        <v/>
      </c>
      <c r="BK27" s="389">
        <f>IF('1-1全国'!$BE186="","",'1-1全国'!$BE186)</f>
        <v>96429.260120000006</v>
      </c>
      <c r="BL27" s="13" t="str">
        <f>IF('1-1全国'!$BF186="","",'1-1全国'!$BF186)</f>
        <v/>
      </c>
      <c r="BM27" s="389">
        <f>IF('1-1全国'!$BG186="","",'1-1全国'!$BG186)</f>
        <v>95840</v>
      </c>
      <c r="BN27" s="13" t="str">
        <f>IF('1-1全国'!$BH186="","",'1-1全国'!$BH186)</f>
        <v/>
      </c>
      <c r="BO27" s="389">
        <f>IF('1-1全国'!$BI186="","",'1-1全国'!$BI186)</f>
        <v>22846</v>
      </c>
      <c r="BP27" s="13" t="str">
        <f>IF('1-1全国'!$BJ186="","",'1-1全国'!$BJ186)</f>
        <v/>
      </c>
      <c r="BQ27" s="389">
        <f>IF('1-1全国'!$BK186="","",'1-1全国'!$BK186)</f>
        <v>3638</v>
      </c>
      <c r="BR27" s="13" t="str">
        <f>IF('1-1全国'!$BL186="","",'1-1全国'!$BL186)</f>
        <v/>
      </c>
      <c r="BS27" s="389">
        <f>IF('1-1全国'!$BM186="","",'1-1全国'!$BM186)</f>
        <v>14877</v>
      </c>
      <c r="BT27" s="13" t="str">
        <f>IF('1-1全国'!$BN186="","",'1-1全国'!$BN186)</f>
        <v/>
      </c>
      <c r="BU27" s="389">
        <f>IF('1-1全国'!$BO186="","",'1-1全国'!$BO186)</f>
        <v>4330</v>
      </c>
      <c r="BV27" s="486"/>
      <c r="BW27" s="389">
        <f>IF('1-1全国'!$BQ186="","",'1-1全国'!$BQ186)</f>
        <v>11475.4</v>
      </c>
      <c r="BX27" s="13" t="str">
        <f>IF('1-1全国'!$BR186="","",'1-1全国'!$BR186)</f>
        <v/>
      </c>
      <c r="BY27" s="389">
        <f>IF('1-1全国'!$BS186="","",'1-1全国'!$BS186)</f>
        <v>5251</v>
      </c>
      <c r="BZ27" s="13" t="str">
        <f>IF('1-1全国'!$BT186="","",'1-1全国'!$BT186)</f>
        <v/>
      </c>
      <c r="CA27" s="391">
        <f>IF('1-1全国'!$BU186="","",'1-1全国'!$BU186)</f>
        <v>120.2</v>
      </c>
      <c r="CB27" s="13" t="str">
        <f>IF('1-1全国'!$BV186="","",'1-1全国'!$BV186)</f>
        <v/>
      </c>
      <c r="CC27" s="392">
        <f>IF('1-1全国'!$BW186="","",'1-1全国'!$BW186)</f>
        <v>106.8</v>
      </c>
      <c r="CD27" s="13" t="s">
        <v>164</v>
      </c>
      <c r="CE27" s="408">
        <v>5</v>
      </c>
      <c r="CF27" s="409">
        <v>12</v>
      </c>
      <c r="CG27" s="13" t="str">
        <f>IF('1-1全国'!$BX186="","",'1-1全国'!$BX186)</f>
        <v/>
      </c>
      <c r="CH27" s="389">
        <f>IF('1-1全国'!$BY186="","",'1-1全国'!$BY186)</f>
        <v>329518</v>
      </c>
      <c r="CI27" s="13" t="str">
        <f>IF('1-1全国'!$BZ186="","",'1-1全国'!$BZ186)</f>
        <v/>
      </c>
      <c r="CJ27" s="396">
        <f>IF('1-1全国'!$CA186="","",'1-1全国'!$CA186)</f>
        <v>1.27</v>
      </c>
      <c r="CK27" s="13" t="str">
        <f>IF('1-1全国'!$CB186="","",'1-1全国'!$CB186)</f>
        <v/>
      </c>
      <c r="CL27" s="389">
        <f>IF('1-1全国'!$CC186="","",'1-1全国'!$CC186)</f>
        <v>296</v>
      </c>
      <c r="CM27" s="13" t="str">
        <f>IF('1-1全国'!$CD186="","",'1-1全国'!$CD186)</f>
        <v/>
      </c>
      <c r="CN27" s="389">
        <f>IF('1-1全国'!$CE186="","",'1-1全国'!$CE186)</f>
        <v>821</v>
      </c>
      <c r="CO27" s="13" t="str">
        <f>IF('1-1全国'!$CF186="","",'1-1全国'!$CF186)</f>
        <v/>
      </c>
      <c r="CP27" s="391">
        <f>IF('1-1全国'!$CG186="","",'1-1全国'!$CG186)</f>
        <v>179.8</v>
      </c>
      <c r="CQ27" s="13" t="str">
        <f>IF('1-1全国'!$CH186="","",'1-1全国'!$CH186)</f>
        <v/>
      </c>
      <c r="CR27" s="391">
        <f>IF('1-1全国'!$CI186="","",'1-1全国'!$CI186)</f>
        <v>166.5</v>
      </c>
      <c r="CS27" s="13" t="str">
        <f>IF('1-1全国'!$CJ186="","",'1-1全国'!$CJ186)</f>
        <v/>
      </c>
      <c r="CT27" s="391">
        <f>IF('1-1全国'!$CK186="","",'1-1全国'!$CK186)</f>
        <v>103.7</v>
      </c>
      <c r="CU27" s="13" t="str">
        <f>IF('1-1全国'!$CL186="","",'1-1全国'!$CL186)</f>
        <v/>
      </c>
      <c r="CV27" s="391">
        <f>IF('1-1全国'!$CM186="","",'1-1全国'!$CM186)</f>
        <v>96</v>
      </c>
      <c r="CW27" s="13" t="str">
        <f>IF('1-1全国'!$CN186="","",'1-1全国'!$CN186)</f>
        <v/>
      </c>
      <c r="CX27" s="391">
        <f>IF('1-1全国'!$CO186="","",'1-1全国'!$CO186)</f>
        <v>104.3</v>
      </c>
      <c r="CY27" s="13" t="str">
        <f>IF('1-1全国'!$CP186="","",'1-1全国'!$CP186)</f>
        <v/>
      </c>
      <c r="CZ27" s="391">
        <f>IF('1-1全国'!$CQ186="","",'1-1全国'!$CQ186)</f>
        <v>100.7</v>
      </c>
      <c r="DA27" s="13" t="str">
        <f>IF('1-1全国'!$CR186="","",'1-1全国'!$CR186)</f>
        <v/>
      </c>
      <c r="DB27" s="391">
        <f>IF('1-1全国'!$CS186="","",'1-1全国'!$CS186)</f>
        <v>115.7</v>
      </c>
      <c r="DC27" s="13" t="str">
        <f>IF('1-1全国'!$CT186="","",'1-1全国'!$CT186)</f>
        <v/>
      </c>
      <c r="DD27" s="392">
        <f>IF('1-1全国'!$CU186="","",'1-1全国'!$CU186)</f>
        <v>2.5</v>
      </c>
      <c r="DF27" s="108"/>
      <c r="DG27" s="108"/>
    </row>
    <row r="28" spans="1:111" s="8" customFormat="1" ht="18" customHeight="1">
      <c r="A28" s="129">
        <v>2024</v>
      </c>
      <c r="B28" s="13" t="s">
        <v>108</v>
      </c>
      <c r="C28" s="408">
        <v>6</v>
      </c>
      <c r="D28" s="409">
        <v>1</v>
      </c>
      <c r="E28" s="12" t="str">
        <f t="shared" si="0"/>
        <v>61</v>
      </c>
      <c r="F28" s="386" t="str">
        <f>IF('1-1全国'!$F187="","",'1-1全国'!$F187)</f>
        <v/>
      </c>
      <c r="G28" s="412">
        <f>IF('1-1全国'!$G187="","",'1-1全国'!$G187)</f>
        <v>54.5</v>
      </c>
      <c r="H28" s="386" t="str">
        <f>IF('1-1全国'!$H187="","",'1-1全国'!$H187)</f>
        <v/>
      </c>
      <c r="I28" s="412">
        <f>IF('1-1全国'!$I187="","",'1-1全国'!$I187)</f>
        <v>20</v>
      </c>
      <c r="J28" s="386" t="str">
        <f>IF('1-1全国'!$J187="","",'1-1全国'!$J187)</f>
        <v>r</v>
      </c>
      <c r="K28" s="412">
        <f>IF('1-1全国'!$K187="","",'1-1全国'!$K187)</f>
        <v>33.299999999999997</v>
      </c>
      <c r="L28" s="13" t="str">
        <f>IF('1-1全国'!$L187="","",'1-1全国'!$L187)</f>
        <v/>
      </c>
      <c r="M28" s="403">
        <f>IF('1-1全国'!$M187="","",'1-1全国'!$M187)</f>
        <v>12414.3128</v>
      </c>
      <c r="N28" s="13" t="str">
        <f>IF('1-1全国'!$N187="","",'1-1全国'!$N187)</f>
        <v/>
      </c>
      <c r="O28" s="403">
        <f>IF('1-1全国'!$O187="","",'1-1全国'!$O187)</f>
        <v>0</v>
      </c>
      <c r="P28" s="13" t="str">
        <f>IF('1-1全国'!$P187="","",'1-1全国'!$P187)</f>
        <v/>
      </c>
      <c r="Q28" s="404">
        <f>IF('1-1全国'!$Q187="","",'1-1全国'!$Q187)</f>
        <v>97.7</v>
      </c>
      <c r="R28" s="13" t="str">
        <f>IF('1-1全国'!$R187="","",'1-1全国'!$R187)</f>
        <v/>
      </c>
      <c r="S28" s="404">
        <f>IF('1-1全国'!$S187="","",'1-1全国'!$S187)</f>
        <v>92.4</v>
      </c>
      <c r="T28" s="13" t="str">
        <f>IF('1-1全国'!$T187="","",'1-1全国'!$T187)</f>
        <v/>
      </c>
      <c r="U28" s="404">
        <f>IF('1-1全国'!$U187="","",'1-1全国'!$U187)</f>
        <v>96.5</v>
      </c>
      <c r="V28" s="13" t="str">
        <f>IF('1-1全国'!$V187="","",'1-1全国'!$V187)</f>
        <v>r</v>
      </c>
      <c r="W28" s="404">
        <f>IF('1-1全国'!$W187="","",'1-1全国'!$W187)</f>
        <v>90.4</v>
      </c>
      <c r="X28" s="13" t="str">
        <f>IF('1-1全国'!$X187="","",'1-1全国'!$X187)</f>
        <v/>
      </c>
      <c r="Y28" s="404">
        <f>IF('1-1全国'!$Y187="","",'1-1全国'!$Y187)</f>
        <v>102</v>
      </c>
      <c r="Z28" s="13" t="str">
        <f>IF('1-1全国'!$Z187="","",'1-1全国'!$Z187)</f>
        <v>r</v>
      </c>
      <c r="AA28" s="390">
        <f>IF('1-1全国'!$AA187="","",'1-1全国'!$AA187)</f>
        <v>102.2</v>
      </c>
      <c r="AB28" s="13" t="s">
        <v>108</v>
      </c>
      <c r="AC28" s="408">
        <v>6</v>
      </c>
      <c r="AD28" s="409">
        <v>1</v>
      </c>
      <c r="AE28" s="13" t="str">
        <f>IF('1-1全国'!$AB187="","",'1-1全国'!$AB187)</f>
        <v/>
      </c>
      <c r="AF28" s="389">
        <f>IF('1-1全国'!$AC187="","",'1-1全国'!$AC187)</f>
        <v>58849</v>
      </c>
      <c r="AG28" s="13" t="str">
        <f>IF('1-1全国'!$AD187="","",'1-1全国'!$AD187)</f>
        <v/>
      </c>
      <c r="AH28" s="389">
        <f>IF('1-1全国'!$AE187="","",'1-1全国'!$AE187)</f>
        <v>14805</v>
      </c>
      <c r="AI28" s="13" t="str">
        <f>IF('1-1全国'!$AF187="","",'1-1全国'!$AF187)</f>
        <v/>
      </c>
      <c r="AJ28" s="389">
        <f>IF('1-1全国'!$AG187="","",'1-1全国'!$AG187)</f>
        <v>24681</v>
      </c>
      <c r="AK28" s="13" t="str">
        <f>IF('1-1全国'!$AH187="","",'1-1全国'!$AH187)</f>
        <v/>
      </c>
      <c r="AL28" s="389">
        <f>IF('1-1全国'!$AI187="","",'1-1全国'!$AI187)</f>
        <v>9269</v>
      </c>
      <c r="AM28" s="13" t="str">
        <f>IF('1-1全国'!$AJ187="","",'1-1全国'!$AJ187)</f>
        <v/>
      </c>
      <c r="AN28" s="389">
        <f>IF('1-1全国'!$AK187="","",'1-1全国'!$AK187)</f>
        <v>5734</v>
      </c>
      <c r="AO28" s="13" t="str">
        <f>IF('1-1全国'!$AL187="","",'1-1全国'!$AL187)</f>
        <v/>
      </c>
      <c r="AP28" s="389">
        <f>IF('1-1全国'!$AM187="","",'1-1全国'!$AM187)</f>
        <v>7954</v>
      </c>
      <c r="AQ28" s="13" t="str">
        <f>IF('1-1全国'!$AN187="","",'1-1全国'!$AN187)</f>
        <v/>
      </c>
      <c r="AR28" s="389">
        <f>IF('1-1全国'!$AO187="","",'1-1全国'!$AO187)</f>
        <v>22947</v>
      </c>
      <c r="AS28" s="13" t="str">
        <f>IF('1-1全国'!$AP187="","",'1-1全国'!$AP187)</f>
        <v/>
      </c>
      <c r="AT28" s="389">
        <f>IF('1-1全国'!$AQ187="","",'1-1全国'!$AQ187)</f>
        <v>0</v>
      </c>
      <c r="AU28" s="13" t="str">
        <f>IF('1-1全国'!AR187="","",'1-1全国'!AR187)</f>
        <v/>
      </c>
      <c r="AV28" s="389">
        <f>IF('1-1全国'!$AS187="","",'1-1全国'!$AS187)</f>
        <v>0</v>
      </c>
      <c r="AW28" s="13" t="str">
        <f>IF('1-1全国'!$AT187="","",'1-1全国'!$AT187)</f>
        <v/>
      </c>
      <c r="AX28" s="389">
        <f>IF('1-1全国'!$AU187="","",'1-1全国'!$AU187)</f>
        <v>9738023</v>
      </c>
      <c r="AY28" s="13" t="str">
        <f>IF('1-1全国'!AV187="","",'1-1全国'!AV187)</f>
        <v/>
      </c>
      <c r="AZ28" s="393">
        <f>IF('1-1全国'!AW187="","",'1-1全国'!AW187)</f>
        <v>6114317</v>
      </c>
      <c r="BA28" s="414"/>
      <c r="BB28" s="413"/>
      <c r="BC28" s="13" t="s">
        <v>108</v>
      </c>
      <c r="BD28" s="408">
        <v>6</v>
      </c>
      <c r="BE28" s="409">
        <v>1</v>
      </c>
      <c r="BF28" s="13" t="str">
        <f>IF('1-1全国'!$AZ187="","",'1-1全国'!$AZ187)</f>
        <v/>
      </c>
      <c r="BG28" s="389">
        <f>IF('1-1全国'!$BA187="","",'1-1全国'!$BA187)</f>
        <v>701</v>
      </c>
      <c r="BH28" s="13" t="str">
        <f>IF('1-1全国'!$BB187="","",'1-1全国'!$BB187)</f>
        <v/>
      </c>
      <c r="BI28" s="389">
        <f>IF('1-1全国'!$BC187="","",'1-1全国'!$BC187)</f>
        <v>791</v>
      </c>
      <c r="BJ28" s="13" t="str">
        <f>IF('1-1全国'!$BD187="","",'1-1全国'!$BD187)</f>
        <v/>
      </c>
      <c r="BK28" s="389">
        <f>IF('1-1全国'!$BE187="","",'1-1全国'!$BE187)</f>
        <v>73328</v>
      </c>
      <c r="BL28" s="13" t="str">
        <f>IF('1-1全国'!$BF187="","",'1-1全国'!$BF187)</f>
        <v/>
      </c>
      <c r="BM28" s="389">
        <f>IF('1-1全国'!$BG187="","",'1-1全国'!$BG187)</f>
        <v>90993</v>
      </c>
      <c r="BN28" s="13" t="str">
        <f>IF('1-1全国'!$BH187="","",'1-1全国'!$BH187)</f>
        <v/>
      </c>
      <c r="BO28" s="389">
        <f>IF('1-1全国'!$BI187="","",'1-1全国'!$BI187)</f>
        <v>18264</v>
      </c>
      <c r="BP28" s="13" t="str">
        <f>IF('1-1全国'!$BJ187="","",'1-1全国'!$BJ187)</f>
        <v/>
      </c>
      <c r="BQ28" s="389">
        <f>IF('1-1全国'!$BK187="","",'1-1全国'!$BK187)</f>
        <v>3044</v>
      </c>
      <c r="BR28" s="13" t="str">
        <f>IF('1-1全国'!$BL187="","",'1-1全国'!$BL187)</f>
        <v/>
      </c>
      <c r="BS28" s="389">
        <f>IF('1-1全国'!$BM187="","",'1-1全国'!$BM187)</f>
        <v>11794</v>
      </c>
      <c r="BT28" s="13" t="str">
        <f>IF('1-1全国'!$BN187="","",'1-1全国'!$BN187)</f>
        <v/>
      </c>
      <c r="BU28" s="389">
        <f>IF('1-1全国'!$BO187="","",'1-1全国'!$BO187)</f>
        <v>3426</v>
      </c>
      <c r="BV28" s="486"/>
      <c r="BW28" s="389">
        <f>IF('1-1全国'!$BQ187="","",'1-1全国'!$BQ187)</f>
        <v>10086.120000000001</v>
      </c>
      <c r="BX28" s="13" t="str">
        <f>IF('1-1全国'!$BR187="","",'1-1全国'!$BR187)</f>
        <v/>
      </c>
      <c r="BY28" s="389">
        <f>IF('1-1全国'!$BS187="","",'1-1全国'!$BS187)</f>
        <v>4565</v>
      </c>
      <c r="BZ28" s="13" t="str">
        <f>IF('1-1全国'!$BT187="","",'1-1全国'!$BT187)</f>
        <v/>
      </c>
      <c r="CA28" s="391">
        <f>IF('1-1全国'!$BU187="","",'1-1全国'!$BU187)</f>
        <v>120.3</v>
      </c>
      <c r="CB28" s="13" t="str">
        <f>IF('1-1全国'!$BV187="","",'1-1全国'!$BV187)</f>
        <v/>
      </c>
      <c r="CC28" s="392">
        <f>IF('1-1全国'!$BW187="","",'1-1全国'!$BW187)</f>
        <v>106.9</v>
      </c>
      <c r="CD28" s="13" t="s">
        <v>108</v>
      </c>
      <c r="CE28" s="408">
        <v>6</v>
      </c>
      <c r="CF28" s="409">
        <v>1</v>
      </c>
      <c r="CG28" s="13" t="str">
        <f>IF('1-1全国'!$BX187="","",'1-1全国'!$BX187)</f>
        <v/>
      </c>
      <c r="CH28" s="389">
        <f>IF('1-1全国'!$BY187="","",'1-1全国'!$BY187)</f>
        <v>289467</v>
      </c>
      <c r="CI28" s="13" t="str">
        <f>IF('1-1全国'!$BZ187="","",'1-1全国'!$BZ187)</f>
        <v/>
      </c>
      <c r="CJ28" s="396">
        <f>IF('1-1全国'!$CA187="","",'1-1全国'!$CA187)</f>
        <v>1.27</v>
      </c>
      <c r="CK28" s="13" t="str">
        <f>IF('1-1全国'!$CB187="","",'1-1全国'!$CB187)</f>
        <v/>
      </c>
      <c r="CL28" s="389">
        <f>IF('1-1全国'!$CC187="","",'1-1全国'!$CC187)</f>
        <v>408</v>
      </c>
      <c r="CM28" s="13" t="str">
        <f>IF('1-1全国'!$CD187="","",'1-1全国'!$CD187)</f>
        <v/>
      </c>
      <c r="CN28" s="389">
        <f>IF('1-1全国'!$CE187="","",'1-1全国'!$CE187)</f>
        <v>911</v>
      </c>
      <c r="CO28" s="13" t="str">
        <f>IF('1-1全国'!$CF187="","",'1-1全国'!$CF187)</f>
        <v/>
      </c>
      <c r="CP28" s="391">
        <f>IF('1-1全国'!$CG187="","",'1-1全国'!$CG187)</f>
        <v>90.3</v>
      </c>
      <c r="CQ28" s="13" t="str">
        <f>IF('1-1全国'!$CH187="","",'1-1全国'!$CH187)</f>
        <v/>
      </c>
      <c r="CR28" s="391">
        <f>IF('1-1全国'!$CI187="","",'1-1全国'!$CI187)</f>
        <v>83.5</v>
      </c>
      <c r="CS28" s="13" t="str">
        <f>IF('1-1全国'!$CJ187="","",'1-1全国'!$CJ187)</f>
        <v/>
      </c>
      <c r="CT28" s="391">
        <f>IF('1-1全国'!$CK187="","",'1-1全国'!$CK187)</f>
        <v>104.7</v>
      </c>
      <c r="CU28" s="13" t="str">
        <f>IF('1-1全国'!$CL187="","",'1-1全国'!$CL187)</f>
        <v/>
      </c>
      <c r="CV28" s="391">
        <f>IF('1-1全国'!$CM187="","",'1-1全国'!$CM187)</f>
        <v>96.8</v>
      </c>
      <c r="CW28" s="13" t="str">
        <f>IF('1-1全国'!$CN187="","",'1-1全国'!$CN187)</f>
        <v/>
      </c>
      <c r="CX28" s="391">
        <f>IF('1-1全国'!$CO187="","",'1-1全国'!$CO187)</f>
        <v>103.2</v>
      </c>
      <c r="CY28" s="13" t="str">
        <f>IF('1-1全国'!$CP187="","",'1-1全国'!$CP187)</f>
        <v/>
      </c>
      <c r="CZ28" s="391">
        <f>IF('1-1全国'!$CQ187="","",'1-1全国'!$CQ187)</f>
        <v>95.3</v>
      </c>
      <c r="DA28" s="13" t="str">
        <f>IF('1-1全国'!$CR187="","",'1-1全国'!$CR187)</f>
        <v/>
      </c>
      <c r="DB28" s="391">
        <f>IF('1-1全国'!$CS187="","",'1-1全国'!$CS187)</f>
        <v>100.7</v>
      </c>
      <c r="DC28" s="13" t="str">
        <f>IF('1-1全国'!$CT187="","",'1-1全国'!$CT187)</f>
        <v>r</v>
      </c>
      <c r="DD28" s="392">
        <f>IF('1-1全国'!$CU187="","",'1-1全国'!$CU187)</f>
        <v>2.5</v>
      </c>
      <c r="DF28" s="108"/>
      <c r="DG28" s="108"/>
    </row>
    <row r="29" spans="1:111" s="8" customFormat="1" ht="18" customHeight="1">
      <c r="A29" s="129">
        <v>2024</v>
      </c>
      <c r="B29" s="13" t="s">
        <v>108</v>
      </c>
      <c r="C29" s="408">
        <v>6</v>
      </c>
      <c r="D29" s="409">
        <v>2</v>
      </c>
      <c r="E29" s="12" t="str">
        <f t="shared" si="0"/>
        <v>62</v>
      </c>
      <c r="F29" s="386" t="str">
        <f>IF('1-1全国'!$F188="","",'1-1全国'!$F188)</f>
        <v/>
      </c>
      <c r="G29" s="412">
        <f>IF('1-1全国'!$G188="","",'1-1全国'!$G188)</f>
        <v>72.7</v>
      </c>
      <c r="H29" s="386" t="str">
        <f>IF('1-1全国'!$H188="","",'1-1全国'!$H188)</f>
        <v/>
      </c>
      <c r="I29" s="412">
        <f>IF('1-1全国'!$I188="","",'1-1全国'!$I188)</f>
        <v>20</v>
      </c>
      <c r="J29" s="386" t="str">
        <f>IF('1-1全国'!$J188="","",'1-1全国'!$J188)</f>
        <v/>
      </c>
      <c r="K29" s="412">
        <f>IF('1-1全国'!$K188="","",'1-1全国'!$K188)</f>
        <v>50</v>
      </c>
      <c r="L29" s="13" t="str">
        <f>IF('1-1全国'!$L188="","",'1-1全国'!$L188)</f>
        <v/>
      </c>
      <c r="M29" s="403">
        <f>IF('1-1全国'!$M188="","",'1-1全国'!$M188)</f>
        <v>12410.519399999999</v>
      </c>
      <c r="N29" s="13" t="str">
        <f>IF('1-1全国'!$N188="","",'1-1全国'!$N188)</f>
        <v/>
      </c>
      <c r="O29" s="403">
        <f>IF('1-1全国'!$O188="","",'1-1全国'!$O188)</f>
        <v>0</v>
      </c>
      <c r="P29" s="13" t="str">
        <f>IF('1-1全国'!$P188="","",'1-1全国'!$P188)</f>
        <v/>
      </c>
      <c r="Q29" s="404">
        <f>IF('1-1全国'!$Q188="","",'1-1全国'!$Q188)</f>
        <v>98</v>
      </c>
      <c r="R29" s="13" t="str">
        <f>IF('1-1全国'!$R188="","",'1-1全国'!$R188)</f>
        <v>r</v>
      </c>
      <c r="S29" s="404">
        <f>IF('1-1全国'!$S188="","",'1-1全国'!$S188)</f>
        <v>97.2</v>
      </c>
      <c r="T29" s="13" t="str">
        <f>IF('1-1全国'!$T188="","",'1-1全国'!$T188)</f>
        <v/>
      </c>
      <c r="U29" s="404">
        <f>IF('1-1全国'!$U188="","",'1-1全国'!$U188)</f>
        <v>96.1</v>
      </c>
      <c r="V29" s="13" t="str">
        <f>IF('1-1全国'!$V188="","",'1-1全国'!$V188)</f>
        <v>r</v>
      </c>
      <c r="W29" s="404">
        <f>IF('1-1全国'!$W188="","",'1-1全国'!$W188)</f>
        <v>95.7</v>
      </c>
      <c r="X29" s="13" t="str">
        <f>IF('1-1全国'!$X188="","",'1-1全国'!$X188)</f>
        <v/>
      </c>
      <c r="Y29" s="404">
        <f>IF('1-1全国'!$Y188="","",'1-1全国'!$Y188)</f>
        <v>102.3</v>
      </c>
      <c r="Z29" s="13" t="str">
        <f>IF('1-1全国'!$Z188="","",'1-1全国'!$Z188)</f>
        <v/>
      </c>
      <c r="AA29" s="390">
        <f>IF('1-1全国'!$AA188="","",'1-1全国'!$AA188)</f>
        <v>102.7</v>
      </c>
      <c r="AB29" s="13" t="s">
        <v>108</v>
      </c>
      <c r="AC29" s="408">
        <v>6</v>
      </c>
      <c r="AD29" s="409">
        <v>2</v>
      </c>
      <c r="AE29" s="13" t="str">
        <f>IF('1-1全国'!$AB188="","",'1-1全国'!$AB188)</f>
        <v/>
      </c>
      <c r="AF29" s="389">
        <f>IF('1-1全国'!$AC188="","",'1-1全国'!$AC188)</f>
        <v>59162</v>
      </c>
      <c r="AG29" s="13" t="str">
        <f>IF('1-1全国'!$AD188="","",'1-1全国'!$AD188)</f>
        <v/>
      </c>
      <c r="AH29" s="389">
        <f>IF('1-1全国'!$AE188="","",'1-1全国'!$AE188)</f>
        <v>16307</v>
      </c>
      <c r="AI29" s="13" t="str">
        <f>IF('1-1全国'!$AF188="","",'1-1全国'!$AF188)</f>
        <v/>
      </c>
      <c r="AJ29" s="389">
        <f>IF('1-1全国'!$AG188="","",'1-1全国'!$AG188)</f>
        <v>24934</v>
      </c>
      <c r="AK29" s="13" t="str">
        <f>IF('1-1全国'!$AH188="","",'1-1全国'!$AH188)</f>
        <v/>
      </c>
      <c r="AL29" s="389">
        <f>IF('1-1全国'!$AI188="","",'1-1全国'!$AI188)</f>
        <v>10653</v>
      </c>
      <c r="AM29" s="13" t="str">
        <f>IF('1-1全国'!$AJ188="","",'1-1全国'!$AJ188)</f>
        <v/>
      </c>
      <c r="AN29" s="389">
        <f>IF('1-1全国'!$AK188="","",'1-1全国'!$AK188)</f>
        <v>8917</v>
      </c>
      <c r="AO29" s="13" t="str">
        <f>IF('1-1全国'!$AL188="","",'1-1全国'!$AL188)</f>
        <v/>
      </c>
      <c r="AP29" s="389">
        <f>IF('1-1全国'!$AM188="","",'1-1全国'!$AM188)</f>
        <v>7779</v>
      </c>
      <c r="AQ29" s="13" t="str">
        <f>IF('1-1全国'!$AN188="","",'1-1全国'!$AN188)</f>
        <v/>
      </c>
      <c r="AR29" s="389">
        <f>IF('1-1全国'!$AO188="","",'1-1全国'!$AO188)</f>
        <v>21274</v>
      </c>
      <c r="AS29" s="13" t="str">
        <f>IF('1-1全国'!$AP188="","",'1-1全国'!$AP188)</f>
        <v/>
      </c>
      <c r="AT29" s="389">
        <f>IF('1-1全国'!$AQ188="","",'1-1全国'!$AQ188)</f>
        <v>0</v>
      </c>
      <c r="AU29" s="13" t="str">
        <f>IF('1-1全国'!AR188="","",'1-1全国'!AR188)</f>
        <v/>
      </c>
      <c r="AV29" s="389">
        <f>IF('1-1全国'!$AS188="","",'1-1全国'!$AS188)</f>
        <v>0</v>
      </c>
      <c r="AW29" s="13" t="str">
        <f>IF('1-1全国'!$AT188="","",'1-1全国'!$AT188)</f>
        <v/>
      </c>
      <c r="AX29" s="389">
        <f>IF('1-1全国'!$AU188="","",'1-1全国'!$AU188)</f>
        <v>9764248</v>
      </c>
      <c r="AY29" s="13" t="str">
        <f>IF('1-1全国'!AV188="","",'1-1全国'!AV188)</f>
        <v/>
      </c>
      <c r="AZ29" s="393">
        <f>IF('1-1全国'!AW188="","",'1-1全国'!AW188)</f>
        <v>6136265</v>
      </c>
      <c r="BA29" s="414"/>
      <c r="BB29" s="413"/>
      <c r="BC29" s="13" t="s">
        <v>108</v>
      </c>
      <c r="BD29" s="408">
        <v>6</v>
      </c>
      <c r="BE29" s="409">
        <v>2</v>
      </c>
      <c r="BF29" s="13" t="str">
        <f>IF('1-1全国'!$AZ188="","",'1-1全国'!$AZ188)</f>
        <v/>
      </c>
      <c r="BG29" s="389">
        <f>IF('1-1全国'!$BA188="","",'1-1全国'!$BA188)</f>
        <v>712</v>
      </c>
      <c r="BH29" s="13" t="str">
        <f>IF('1-1全国'!$BB188="","",'1-1全国'!$BB188)</f>
        <v/>
      </c>
      <c r="BI29" s="389">
        <f>IF('1-1全国'!$BC188="","",'1-1全国'!$BC188)</f>
        <v>1396</v>
      </c>
      <c r="BJ29" s="13" t="str">
        <f>IF('1-1全国'!$BD188="","",'1-1全国'!$BD188)</f>
        <v/>
      </c>
      <c r="BK29" s="389">
        <f>IF('1-1全国'!$BE188="","",'1-1全国'!$BE188)</f>
        <v>82492</v>
      </c>
      <c r="BL29" s="13" t="str">
        <f>IF('1-1全国'!$BF188="","",'1-1全国'!$BF188)</f>
        <v/>
      </c>
      <c r="BM29" s="389">
        <f>IF('1-1全国'!$BG188="","",'1-1全国'!$BG188)</f>
        <v>86322</v>
      </c>
      <c r="BN29" s="13" t="str">
        <f>IF('1-1全国'!$BH188="","",'1-1全国'!$BH188)</f>
        <v/>
      </c>
      <c r="BO29" s="389">
        <f>IF('1-1全国'!$BI188="","",'1-1全国'!$BI188)</f>
        <v>17021</v>
      </c>
      <c r="BP29" s="13" t="str">
        <f>IF('1-1全国'!$BJ188="","",'1-1全国'!$BJ188)</f>
        <v/>
      </c>
      <c r="BQ29" s="389">
        <f>IF('1-1全国'!$BK188="","",'1-1全国'!$BK188)</f>
        <v>2538</v>
      </c>
      <c r="BR29" s="13" t="str">
        <f>IF('1-1全国'!$BL188="","",'1-1全国'!$BL188)</f>
        <v/>
      </c>
      <c r="BS29" s="389">
        <f>IF('1-1全国'!$BM188="","",'1-1全国'!$BM188)</f>
        <v>11340</v>
      </c>
      <c r="BT29" s="13" t="str">
        <f>IF('1-1全国'!$BN188="","",'1-1全国'!$BN188)</f>
        <v/>
      </c>
      <c r="BU29" s="389">
        <f>IF('1-1全国'!$BO188="","",'1-1全国'!$BO188)</f>
        <v>3143</v>
      </c>
      <c r="BV29" s="486"/>
      <c r="BW29" s="389">
        <f>IF('1-1全国'!$BQ188="","",'1-1全国'!$BQ188)</f>
        <v>9767.58</v>
      </c>
      <c r="BX29" s="13" t="str">
        <f>IF('1-1全国'!$BR188="","",'1-1全国'!$BR188)</f>
        <v/>
      </c>
      <c r="BY29" s="389">
        <f>IF('1-1全国'!$BS188="","",'1-1全国'!$BS188)</f>
        <v>4785</v>
      </c>
      <c r="BZ29" s="13" t="str">
        <f>IF('1-1全国'!$BT188="","",'1-1全国'!$BT188)</f>
        <v/>
      </c>
      <c r="CA29" s="391">
        <f>IF('1-1全国'!$BU188="","",'1-1全国'!$BU188)</f>
        <v>120.5</v>
      </c>
      <c r="CB29" s="13" t="str">
        <f>IF('1-1全国'!$BV188="","",'1-1全国'!$BV188)</f>
        <v/>
      </c>
      <c r="CC29" s="392">
        <f>IF('1-1全国'!$BW188="","",'1-1全国'!$BW188)</f>
        <v>120.5</v>
      </c>
      <c r="CD29" s="13" t="s">
        <v>108</v>
      </c>
      <c r="CE29" s="408">
        <v>6</v>
      </c>
      <c r="CF29" s="409">
        <v>2</v>
      </c>
      <c r="CG29" s="13" t="str">
        <f>IF('1-1全国'!$BX188="","",'1-1全国'!$BX188)</f>
        <v/>
      </c>
      <c r="CH29" s="389">
        <f>IF('1-1全国'!$BY188="","",'1-1全国'!$BY188)</f>
        <v>279868</v>
      </c>
      <c r="CI29" s="13" t="str">
        <f>IF('1-1全国'!$BZ188="","",'1-1全国'!$BZ188)</f>
        <v/>
      </c>
      <c r="CJ29" s="396">
        <f>IF('1-1全国'!$CA188="","",'1-1全国'!$CA188)</f>
        <v>1.26</v>
      </c>
      <c r="CK29" s="13" t="str">
        <f>IF('1-1全国'!$CB188="","",'1-1全国'!$CB188)</f>
        <v/>
      </c>
      <c r="CL29" s="389">
        <f>IF('1-1全国'!$CC188="","",'1-1全国'!$CC188)</f>
        <v>392</v>
      </c>
      <c r="CM29" s="13" t="str">
        <f>IF('1-1全国'!$CD188="","",'1-1全国'!$CD188)</f>
        <v/>
      </c>
      <c r="CN29" s="389">
        <f>IF('1-1全国'!$CE188="","",'1-1全国'!$CE188)</f>
        <v>893</v>
      </c>
      <c r="CO29" s="13" t="str">
        <f>IF('1-1全国'!$CF188="","",'1-1全国'!$CF188)</f>
        <v/>
      </c>
      <c r="CP29" s="391">
        <f>IF('1-1全国'!$CG188="","",'1-1全国'!$CG188)</f>
        <v>88.3</v>
      </c>
      <c r="CQ29" s="13" t="str">
        <f>IF('1-1全国'!$CH188="","",'1-1全国'!$CH188)</f>
        <v/>
      </c>
      <c r="CR29" s="391">
        <f>IF('1-1全国'!$CI188="","",'1-1全国'!$CI188)</f>
        <v>81.7</v>
      </c>
      <c r="CS29" s="13" t="str">
        <f>IF('1-1全国'!$CJ188="","",'1-1全国'!$CJ188)</f>
        <v/>
      </c>
      <c r="CT29" s="391">
        <f>IF('1-1全国'!$CK188="","",'1-1全国'!$CK188)</f>
        <v>105.3</v>
      </c>
      <c r="CU29" s="13" t="str">
        <f>IF('1-1全国'!$CL188="","",'1-1全国'!$CL188)</f>
        <v/>
      </c>
      <c r="CV29" s="391">
        <f>IF('1-1全国'!$CM188="","",'1-1全国'!$CM188)</f>
        <v>97.4</v>
      </c>
      <c r="CW29" s="13" t="str">
        <f>IF('1-1全国'!$CN188="","",'1-1全国'!$CN188)</f>
        <v/>
      </c>
      <c r="CX29" s="391">
        <f>IF('1-1全国'!$CO188="","",'1-1全国'!$CO188)</f>
        <v>103.1</v>
      </c>
      <c r="CY29" s="13" t="str">
        <f>IF('1-1全国'!$CP188="","",'1-1全国'!$CP188)</f>
        <v/>
      </c>
      <c r="CZ29" s="391">
        <f>IF('1-1全国'!$CQ188="","",'1-1全国'!$CQ188)</f>
        <v>99.6</v>
      </c>
      <c r="DA29" s="13" t="str">
        <f>IF('1-1全国'!$CR188="","",'1-1全国'!$CR188)</f>
        <v/>
      </c>
      <c r="DB29" s="391">
        <f>IF('1-1全国'!$CS188="","",'1-1全国'!$CS188)</f>
        <v>109</v>
      </c>
      <c r="DC29" s="13" t="str">
        <f>IF('1-1全国'!$CT188="","",'1-1全国'!$CT188)</f>
        <v/>
      </c>
      <c r="DD29" s="392">
        <f>IF('1-1全国'!$CU188="","",'1-1全国'!$CU188)</f>
        <v>2.6</v>
      </c>
      <c r="DF29" s="108"/>
      <c r="DG29" s="108"/>
    </row>
    <row r="30" spans="1:111" s="8" customFormat="1" ht="18" customHeight="1">
      <c r="A30" s="129">
        <v>2024</v>
      </c>
      <c r="B30" s="13" t="s">
        <v>108</v>
      </c>
      <c r="C30" s="408">
        <v>6</v>
      </c>
      <c r="D30" s="409">
        <v>3</v>
      </c>
      <c r="E30" s="12" t="str">
        <f t="shared" si="0"/>
        <v>63</v>
      </c>
      <c r="F30" s="386" t="str">
        <f>IF('1-1全国'!$F189="","",'1-1全国'!$F189)</f>
        <v/>
      </c>
      <c r="G30" s="412">
        <f>IF('1-1全国'!$G189="","",'1-1全国'!$G189)</f>
        <v>54.5</v>
      </c>
      <c r="H30" s="386" t="str">
        <f>IF('1-1全国'!$H189="","",'1-1全国'!$H189)</f>
        <v/>
      </c>
      <c r="I30" s="412">
        <f>IF('1-1全国'!$I189="","",'1-1全国'!$I189)</f>
        <v>15</v>
      </c>
      <c r="J30" s="386" t="str">
        <f>IF('1-1全国'!$J189="","",'1-1全国'!$J189)</f>
        <v/>
      </c>
      <c r="K30" s="412">
        <f>IF('1-1全国'!$K189="","",'1-1全国'!$K189)</f>
        <v>50</v>
      </c>
      <c r="L30" s="13" t="str">
        <f>IF('1-1全国'!$L189="","",'1-1全国'!$L189)</f>
        <v/>
      </c>
      <c r="M30" s="403">
        <f>IF('1-1全国'!$M189="","",'1-1全国'!$M189)</f>
        <v>12400</v>
      </c>
      <c r="N30" s="13" t="str">
        <f>IF('1-1全国'!$N189="","",'1-1全国'!$N189)</f>
        <v/>
      </c>
      <c r="O30" s="403">
        <f>IF('1-1全国'!$O189="","",'1-1全国'!$O189)</f>
        <v>0</v>
      </c>
      <c r="P30" s="13" t="str">
        <f>IF('1-1全国'!$P189="","",'1-1全国'!$P189)</f>
        <v/>
      </c>
      <c r="Q30" s="404">
        <f>IF('1-1全国'!$Q189="","",'1-1全国'!$Q189)</f>
        <v>101.4</v>
      </c>
      <c r="R30" s="13" t="str">
        <f>IF('1-1全国'!$R189="","",'1-1全国'!$R189)</f>
        <v/>
      </c>
      <c r="S30" s="404">
        <f>IF('1-1全国'!$S189="","",'1-1全国'!$S189)</f>
        <v>110</v>
      </c>
      <c r="T30" s="13" t="str">
        <f>IF('1-1全国'!$T189="","",'1-1全国'!$T189)</f>
        <v/>
      </c>
      <c r="U30" s="404">
        <f>IF('1-1全国'!$U189="","",'1-1全国'!$U189)</f>
        <v>100</v>
      </c>
      <c r="V30" s="13" t="str">
        <f>IF('1-1全国'!$V189="","",'1-1全国'!$V189)</f>
        <v/>
      </c>
      <c r="W30" s="404">
        <f>IF('1-1全国'!$W189="","",'1-1全国'!$W189)</f>
        <v>110.1</v>
      </c>
      <c r="X30" s="13" t="str">
        <f>IF('1-1全国'!$X189="","",'1-1全国'!$X189)</f>
        <v/>
      </c>
      <c r="Y30" s="404">
        <f>IF('1-1全国'!$Y189="","",'1-1全国'!$Y189)</f>
        <v>102.9</v>
      </c>
      <c r="Z30" s="13" t="str">
        <f>IF('1-1全国'!$Z189="","",'1-1全国'!$Z189)</f>
        <v/>
      </c>
      <c r="AA30" s="390">
        <f>IF('1-1全国'!$AA189="","",'1-1全国'!$AA189)</f>
        <v>99.6</v>
      </c>
      <c r="AB30" s="13" t="s">
        <v>108</v>
      </c>
      <c r="AC30" s="408">
        <v>6</v>
      </c>
      <c r="AD30" s="409">
        <v>3</v>
      </c>
      <c r="AE30" s="13" t="str">
        <f>IF('1-1全国'!$AB189="","",'1-1全国'!$AB189)</f>
        <v/>
      </c>
      <c r="AF30" s="389">
        <f>IF('1-1全国'!$AC189="","",'1-1全国'!$AC189)</f>
        <v>64265</v>
      </c>
      <c r="AG30" s="13" t="str">
        <f>IF('1-1全国'!$AD189="","",'1-1全国'!$AD189)</f>
        <v/>
      </c>
      <c r="AH30" s="389">
        <f>IF('1-1全国'!$AE189="","",'1-1全国'!$AE189)</f>
        <v>16637</v>
      </c>
      <c r="AI30" s="13" t="str">
        <f>IF('1-1全国'!$AF189="","",'1-1全国'!$AF189)</f>
        <v/>
      </c>
      <c r="AJ30" s="389">
        <f>IF('1-1全国'!$AG189="","",'1-1全国'!$AG189)</f>
        <v>28204</v>
      </c>
      <c r="AK30" s="13" t="str">
        <f>IF('1-1全国'!$AH189="","",'1-1全国'!$AH189)</f>
        <v/>
      </c>
      <c r="AL30" s="389">
        <f>IF('1-1全国'!$AI189="","",'1-1全国'!$AI189)</f>
        <v>16231</v>
      </c>
      <c r="AM30" s="13" t="str">
        <f>IF('1-1全国'!$AJ189="","",'1-1全国'!$AJ189)</f>
        <v/>
      </c>
      <c r="AN30" s="389">
        <f>IF('1-1全国'!$AK189="","",'1-1全国'!$AK189)</f>
        <v>16243</v>
      </c>
      <c r="AO30" s="13" t="str">
        <f>IF('1-1全国'!$AL189="","",'1-1全国'!$AL189)</f>
        <v/>
      </c>
      <c r="AP30" s="389">
        <f>IF('1-1全国'!$AM189="","",'1-1全国'!$AM189)</f>
        <v>8256</v>
      </c>
      <c r="AQ30" s="13" t="str">
        <f>IF('1-1全国'!$AN189="","",'1-1全国'!$AN189)</f>
        <v/>
      </c>
      <c r="AR30" s="389">
        <f>IF('1-1全国'!$AO189="","",'1-1全国'!$AO189)</f>
        <v>24085</v>
      </c>
      <c r="AS30" s="13" t="str">
        <f>IF('1-1全国'!$AP189="","",'1-1全国'!$AP189)</f>
        <v/>
      </c>
      <c r="AT30" s="389">
        <f>IF('1-1全国'!$AQ189="","",'1-1全国'!$AQ189)</f>
        <v>0</v>
      </c>
      <c r="AU30" s="13" t="str">
        <f>IF('1-1全国'!AR189="","",'1-1全国'!AR189)</f>
        <v/>
      </c>
      <c r="AV30" s="389">
        <f>IF('1-1全国'!$AS189="","",'1-1全国'!$AS189)</f>
        <v>0</v>
      </c>
      <c r="AW30" s="13" t="str">
        <f>IF('1-1全国'!$AT189="","",'1-1全国'!$AT189)</f>
        <v/>
      </c>
      <c r="AX30" s="389">
        <f>IF('1-1全国'!$AU189="","",'1-1全国'!$AU189)</f>
        <v>9911676</v>
      </c>
      <c r="AY30" s="13" t="str">
        <f>IF('1-1全国'!AV189="","",'1-1全国'!AV189)</f>
        <v/>
      </c>
      <c r="AZ30" s="393">
        <f>IF('1-1全国'!AW189="","",'1-1全国'!AW189)</f>
        <v>6191800</v>
      </c>
      <c r="BA30" s="415" t="str">
        <f>IF('1-1全国'!AX$189="","",'1-1全国'!AX$189)</f>
        <v>-</v>
      </c>
      <c r="BB30" s="416" t="str">
        <f>IF('1-1全国'!AY$189="","",'1-1全国'!AY$189)</f>
        <v>-</v>
      </c>
      <c r="BC30" s="13" t="s">
        <v>108</v>
      </c>
      <c r="BD30" s="408">
        <v>6</v>
      </c>
      <c r="BE30" s="409">
        <v>3</v>
      </c>
      <c r="BF30" s="13" t="str">
        <f>IF('1-1全国'!$AZ189="","",'1-1全国'!$AZ189)</f>
        <v/>
      </c>
      <c r="BG30" s="389">
        <f>IF('1-1全国'!$BA189="","",'1-1全国'!$BA189)</f>
        <v>906</v>
      </c>
      <c r="BH30" s="13" t="str">
        <f>IF('1-1全国'!$BB189="","",'1-1全国'!$BB189)</f>
        <v/>
      </c>
      <c r="BI30" s="389">
        <f>IF('1-1全国'!$BC189="","",'1-1全国'!$BC189)</f>
        <v>1423</v>
      </c>
      <c r="BJ30" s="13" t="str">
        <f>IF('1-1全国'!$BD189="","",'1-1全国'!$BD189)</f>
        <v/>
      </c>
      <c r="BK30" s="389">
        <f>IF('1-1全国'!$BE189="","",'1-1全国'!$BE189)</f>
        <v>94693</v>
      </c>
      <c r="BL30" s="13" t="str">
        <f>IF('1-1全国'!$BF189="","",'1-1全国'!$BF189)</f>
        <v/>
      </c>
      <c r="BM30" s="389">
        <f>IF('1-1全国'!$BG189="","",'1-1全国'!$BG189)</f>
        <v>90869</v>
      </c>
      <c r="BN30" s="13" t="str">
        <f>IF('1-1全国'!$BH189="","",'1-1全国'!$BH189)</f>
        <v/>
      </c>
      <c r="BO30" s="389">
        <f>IF('1-1全国'!$BI189="","",'1-1全国'!$BI189)</f>
        <v>18886</v>
      </c>
      <c r="BP30" s="13" t="str">
        <f>IF('1-1全国'!$BJ189="","",'1-1全国'!$BJ189)</f>
        <v/>
      </c>
      <c r="BQ30" s="389">
        <f>IF('1-1全国'!$BK189="","",'1-1全国'!$BK189)</f>
        <v>3201</v>
      </c>
      <c r="BR30" s="13" t="str">
        <f>IF('1-1全国'!$BL189="","",'1-1全国'!$BL189)</f>
        <v/>
      </c>
      <c r="BS30" s="389">
        <f>IF('1-1全国'!$BM189="","",'1-1全国'!$BM189)</f>
        <v>11988</v>
      </c>
      <c r="BT30" s="13" t="str">
        <f>IF('1-1全国'!$BN189="","",'1-1全国'!$BN189)</f>
        <v/>
      </c>
      <c r="BU30" s="389">
        <f>IF('1-1全国'!$BO189="","",'1-1全国'!$BO189)</f>
        <v>3697</v>
      </c>
      <c r="BV30" s="486"/>
      <c r="BW30" s="389">
        <f>IF('1-1全国'!$BQ189="","",'1-1全国'!$BQ189)</f>
        <v>10602.06</v>
      </c>
      <c r="BX30" s="13" t="str">
        <f>IF('1-1全国'!$BR189="","",'1-1全国'!$BR189)</f>
        <v/>
      </c>
      <c r="BY30" s="389">
        <f>IF('1-1全国'!$BS189="","",'1-1全国'!$BS189)</f>
        <v>5511</v>
      </c>
      <c r="BZ30" s="13" t="str">
        <f>IF('1-1全国'!$BT189="","",'1-1全国'!$BT189)</f>
        <v/>
      </c>
      <c r="CA30" s="391">
        <f>IF('1-1全国'!$BU189="","",'1-1全国'!$BU189)</f>
        <v>120.9</v>
      </c>
      <c r="CB30" s="13" t="str">
        <f>IF('1-1全国'!$BV189="","",'1-1全国'!$BV189)</f>
        <v/>
      </c>
      <c r="CC30" s="392">
        <f>IF('1-1全国'!$BW189="","",'1-1全国'!$BW189)</f>
        <v>107.2</v>
      </c>
      <c r="CD30" s="13" t="s">
        <v>108</v>
      </c>
      <c r="CE30" s="408">
        <v>6</v>
      </c>
      <c r="CF30" s="409">
        <v>3</v>
      </c>
      <c r="CG30" s="13" t="str">
        <f>IF('1-1全国'!$BX189="","",'1-1全国'!$BX189)</f>
        <v/>
      </c>
      <c r="CH30" s="389">
        <f>IF('1-1全国'!$BY189="","",'1-1全国'!$BY189)</f>
        <v>318713</v>
      </c>
      <c r="CI30" s="13" t="str">
        <f>IF('1-1全国'!$BZ189="","",'1-1全国'!$BZ189)</f>
        <v/>
      </c>
      <c r="CJ30" s="396">
        <f>IF('1-1全国'!$CA189="","",'1-1全国'!$CA189)</f>
        <v>1.28</v>
      </c>
      <c r="CK30" s="13" t="str">
        <f>IF('1-1全国'!$CB189="","",'1-1全国'!$CB189)</f>
        <v/>
      </c>
      <c r="CL30" s="389">
        <f>IF('1-1全国'!$CC189="","",'1-1全国'!$CC189)</f>
        <v>383</v>
      </c>
      <c r="CM30" s="13" t="str">
        <f>IF('1-1全国'!$CD189="","",'1-1全国'!$CD189)</f>
        <v/>
      </c>
      <c r="CN30" s="389">
        <f>IF('1-1全国'!$CE189="","",'1-1全国'!$CE189)</f>
        <v>831</v>
      </c>
      <c r="CO30" s="13" t="str">
        <f>IF('1-1全国'!$CF189="","",'1-1全国'!$CF189)</f>
        <v/>
      </c>
      <c r="CP30" s="391">
        <f>IF('1-1全国'!$CG189="","",'1-1全国'!$CG189)</f>
        <v>94.9</v>
      </c>
      <c r="CQ30" s="13" t="str">
        <f>IF('1-1全国'!$CH189="","",'1-1全国'!$CH189)</f>
        <v/>
      </c>
      <c r="CR30" s="391">
        <f>IF('1-1全国'!$CI189="","",'1-1全国'!$CI189)</f>
        <v>87.5</v>
      </c>
      <c r="CS30" s="13" t="str">
        <f>IF('1-1全国'!$CJ189="","",'1-1全国'!$CJ189)</f>
        <v/>
      </c>
      <c r="CT30" s="391">
        <f>IF('1-1全国'!$CK189="","",'1-1全国'!$CK189)</f>
        <v>106.4</v>
      </c>
      <c r="CU30" s="13" t="str">
        <f>IF('1-1全国'!$CL189="","",'1-1全国'!$CL189)</f>
        <v/>
      </c>
      <c r="CV30" s="391">
        <f>IF('1-1全国'!$CM189="","",'1-1全国'!$CM189)</f>
        <v>98.1</v>
      </c>
      <c r="CW30" s="13" t="str">
        <f>IF('1-1全国'!$CN189="","",'1-1全国'!$CN189)</f>
        <v/>
      </c>
      <c r="CX30" s="391">
        <f>IF('1-1全国'!$CO189="","",'1-1全国'!$CO189)</f>
        <v>102.7</v>
      </c>
      <c r="CY30" s="13" t="str">
        <f>IF('1-1全国'!$CP189="","",'1-1全国'!$CP189)</f>
        <v/>
      </c>
      <c r="CZ30" s="391">
        <f>IF('1-1全国'!$CQ189="","",'1-1全国'!$CQ189)</f>
        <v>100.9</v>
      </c>
      <c r="DA30" s="13" t="str">
        <f>IF('1-1全国'!$CR189="","",'1-1全国'!$CR189)</f>
        <v/>
      </c>
      <c r="DB30" s="391">
        <f>IF('1-1全国'!$CS189="","",'1-1全国'!$CS189)</f>
        <v>111.2</v>
      </c>
      <c r="DC30" s="13" t="str">
        <f>IF('1-1全国'!$CT189="","",'1-1全国'!$CT189)</f>
        <v/>
      </c>
      <c r="DD30" s="392">
        <f>IF('1-1全国'!$CU189="","",'1-1全国'!$CU189)</f>
        <v>2.6</v>
      </c>
      <c r="DF30" s="108"/>
      <c r="DG30" s="108"/>
    </row>
    <row r="31" spans="1:111" s="8" customFormat="1" ht="18" customHeight="1">
      <c r="A31" s="129">
        <v>2024</v>
      </c>
      <c r="B31" s="13" t="s">
        <v>108</v>
      </c>
      <c r="C31" s="408">
        <v>6</v>
      </c>
      <c r="D31" s="409">
        <v>4</v>
      </c>
      <c r="E31" s="12" t="str">
        <f t="shared" si="0"/>
        <v>64</v>
      </c>
      <c r="F31" s="386" t="str">
        <f>IF('1-1全国'!$F190="","",'1-1全国'!$F190)</f>
        <v/>
      </c>
      <c r="G31" s="412">
        <f>IF('1-1全国'!$G190="","",'1-1全国'!$G190)</f>
        <v>54.5</v>
      </c>
      <c r="H31" s="386" t="str">
        <f>IF('1-1全国'!$H190="","",'1-1全国'!$H190)</f>
        <v/>
      </c>
      <c r="I31" s="412">
        <f>IF('1-1全国'!$I190="","",'1-1全国'!$I190)</f>
        <v>60</v>
      </c>
      <c r="J31" s="386" t="str">
        <f>IF('1-1全国'!$J190="","",'1-1全国'!$J190)</f>
        <v/>
      </c>
      <c r="K31" s="412">
        <f>IF('1-1全国'!$K190="","",'1-1全国'!$K190)</f>
        <v>77.8</v>
      </c>
      <c r="L31" s="13" t="str">
        <f>IF('1-1全国'!$L190="","",'1-1全国'!$L190)</f>
        <v/>
      </c>
      <c r="M31" s="403">
        <f>IF('1-1全国'!$M190="","",'1-1全国'!$M190)</f>
        <v>12400</v>
      </c>
      <c r="N31" s="13" t="str">
        <f>IF('1-1全国'!$N190="","",'1-1全国'!$N190)</f>
        <v/>
      </c>
      <c r="O31" s="403">
        <f>IF('1-1全国'!$O190="","",'1-1全国'!$O190)</f>
        <v>0</v>
      </c>
      <c r="P31" s="13" t="str">
        <f>IF('1-1全国'!$P190="","",'1-1全国'!$P190)</f>
        <v/>
      </c>
      <c r="Q31" s="404">
        <f>IF('1-1全国'!$Q190="","",'1-1全国'!$Q190)</f>
        <v>100.8</v>
      </c>
      <c r="R31" s="13" t="str">
        <f>IF('1-1全国'!$R190="","",'1-1全国'!$R190)</f>
        <v>r</v>
      </c>
      <c r="S31" s="404">
        <f>IF('1-1全国'!$S190="","",'1-1全国'!$S190)</f>
        <v>100.5</v>
      </c>
      <c r="T31" s="13" t="str">
        <f>IF('1-1全国'!$T190="","",'1-1全国'!$T190)</f>
        <v/>
      </c>
      <c r="U31" s="404">
        <f>IF('1-1全国'!$U190="","",'1-1全国'!$U190)</f>
        <v>99.7</v>
      </c>
      <c r="V31" s="13" t="str">
        <f>IF('1-1全国'!$V190="","",'1-1全国'!$V190)</f>
        <v>r</v>
      </c>
      <c r="W31" s="404">
        <f>IF('1-1全国'!$W190="","",'1-1全国'!$W190)</f>
        <v>98.5</v>
      </c>
      <c r="X31" s="13" t="str">
        <f>IF('1-1全国'!$X190="","",'1-1全国'!$X190)</f>
        <v/>
      </c>
      <c r="Y31" s="404">
        <f>IF('1-1全国'!$Y190="","",'1-1全国'!$Y190)</f>
        <v>102.4</v>
      </c>
      <c r="Z31" s="13" t="str">
        <f>IF('1-1全国'!$Z190="","",'1-1全国'!$Z190)</f>
        <v/>
      </c>
      <c r="AA31" s="390">
        <f>IF('1-1全国'!$AA190="","",'1-1全国'!$AA190)</f>
        <v>100.7</v>
      </c>
      <c r="AB31" s="13" t="s">
        <v>108</v>
      </c>
      <c r="AC31" s="408">
        <v>6</v>
      </c>
      <c r="AD31" s="409">
        <v>4</v>
      </c>
      <c r="AE31" s="13" t="str">
        <f>IF('1-1全国'!$AB190="","",'1-1全国'!$AB190)</f>
        <v/>
      </c>
      <c r="AF31" s="389">
        <f>IF('1-1全国'!$AC190="","",'1-1全国'!$AC190)</f>
        <v>76572</v>
      </c>
      <c r="AG31" s="13" t="str">
        <f>IF('1-1全国'!$AD190="","",'1-1全国'!$AD190)</f>
        <v/>
      </c>
      <c r="AH31" s="389">
        <f>IF('1-1全国'!$AE190="","",'1-1全国'!$AE190)</f>
        <v>17867</v>
      </c>
      <c r="AI31" s="13" t="str">
        <f>IF('1-1全国'!$AF190="","",'1-1全国'!$AF190)</f>
        <v/>
      </c>
      <c r="AJ31" s="389">
        <f>IF('1-1全国'!$AG190="","",'1-1全国'!$AG190)</f>
        <v>34598</v>
      </c>
      <c r="AK31" s="13" t="str">
        <f>IF('1-1全国'!$AH190="","",'1-1全国'!$AH190)</f>
        <v/>
      </c>
      <c r="AL31" s="389">
        <f>IF('1-1全国'!$AI190="","",'1-1全国'!$AI190)</f>
        <v>18782</v>
      </c>
      <c r="AM31" s="13" t="str">
        <f>IF('1-1全国'!$AJ190="","",'1-1全国'!$AJ190)</f>
        <v/>
      </c>
      <c r="AN31" s="389">
        <f>IF('1-1全国'!$AK190="","",'1-1全国'!$AK190)</f>
        <v>24324</v>
      </c>
      <c r="AO31" s="13" t="str">
        <f>IF('1-1全国'!$AL190="","",'1-1全国'!$AL190)</f>
        <v/>
      </c>
      <c r="AP31" s="389">
        <f>IF('1-1全国'!$AM190="","",'1-1全国'!$AM190)</f>
        <v>10094</v>
      </c>
      <c r="AQ31" s="13" t="str">
        <f>IF('1-1全国'!$AN190="","",'1-1全国'!$AN190)</f>
        <v/>
      </c>
      <c r="AR31" s="389">
        <f>IF('1-1全国'!$AO190="","",'1-1全国'!$AO190)</f>
        <v>30551</v>
      </c>
      <c r="AS31" s="13" t="str">
        <f>IF('1-1全国'!$AP190="","",'1-1全国'!$AP190)</f>
        <v/>
      </c>
      <c r="AT31" s="389">
        <f>IF('1-1全国'!$AQ190="","",'1-1全国'!$AQ190)</f>
        <v>0</v>
      </c>
      <c r="AU31" s="13" t="str">
        <f>IF('1-1全国'!AR190="","",'1-1全国'!AR190)</f>
        <v/>
      </c>
      <c r="AV31" s="389">
        <f>IF('1-1全国'!$AS190="","",'1-1全国'!$AS190)</f>
        <v>0</v>
      </c>
      <c r="AW31" s="13" t="str">
        <f>IF('1-1全国'!$AT190="","",'1-1全国'!$AT190)</f>
        <v/>
      </c>
      <c r="AX31" s="389">
        <f>IF('1-1全国'!$AU190="","",'1-1全国'!$AU190)</f>
        <v>9971766</v>
      </c>
      <c r="AY31" s="13" t="str">
        <f>IF('1-1全国'!AV190="","",'1-1全国'!AV190)</f>
        <v/>
      </c>
      <c r="AZ31" s="393">
        <f>IF('1-1全国'!AW190="","",'1-1全国'!AW190)</f>
        <v>6198290</v>
      </c>
      <c r="BA31" s="415" t="str">
        <f>IF('1-1全国'!AX$190="","",'1-1全国'!AX$190)</f>
        <v>-</v>
      </c>
      <c r="BB31" s="416" t="str">
        <f>IF('1-1全国'!AY$190="","",'1-1全国'!AY$190)</f>
        <v>-</v>
      </c>
      <c r="BC31" s="13" t="s">
        <v>108</v>
      </c>
      <c r="BD31" s="408">
        <v>6</v>
      </c>
      <c r="BE31" s="409">
        <v>4</v>
      </c>
      <c r="BF31" s="13" t="str">
        <f>IF('1-1全国'!$AZ190="","",'1-1全国'!$AZ190)</f>
        <v/>
      </c>
      <c r="BG31" s="389">
        <f>IF('1-1全国'!$BA190="","",'1-1全国'!$BA190)</f>
        <v>783</v>
      </c>
      <c r="BH31" s="13" t="str">
        <f>IF('1-1全国'!$BB190="","",'1-1全国'!$BB190)</f>
        <v/>
      </c>
      <c r="BI31" s="389">
        <f>IF('1-1全国'!$BC190="","",'1-1全国'!$BC190)</f>
        <v>1134</v>
      </c>
      <c r="BJ31" s="13" t="str">
        <f>IF('1-1全国'!$BD190="","",'1-1全国'!$BD190)</f>
        <v/>
      </c>
      <c r="BK31" s="389">
        <f>IF('1-1全国'!$BE190="","",'1-1全国'!$BE190)</f>
        <v>89801</v>
      </c>
      <c r="BL31" s="13" t="str">
        <f>IF('1-1全国'!$BF190="","",'1-1全国'!$BF190)</f>
        <v/>
      </c>
      <c r="BM31" s="389">
        <f>IF('1-1全国'!$BG190="","",'1-1全国'!$BG190)</f>
        <v>94514</v>
      </c>
      <c r="BN31" s="13" t="str">
        <f>IF('1-1全国'!$BH190="","",'1-1全国'!$BH190)</f>
        <v/>
      </c>
      <c r="BO31" s="389">
        <f>IF('1-1全国'!$BI190="","",'1-1全国'!$BI190)</f>
        <v>17612</v>
      </c>
      <c r="BP31" s="13" t="str">
        <f>IF('1-1全国'!$BJ190="","",'1-1全国'!$BJ190)</f>
        <v/>
      </c>
      <c r="BQ31" s="389">
        <f>IF('1-1全国'!$BK190="","",'1-1全国'!$BK190)</f>
        <v>2991</v>
      </c>
      <c r="BR31" s="13" t="str">
        <f>IF('1-1全国'!$BL190="","",'1-1全国'!$BL190)</f>
        <v/>
      </c>
      <c r="BS31" s="389">
        <f>IF('1-1全国'!$BM190="","",'1-1全国'!$BM190)</f>
        <v>11267</v>
      </c>
      <c r="BT31" s="13" t="str">
        <f>IF('1-1全国'!$BN190="","",'1-1全国'!$BN190)</f>
        <v/>
      </c>
      <c r="BU31" s="389">
        <f>IF('1-1全国'!$BO190="","",'1-1全国'!$BO190)</f>
        <v>3354</v>
      </c>
      <c r="BV31" s="486"/>
      <c r="BW31" s="389">
        <f>IF('1-1全国'!$BQ190="","",'1-1全国'!$BQ190)</f>
        <v>10422.84</v>
      </c>
      <c r="BX31" s="13" t="str">
        <f>IF('1-1全国'!$BR190="","",'1-1全国'!$BR190)</f>
        <v/>
      </c>
      <c r="BY31" s="389">
        <f>IF('1-1全国'!$BS190="","",'1-1全国'!$BS190)</f>
        <v>5190</v>
      </c>
      <c r="BZ31" s="13" t="str">
        <f>IF('1-1全国'!$BT190="","",'1-1全国'!$BT190)</f>
        <v/>
      </c>
      <c r="CA31" s="391">
        <f>IF('1-1全国'!$BU190="","",'1-1全国'!$BU190)</f>
        <v>121.5</v>
      </c>
      <c r="CB31" s="13" t="str">
        <f>IF('1-1全国'!$BV190="","",'1-1全国'!$BV190)</f>
        <v/>
      </c>
      <c r="CC31" s="392">
        <f>IF('1-1全国'!$BW190="","",'1-1全国'!$BW190)</f>
        <v>107.7</v>
      </c>
      <c r="CD31" s="13" t="s">
        <v>108</v>
      </c>
      <c r="CE31" s="408">
        <v>6</v>
      </c>
      <c r="CF31" s="409">
        <v>4</v>
      </c>
      <c r="CG31" s="13" t="str">
        <f>IF('1-1全国'!$BX190="","",'1-1全国'!$BX190)</f>
        <v/>
      </c>
      <c r="CH31" s="389">
        <f>IF('1-1全国'!$BY190="","",'1-1全国'!$BY190)</f>
        <v>313300</v>
      </c>
      <c r="CI31" s="13" t="str">
        <f>IF('1-1全国'!$BZ190="","",'1-1全国'!$BZ190)</f>
        <v/>
      </c>
      <c r="CJ31" s="396">
        <f>IF('1-1全国'!$CA190="","",'1-1全国'!$CA190)</f>
        <v>1.26</v>
      </c>
      <c r="CK31" s="13" t="str">
        <f>IF('1-1全国'!$CB190="","",'1-1全国'!$CB190)</f>
        <v/>
      </c>
      <c r="CL31" s="389">
        <f>IF('1-1全国'!$CC190="","",'1-1全国'!$CC190)</f>
        <v>519</v>
      </c>
      <c r="CM31" s="13" t="str">
        <f>IF('1-1全国'!$CD190="","",'1-1全国'!$CD190)</f>
        <v/>
      </c>
      <c r="CN31" s="389">
        <f>IF('1-1全国'!$CE190="","",'1-1全国'!$CE190)</f>
        <v>822</v>
      </c>
      <c r="CO31" s="13" t="str">
        <f>IF('1-1全国'!$CF190="","",'1-1全国'!$CF190)</f>
        <v/>
      </c>
      <c r="CP31" s="391">
        <f>IF('1-1全国'!$CG190="","",'1-1全国'!$CG190)</f>
        <v>92.9</v>
      </c>
      <c r="CQ31" s="13" t="str">
        <f>IF('1-1全国'!$CH190="","",'1-1全国'!$CH190)</f>
        <v/>
      </c>
      <c r="CR31" s="391">
        <f>IF('1-1全国'!$CI190="","",'1-1全国'!$CI190)</f>
        <v>85.2</v>
      </c>
      <c r="CS31" s="13" t="str">
        <f>IF('1-1全国'!$CJ190="","",'1-1全国'!$CJ190)</f>
        <v/>
      </c>
      <c r="CT31" s="391">
        <f>IF('1-1全国'!$CK190="","",'1-1全国'!$CK190)</f>
        <v>108</v>
      </c>
      <c r="CU31" s="13" t="str">
        <f>IF('1-1全国'!$CL190="","",'1-1全国'!$CL190)</f>
        <v/>
      </c>
      <c r="CV31" s="391">
        <f>IF('1-1全国'!$CM190="","",'1-1全国'!$CM190)</f>
        <v>99.1</v>
      </c>
      <c r="CW31" s="13" t="str">
        <f>IF('1-1全国'!$CN190="","",'1-1全国'!$CN190)</f>
        <v/>
      </c>
      <c r="CX31" s="391">
        <f>IF('1-1全国'!$CO190="","",'1-1全国'!$CO190)</f>
        <v>103.9</v>
      </c>
      <c r="CY31" s="13" t="str">
        <f>IF('1-1全国'!$CP190="","",'1-1全国'!$CP190)</f>
        <v/>
      </c>
      <c r="CZ31" s="391">
        <f>IF('1-1全国'!$CQ190="","",'1-1全国'!$CQ190)</f>
        <v>104.7</v>
      </c>
      <c r="DA31" s="13" t="str">
        <f>IF('1-1全国'!$CR190="","",'1-1全国'!$CR190)</f>
        <v/>
      </c>
      <c r="DB31" s="391">
        <f>IF('1-1全国'!$CS190="","",'1-1全国'!$CS190)</f>
        <v>109</v>
      </c>
      <c r="DC31" s="13" t="str">
        <f>IF('1-1全国'!$CT190="","",'1-1全国'!$CT190)</f>
        <v/>
      </c>
      <c r="DD31" s="392">
        <f>IF('1-1全国'!$CU190="","",'1-1全国'!$CU190)</f>
        <v>2.6</v>
      </c>
      <c r="DF31" s="108"/>
      <c r="DG31" s="108"/>
    </row>
    <row r="32" spans="1:111" s="8" customFormat="1" ht="18" customHeight="1">
      <c r="A32" s="129">
        <v>2024</v>
      </c>
      <c r="B32" s="13" t="s">
        <v>108</v>
      </c>
      <c r="C32" s="408">
        <v>6</v>
      </c>
      <c r="D32" s="409">
        <v>5</v>
      </c>
      <c r="E32" s="12" t="str">
        <f t="shared" si="0"/>
        <v>65</v>
      </c>
      <c r="F32" s="386" t="str">
        <f>IF('1-1全国'!$F191="","",'1-1全国'!$F191)</f>
        <v/>
      </c>
      <c r="G32" s="412">
        <f>IF('1-1全国'!$G191="","",'1-1全国'!$G191)</f>
        <v>45.5</v>
      </c>
      <c r="H32" s="386" t="str">
        <f>IF('1-1全国'!$H191="","",'1-1全国'!$H191)</f>
        <v>r</v>
      </c>
      <c r="I32" s="412">
        <f>IF('1-1全国'!$I191="","",'1-1全国'!$I191)</f>
        <v>80</v>
      </c>
      <c r="J32" s="386" t="str">
        <f>IF('1-1全国'!$J191="","",'1-1全国'!$J191)</f>
        <v>r</v>
      </c>
      <c r="K32" s="412">
        <f>IF('1-1全国'!$K191="","",'1-1全国'!$K191)</f>
        <v>50</v>
      </c>
      <c r="L32" s="13" t="str">
        <f>IF('1-1全国'!$L191="","",'1-1全国'!$L191)</f>
        <v/>
      </c>
      <c r="M32" s="403">
        <f>IF('1-1全国'!$M191="","",'1-1全国'!$M191)</f>
        <v>12394.1</v>
      </c>
      <c r="N32" s="13" t="str">
        <f>IF('1-1全国'!$N191="","",'1-1全国'!$N191)</f>
        <v/>
      </c>
      <c r="O32" s="403">
        <f>IF('1-1全国'!$O191="","",'1-1全国'!$O191)</f>
        <v>0</v>
      </c>
      <c r="P32" s="13" t="str">
        <f>IF('1-1全国'!$P191="","",'1-1全国'!$P191)</f>
        <v/>
      </c>
      <c r="Q32" s="404">
        <f>IF('1-1全国'!$Q191="","",'1-1全国'!$Q191)</f>
        <v>101.9</v>
      </c>
      <c r="R32" s="13" t="str">
        <f>IF('1-1全国'!$R191="","",'1-1全国'!$R191)</f>
        <v>r</v>
      </c>
      <c r="S32" s="404">
        <f>IF('1-1全国'!$S191="","",'1-1全国'!$S191)</f>
        <v>97.3</v>
      </c>
      <c r="T32" s="13" t="str">
        <f>IF('1-1全国'!$T191="","",'1-1全国'!$T191)</f>
        <v/>
      </c>
      <c r="U32" s="404">
        <f>IF('1-1全国'!$U191="","",'1-1全国'!$U191)</f>
        <v>102.8</v>
      </c>
      <c r="V32" s="13" t="str">
        <f>IF('1-1全国'!$V191="","",'1-1全国'!$V191)</f>
        <v>r</v>
      </c>
      <c r="W32" s="404">
        <f>IF('1-1全国'!$W191="","",'1-1全国'!$W191)</f>
        <v>94.9</v>
      </c>
      <c r="X32" s="13" t="str">
        <f>IF('1-1全国'!$X191="","",'1-1全国'!$X191)</f>
        <v/>
      </c>
      <c r="Y32" s="404">
        <f>IF('1-1全国'!$Y191="","",'1-1全国'!$Y191)</f>
        <v>102.7</v>
      </c>
      <c r="Z32" s="13" t="str">
        <f>IF('1-1全国'!$Z191="","",'1-1全国'!$Z191)</f>
        <v/>
      </c>
      <c r="AA32" s="390">
        <f>IF('1-1全国'!$AA191="","",'1-1全国'!$AA191)</f>
        <v>104.1</v>
      </c>
      <c r="AB32" s="13" t="s">
        <v>108</v>
      </c>
      <c r="AC32" s="408">
        <v>6</v>
      </c>
      <c r="AD32" s="409">
        <v>5</v>
      </c>
      <c r="AE32" s="13" t="str">
        <f>IF('1-1全国'!$AB191="","",'1-1全国'!$AB191)</f>
        <v/>
      </c>
      <c r="AF32" s="389">
        <f>IF('1-1全国'!$AC191="","",'1-1全国'!$AC191)</f>
        <v>65921</v>
      </c>
      <c r="AG32" s="13" t="str">
        <f>IF('1-1全国'!$AD191="","",'1-1全国'!$AD191)</f>
        <v/>
      </c>
      <c r="AH32" s="389">
        <f>IF('1-1全国'!$AE191="","",'1-1全国'!$AE191)</f>
        <v>17236</v>
      </c>
      <c r="AI32" s="13" t="str">
        <f>IF('1-1全国'!$AF191="","",'1-1全国'!$AF191)</f>
        <v/>
      </c>
      <c r="AJ32" s="389">
        <f>IF('1-1全国'!$AG191="","",'1-1全国'!$AG191)</f>
        <v>27194</v>
      </c>
      <c r="AK32" s="13" t="str">
        <f>IF('1-1全国'!$AH191="","",'1-1全国'!$AH191)</f>
        <v/>
      </c>
      <c r="AL32" s="389">
        <f>IF('1-1全国'!$AI191="","",'1-1全国'!$AI191)</f>
        <v>17717</v>
      </c>
      <c r="AM32" s="13" t="str">
        <f>IF('1-1全国'!$AJ191="","",'1-1全国'!$AJ191)</f>
        <v/>
      </c>
      <c r="AN32" s="389">
        <f>IF('1-1全国'!$AK191="","",'1-1全国'!$AK191)</f>
        <v>15901</v>
      </c>
      <c r="AO32" s="13" t="str">
        <f>IF('1-1全国'!$AL191="","",'1-1全国'!$AL191)</f>
        <v/>
      </c>
      <c r="AP32" s="389">
        <f>IF('1-1全国'!$AM191="","",'1-1全国'!$AM191)</f>
        <v>8360</v>
      </c>
      <c r="AQ32" s="13" t="str">
        <f>IF('1-1全国'!$AN191="","",'1-1全国'!$AN191)</f>
        <v/>
      </c>
      <c r="AR32" s="389">
        <f>IF('1-1全国'!$AO191="","",'1-1全国'!$AO191)</f>
        <v>22885</v>
      </c>
      <c r="AS32" s="13" t="str">
        <f>IF('1-1全国'!$AP191="","",'1-1全国'!$AP191)</f>
        <v/>
      </c>
      <c r="AT32" s="389">
        <f>IF('1-1全国'!$AQ191="","",'1-1全国'!$AQ191)</f>
        <v>0</v>
      </c>
      <c r="AU32" s="13" t="str">
        <f>IF('1-1全国'!AR191="","",'1-1全国'!AR191)</f>
        <v/>
      </c>
      <c r="AV32" s="389">
        <f>IF('1-1全国'!$AS191="","",'1-1全国'!$AS191)</f>
        <v>0</v>
      </c>
      <c r="AW32" s="13" t="str">
        <f>IF('1-1全国'!$AT191="","",'1-1全国'!$AT191)</f>
        <v/>
      </c>
      <c r="AX32" s="389">
        <f>IF('1-1全国'!$AU191="","",'1-1全国'!$AU191)</f>
        <v>9940835</v>
      </c>
      <c r="AY32" s="13" t="str">
        <f>IF('1-1全国'!AV191="","",'1-1全国'!AV191)</f>
        <v/>
      </c>
      <c r="AZ32" s="393">
        <f>IF('1-1全国'!AW191="","",'1-1全国'!AW191)</f>
        <v>6217829</v>
      </c>
      <c r="BA32" s="415" t="str">
        <f>IF('1-1全国'!AX$191="","",'1-1全国'!AX$191)</f>
        <v>-</v>
      </c>
      <c r="BB32" s="416" t="str">
        <f>IF('1-1全国'!AY$191="","",'1-1全国'!AY$191)</f>
        <v>-</v>
      </c>
      <c r="BC32" s="13" t="s">
        <v>108</v>
      </c>
      <c r="BD32" s="408">
        <v>6</v>
      </c>
      <c r="BE32" s="409">
        <v>5</v>
      </c>
      <c r="BF32" s="13" t="str">
        <f>IF('1-1全国'!$AZ191="","",'1-1全国'!$AZ191)</f>
        <v/>
      </c>
      <c r="BG32" s="389">
        <f>IF('1-1全国'!$BA191="","",'1-1全国'!$BA191)</f>
        <v>1009</v>
      </c>
      <c r="BH32" s="13" t="str">
        <f>IF('1-1全国'!$BB191="","",'1-1全国'!$BB191)</f>
        <v/>
      </c>
      <c r="BI32" s="389">
        <f>IF('1-1全国'!$BC191="","",'1-1全国'!$BC191)</f>
        <v>1368</v>
      </c>
      <c r="BJ32" s="13" t="str">
        <f>IF('1-1全国'!$BD191="","",'1-1全国'!$BD191)</f>
        <v/>
      </c>
      <c r="BK32" s="389">
        <f>IF('1-1全国'!$BE191="","",'1-1全国'!$BE191)</f>
        <v>82769</v>
      </c>
      <c r="BL32" s="13" t="str">
        <f>IF('1-1全国'!$BF191="","",'1-1全国'!$BF191)</f>
        <v/>
      </c>
      <c r="BM32" s="389">
        <f>IF('1-1全国'!$BG191="","",'1-1全国'!$BG191)</f>
        <v>94999</v>
      </c>
      <c r="BN32" s="13" t="str">
        <f>IF('1-1全国'!$BH191="","",'1-1全国'!$BH191)</f>
        <v/>
      </c>
      <c r="BO32" s="389">
        <f>IF('1-1全国'!$BI191="","",'1-1全国'!$BI191)</f>
        <v>18211.740000000002</v>
      </c>
      <c r="BP32" s="13" t="str">
        <f>IF('1-1全国'!$BJ191="","",'1-1全国'!$BJ191)</f>
        <v/>
      </c>
      <c r="BQ32" s="389">
        <f>IF('1-1全国'!$BK191="","",'1-1全国'!$BK191)</f>
        <v>3093.07</v>
      </c>
      <c r="BR32" s="13" t="str">
        <f>IF('1-1全国'!$BL191="","",'1-1全国'!$BL191)</f>
        <v/>
      </c>
      <c r="BS32" s="389">
        <f>IF('1-1全国'!$BM191="","",'1-1全国'!$BM191)</f>
        <v>11644.55</v>
      </c>
      <c r="BT32" s="13" t="str">
        <f>IF('1-1全国'!$BN191="","",'1-1全国'!$BN191)</f>
        <v/>
      </c>
      <c r="BU32" s="389">
        <f>IF('1-1全国'!$BO191="","",'1-1全国'!$BO191)</f>
        <v>3474.13</v>
      </c>
      <c r="BV32" s="486"/>
      <c r="BW32" s="389">
        <f>IF('1-1全国'!$BQ191="","",'1-1全国'!$BQ191)</f>
        <v>10772.58</v>
      </c>
      <c r="BX32" s="13" t="str">
        <f>IF('1-1全国'!$BR191="","",'1-1全国'!$BR191)</f>
        <v/>
      </c>
      <c r="BY32" s="389">
        <f>IF('1-1全国'!$BS191="","",'1-1全国'!$BS191)</f>
        <v>5390</v>
      </c>
      <c r="BZ32" s="13" t="str">
        <f>IF('1-1全国'!$BT191="","",'1-1全国'!$BT191)</f>
        <v/>
      </c>
      <c r="CA32" s="391">
        <f>IF('1-1全国'!$BU191="","",'1-1全国'!$BU191)</f>
        <v>122.4</v>
      </c>
      <c r="CB32" s="13" t="str">
        <f>IF('1-1全国'!$BV191="","",'1-1全国'!$BV191)</f>
        <v/>
      </c>
      <c r="CC32" s="392">
        <f>IF('1-1全国'!$BW191="","",'1-1全国'!$BW191)</f>
        <v>108.1</v>
      </c>
      <c r="CD32" s="13" t="s">
        <v>108</v>
      </c>
      <c r="CE32" s="408">
        <v>6</v>
      </c>
      <c r="CF32" s="409">
        <v>5</v>
      </c>
      <c r="CG32" s="13" t="str">
        <f>IF('1-1全国'!$BX191="","",'1-1全国'!$BX191)</f>
        <v/>
      </c>
      <c r="CH32" s="389">
        <f>IF('1-1全国'!$BY191="","",'1-1全国'!$BY191)</f>
        <v>290328</v>
      </c>
      <c r="CI32" s="13" t="str">
        <f>IF('1-1全国'!$BZ191="","",'1-1全国'!$BZ191)</f>
        <v/>
      </c>
      <c r="CJ32" s="396">
        <f>IF('1-1全国'!$CA191="","",'1-1全国'!$CA191)</f>
        <v>1.24</v>
      </c>
      <c r="CK32" s="13" t="str">
        <f>IF('1-1全国'!$CB191="","",'1-1全国'!$CB191)</f>
        <v/>
      </c>
      <c r="CL32" s="389">
        <f>IF('1-1全国'!$CC191="","",'1-1全国'!$CC191)</f>
        <v>410.58199999999999</v>
      </c>
      <c r="CM32" s="13" t="str">
        <f>IF('1-1全国'!$CD191="","",'1-1全国'!$CD191)</f>
        <v/>
      </c>
      <c r="CN32" s="389">
        <f>IF('1-1全国'!$CE191="","",'1-1全国'!$CE191)</f>
        <v>829.40499999999997</v>
      </c>
      <c r="CO32" s="13" t="str">
        <f>IF('1-1全国'!$CF191="","",'1-1全国'!$CF191)</f>
        <v/>
      </c>
      <c r="CP32" s="391">
        <f>IF('1-1全国'!$CG191="","",'1-1全国'!$CG191)</f>
        <v>93.4</v>
      </c>
      <c r="CQ32" s="13" t="str">
        <f>IF('1-1全国'!$CH191="","",'1-1全国'!$CH191)</f>
        <v/>
      </c>
      <c r="CR32" s="391">
        <f>IF('1-1全国'!$CI191="","",'1-1全国'!$CI191)</f>
        <v>85.3</v>
      </c>
      <c r="CS32" s="13" t="str">
        <f>IF('1-1全国'!$CJ191="","",'1-1全国'!$CJ191)</f>
        <v/>
      </c>
      <c r="CT32" s="391">
        <f>IF('1-1全国'!$CK191="","",'1-1全国'!$CK191)</f>
        <v>107.4</v>
      </c>
      <c r="CU32" s="13" t="str">
        <f>IF('1-1全国'!$CL191="","",'1-1全国'!$CL191)</f>
        <v/>
      </c>
      <c r="CV32" s="391">
        <f>IF('1-1全国'!$CM191="","",'1-1全国'!$CM191)</f>
        <v>98.1</v>
      </c>
      <c r="CW32" s="13" t="str">
        <f>IF('1-1全国'!$CN191="","",'1-1全国'!$CN191)</f>
        <v/>
      </c>
      <c r="CX32" s="391">
        <f>IF('1-1全国'!$CO191="","",'1-1全国'!$CO191)</f>
        <v>104.3</v>
      </c>
      <c r="CY32" s="13" t="str">
        <f>IF('1-1全国'!$CP191="","",'1-1全国'!$CP191)</f>
        <v/>
      </c>
      <c r="CZ32" s="391">
        <f>IF('1-1全国'!$CQ191="","",'1-1全国'!$CQ191)</f>
        <v>101.3</v>
      </c>
      <c r="DA32" s="13" t="str">
        <f>IF('1-1全国'!$CR191="","",'1-1全国'!$CR191)</f>
        <v/>
      </c>
      <c r="DB32" s="391">
        <f>IF('1-1全国'!$CS191="","",'1-1全国'!$CS191)</f>
        <v>101.5</v>
      </c>
      <c r="DC32" s="13" t="str">
        <f>IF('1-1全国'!$CT191="","",'1-1全国'!$CT191)</f>
        <v/>
      </c>
      <c r="DD32" s="392">
        <f>IF('1-1全国'!$CU191="","",'1-1全国'!$CU191)</f>
        <v>2.6</v>
      </c>
      <c r="DF32" s="108"/>
      <c r="DG32" s="108"/>
    </row>
    <row r="33" spans="1:111" s="8" customFormat="1" ht="22.25" customHeight="1">
      <c r="A33" s="129">
        <v>2024</v>
      </c>
      <c r="B33" s="13" t="s">
        <v>108</v>
      </c>
      <c r="C33" s="408">
        <v>6</v>
      </c>
      <c r="D33" s="409">
        <v>6</v>
      </c>
      <c r="E33" s="12" t="str">
        <f t="shared" si="0"/>
        <v>66</v>
      </c>
      <c r="F33" s="386" t="str">
        <f>IF('1-1全国'!$F192="","",'1-1全国'!$F192)</f>
        <v/>
      </c>
      <c r="G33" s="412">
        <f>IF('1-1全国'!$G192="","",'1-1全国'!$G192)</f>
        <v>31.8</v>
      </c>
      <c r="H33" s="386" t="str">
        <f>IF('1-1全国'!$H192="","",'1-1全国'!$H192)</f>
        <v/>
      </c>
      <c r="I33" s="412">
        <f>IF('1-1全国'!$I192="","",'1-1全国'!$I192)</f>
        <v>50</v>
      </c>
      <c r="J33" s="386" t="str">
        <f>IF('1-1全国'!$J192="","",'1-1全国'!$J192)</f>
        <v>r</v>
      </c>
      <c r="K33" s="412">
        <f>IF('1-1全国'!$K192="","",'1-1全国'!$K192)</f>
        <v>61.1</v>
      </c>
      <c r="L33" s="13" t="str">
        <f>IF('1-1全国'!$L192="","",'1-1全国'!$L192)</f>
        <v/>
      </c>
      <c r="M33" s="403">
        <f>IF('1-1全国'!$M192="","",'1-1全国'!$M192)</f>
        <v>12397.9444</v>
      </c>
      <c r="N33" s="13" t="str">
        <f>IF('1-1全国'!$N192="","",'1-1全国'!$N192)</f>
        <v/>
      </c>
      <c r="O33" s="403">
        <f>IF('1-1全国'!$O192="","",'1-1全国'!$O192)</f>
        <v>0</v>
      </c>
      <c r="P33" s="13" t="str">
        <f>IF('1-1全国'!$P192="","",'1-1全国'!$P192)</f>
        <v/>
      </c>
      <c r="Q33" s="404">
        <f>IF('1-1全国'!$Q192="","",'1-1全国'!$Q192)</f>
        <v>100.7</v>
      </c>
      <c r="R33" s="13" t="str">
        <f>IF('1-1全国'!$R192="","",'1-1全国'!$R192)</f>
        <v>r</v>
      </c>
      <c r="S33" s="404">
        <f>IF('1-1全国'!$S192="","",'1-1全国'!$S192)</f>
        <v>99.3</v>
      </c>
      <c r="T33" s="13" t="str">
        <f>IF('1-1全国'!$T192="","",'1-1全国'!$T192)</f>
        <v/>
      </c>
      <c r="U33" s="404">
        <f>IF('1-1全国'!$U192="","",'1-1全国'!$U192)</f>
        <v>99.5</v>
      </c>
      <c r="V33" s="13" t="str">
        <f>IF('1-1全国'!$V192="","",'1-1全国'!$V192)</f>
        <v>r</v>
      </c>
      <c r="W33" s="404">
        <f>IF('1-1全国'!$W192="","",'1-1全国'!$W192)</f>
        <v>98.4</v>
      </c>
      <c r="X33" s="13" t="str">
        <f>IF('1-1全国'!$X192="","",'1-1全国'!$X192)</f>
        <v/>
      </c>
      <c r="Y33" s="404">
        <f>IF('1-1全国'!$Y192="","",'1-1全国'!$Y192)</f>
        <v>102.4</v>
      </c>
      <c r="Z33" s="13" t="str">
        <f>IF('1-1全国'!$Z192="","",'1-1全国'!$Z192)</f>
        <v>r</v>
      </c>
      <c r="AA33" s="390">
        <f>IF('1-1全国'!$AA192="","",'1-1全国'!$AA192)</f>
        <v>103.5</v>
      </c>
      <c r="AB33" s="13" t="s">
        <v>108</v>
      </c>
      <c r="AC33" s="408">
        <v>6</v>
      </c>
      <c r="AD33" s="409">
        <v>6</v>
      </c>
      <c r="AE33" s="13" t="str">
        <f>IF('1-1全国'!$AB192="","",'1-1全国'!$AB192)</f>
        <v/>
      </c>
      <c r="AF33" s="389">
        <f>IF('1-1全国'!$AC192="","",'1-1全国'!$AC192)</f>
        <v>66285</v>
      </c>
      <c r="AG33" s="13" t="str">
        <f>IF('1-1全国'!$AD192="","",'1-1全国'!$AD192)</f>
        <v/>
      </c>
      <c r="AH33" s="389">
        <f>IF('1-1全国'!$AE192="","",'1-1全国'!$AE192)</f>
        <v>19181</v>
      </c>
      <c r="AI33" s="13" t="str">
        <f>IF('1-1全国'!$AF192="","",'1-1全国'!$AF192)</f>
        <v/>
      </c>
      <c r="AJ33" s="389">
        <f>IF('1-1全国'!$AG192="","",'1-1全国'!$AG192)</f>
        <v>28233</v>
      </c>
      <c r="AK33" s="13" t="str">
        <f>IF('1-1全国'!$AH192="","",'1-1全国'!$AH192)</f>
        <v/>
      </c>
      <c r="AL33" s="389">
        <f>IF('1-1全国'!$AI192="","",'1-1全国'!$AI192)</f>
        <v>23405</v>
      </c>
      <c r="AM33" s="13" t="str">
        <f>IF('1-1全国'!$AJ192="","",'1-1全国'!$AJ192)</f>
        <v/>
      </c>
      <c r="AN33" s="389">
        <f>IF('1-1全国'!$AK192="","",'1-1全国'!$AK192)</f>
        <v>17197</v>
      </c>
      <c r="AO33" s="13" t="str">
        <f>IF('1-1全国'!$AL192="","",'1-1全国'!$AL192)</f>
        <v/>
      </c>
      <c r="AP33" s="389">
        <f>IF('1-1全国'!$AM192="","",'1-1全国'!$AM192)</f>
        <v>8811</v>
      </c>
      <c r="AQ33" s="13" t="str">
        <f>IF('1-1全国'!$AN192="","",'1-1全国'!$AN192)</f>
        <v/>
      </c>
      <c r="AR33" s="389">
        <f>IF('1-1全国'!$AO192="","",'1-1全国'!$AO192)</f>
        <v>23872</v>
      </c>
      <c r="AS33" s="13" t="str">
        <f>IF('1-1全国'!$AP192="","",'1-1全国'!$AP192)</f>
        <v/>
      </c>
      <c r="AT33" s="389">
        <f>IF('1-1全国'!$AQ192="","",'1-1全国'!$AQ192)</f>
        <v>0</v>
      </c>
      <c r="AU33" s="13" t="str">
        <f>IF('1-1全国'!AR192="","",'1-1全国'!AR192)</f>
        <v/>
      </c>
      <c r="AV33" s="389">
        <f>IF('1-1全国'!$AS192="","",'1-1全国'!$AS192)</f>
        <v>0</v>
      </c>
      <c r="AW33" s="13" t="str">
        <f>IF('1-1全国'!$AT192="","",'1-1全国'!$AT192)</f>
        <v/>
      </c>
      <c r="AX33" s="389">
        <f>IF('1-1全国'!$AU192="","",'1-1全国'!$AU192)</f>
        <v>9915501</v>
      </c>
      <c r="AY33" s="13" t="str">
        <f>IF('1-1全国'!AV192="","",'1-1全国'!AV192)</f>
        <v/>
      </c>
      <c r="AZ33" s="393">
        <f>IF('1-1全国'!AW192="","",'1-1全国'!AW192)</f>
        <v>6256302</v>
      </c>
      <c r="BA33" s="415" t="str">
        <f>IF('1-1全国'!AX192="","",'1-1全国'!AX192)</f>
        <v>-</v>
      </c>
      <c r="BB33" s="416" t="str">
        <f>IF('1-1全国'!AY192="","",'1-1全国'!AY192)</f>
        <v>-</v>
      </c>
      <c r="BC33" s="13" t="s">
        <v>108</v>
      </c>
      <c r="BD33" s="408">
        <v>6</v>
      </c>
      <c r="BE33" s="409">
        <v>6</v>
      </c>
      <c r="BF33" s="13" t="str">
        <f>IF('1-1全国'!$AZ192="","",'1-1全国'!$AZ192)</f>
        <v/>
      </c>
      <c r="BG33" s="389">
        <f>IF('1-1全国'!$BA192="","",'1-1全国'!$BA192)</f>
        <v>820</v>
      </c>
      <c r="BH33" s="13" t="str">
        <f>IF('1-1全国'!$BB192="","",'1-1全国'!$BB192)</f>
        <v/>
      </c>
      <c r="BI33" s="389">
        <f>IF('1-1全国'!$BC192="","",'1-1全国'!$BC192)</f>
        <v>1099</v>
      </c>
      <c r="BJ33" s="13" t="str">
        <f>IF('1-1全国'!$BD192="","",'1-1全国'!$BD192)</f>
        <v/>
      </c>
      <c r="BK33" s="389">
        <f>IF('1-1全国'!$BE192="","",'1-1全国'!$BE192)</f>
        <v>92090.62</v>
      </c>
      <c r="BL33" s="13" t="str">
        <f>IF('1-1全国'!$BF192="","",'1-1全国'!$BF192)</f>
        <v/>
      </c>
      <c r="BM33" s="389">
        <f>IF('1-1全国'!$BG192="","",'1-1全国'!$BG192)</f>
        <v>89896</v>
      </c>
      <c r="BN33" s="13" t="str">
        <f>IF('1-1全国'!$BH192="","",'1-1全国'!$BH192)</f>
        <v/>
      </c>
      <c r="BO33" s="389">
        <f>IF('1-1全国'!$BI192="","",'1-1全国'!$BI192)</f>
        <v>18674.54</v>
      </c>
      <c r="BP33" s="13" t="str">
        <f>IF('1-1全国'!$BJ192="","",'1-1全国'!$BJ192)</f>
        <v/>
      </c>
      <c r="BQ33" s="389">
        <f>IF('1-1全国'!$BK192="","",'1-1全国'!$BK192)</f>
        <v>3180.67</v>
      </c>
      <c r="BR33" s="13" t="str">
        <f>IF('1-1全国'!$BL192="","",'1-1全国'!$BL192)</f>
        <v/>
      </c>
      <c r="BS33" s="389">
        <f>IF('1-1全国'!$BM192="","",'1-1全国'!$BM192)</f>
        <v>11901.44</v>
      </c>
      <c r="BT33" s="13" t="str">
        <f>IF('1-1全国'!$BN192="","",'1-1全国'!$BN192)</f>
        <v/>
      </c>
      <c r="BU33" s="389">
        <f>IF('1-1全国'!$BO192="","",'1-1全国'!$BO192)</f>
        <v>3592.43</v>
      </c>
      <c r="BV33" s="486"/>
      <c r="BW33" s="389">
        <f>IF('1-1全国'!$BQ192="","",'1-1全国'!$BQ192)</f>
        <v>10670.300000000001</v>
      </c>
      <c r="BX33" s="13" t="str">
        <f>IF('1-1全国'!$BR192="","",'1-1全国'!$BR192)</f>
        <v/>
      </c>
      <c r="BY33" s="389">
        <f>IF('1-1全国'!$BS192="","",'1-1全国'!$BS192)</f>
        <v>5036</v>
      </c>
      <c r="BZ33" s="13" t="str">
        <f>IF('1-1全国'!$BT192="","",'1-1全国'!$BT192)</f>
        <v/>
      </c>
      <c r="CA33" s="391">
        <f>IF('1-1全国'!$BU192="","",'1-1全国'!$BU192)</f>
        <v>122.7</v>
      </c>
      <c r="CB33" s="13" t="str">
        <f>IF('1-1全国'!$BV192="","",'1-1全国'!$BV192)</f>
        <v/>
      </c>
      <c r="CC33" s="392">
        <f>IF('1-1全国'!$BW192="","",'1-1全国'!$BW192)</f>
        <v>108.2</v>
      </c>
      <c r="CD33" s="13" t="s">
        <v>108</v>
      </c>
      <c r="CE33" s="408">
        <v>6</v>
      </c>
      <c r="CF33" s="409">
        <v>6</v>
      </c>
      <c r="CG33" s="13" t="str">
        <f>IF('1-1全国'!$BX192="","",'1-1全国'!$BX192)</f>
        <v/>
      </c>
      <c r="CH33" s="389">
        <f>IF('1-1全国'!$BY192="","",'1-1全国'!$BY192)</f>
        <v>280888</v>
      </c>
      <c r="CI33" s="13" t="str">
        <f>IF('1-1全国'!$BZ192="","",'1-1全国'!$BZ192)</f>
        <v/>
      </c>
      <c r="CJ33" s="396">
        <f>IF('1-1全国'!$CA192="","",'1-1全国'!$CA192)</f>
        <v>1.23</v>
      </c>
      <c r="CK33" s="13" t="str">
        <f>IF('1-1全国'!$CB192="","",'1-1全国'!$CB192)</f>
        <v/>
      </c>
      <c r="CL33" s="389">
        <f>IF('1-1全国'!$CC192="","",'1-1全国'!$CC192)</f>
        <v>337.12</v>
      </c>
      <c r="CM33" s="13" t="str">
        <f>IF('1-1全国'!$CD192="","",'1-1全国'!$CD192)</f>
        <v/>
      </c>
      <c r="CN33" s="389">
        <f>IF('1-1全国'!$CE192="","",'1-1全国'!$CE192)</f>
        <v>791.86699999999996</v>
      </c>
      <c r="CO33" s="13" t="str">
        <f>IF('1-1全国'!$CF192="","",'1-1全国'!$CF192)</f>
        <v/>
      </c>
      <c r="CP33" s="391">
        <f>IF('1-1全国'!$CG192="","",'1-1全国'!$CG192)</f>
        <v>156.69999999999999</v>
      </c>
      <c r="CQ33" s="13" t="str">
        <f>IF('1-1全国'!$CH192="","",'1-1全国'!$CH192)</f>
        <v/>
      </c>
      <c r="CR33" s="391">
        <f>IF('1-1全国'!$CI192="","",'1-1全国'!$CI192)</f>
        <v>143</v>
      </c>
      <c r="CS33" s="13" t="str">
        <f>IF('1-1全国'!$CJ192="","",'1-1全国'!$CJ192)</f>
        <v/>
      </c>
      <c r="CT33" s="391">
        <f>IF('1-1全国'!$CK192="","",'1-1全国'!$CK192)</f>
        <v>108.2</v>
      </c>
      <c r="CU33" s="13" t="str">
        <f>IF('1-1全国'!$CL192="","",'1-1全国'!$CL192)</f>
        <v/>
      </c>
      <c r="CV33" s="391">
        <f>IF('1-1全国'!$CM192="","",'1-1全国'!$CM192)</f>
        <v>98.7</v>
      </c>
      <c r="CW33" s="13" t="str">
        <f>IF('1-1全国'!$CN192="","",'1-1全国'!$CN192)</f>
        <v/>
      </c>
      <c r="CX33" s="391">
        <f>IF('1-1全国'!$CO192="","",'1-1全国'!$CO192)</f>
        <v>104.6</v>
      </c>
      <c r="CY33" s="13" t="str">
        <f>IF('1-1全国'!$CP192="","",'1-1全国'!$CP192)</f>
        <v/>
      </c>
      <c r="CZ33" s="391">
        <f>IF('1-1全国'!$CQ192="","",'1-1全国'!$CQ192)</f>
        <v>103.7</v>
      </c>
      <c r="DA33" s="13" t="str">
        <f>IF('1-1全国'!$CR192="","",'1-1全国'!$CR192)</f>
        <v/>
      </c>
      <c r="DB33" s="391">
        <f>IF('1-1全国'!$CS192="","",'1-1全国'!$CS192)</f>
        <v>106.7</v>
      </c>
      <c r="DC33" s="13" t="str">
        <f>IF('1-1全国'!$CT192="","",'1-1全国'!$CT192)</f>
        <v/>
      </c>
      <c r="DD33" s="392">
        <f>IF('1-1全国'!$CU192="","",'1-1全国'!$CU192)</f>
        <v>2.5</v>
      </c>
      <c r="DF33" s="108"/>
      <c r="DG33" s="108"/>
    </row>
    <row r="34" spans="1:111" s="8" customFormat="1" ht="18" customHeight="1">
      <c r="A34" s="129">
        <v>2024</v>
      </c>
      <c r="B34" s="13" t="s">
        <v>108</v>
      </c>
      <c r="C34" s="408">
        <v>6</v>
      </c>
      <c r="D34" s="409">
        <v>7</v>
      </c>
      <c r="E34" s="12" t="str">
        <f t="shared" si="0"/>
        <v>67</v>
      </c>
      <c r="F34" s="386" t="str">
        <f>IF('1-1全国'!$F193="","",'1-1全国'!$F193)</f>
        <v/>
      </c>
      <c r="G34" s="412">
        <f>IF('1-1全国'!$G193="","",'1-1全国'!$G193)</f>
        <v>27.3</v>
      </c>
      <c r="H34" s="386" t="str">
        <f>IF('1-1全国'!$H193="","",'1-1全国'!$H193)</f>
        <v/>
      </c>
      <c r="I34" s="412">
        <f>IF('1-1全国'!$I193="","",'1-1全国'!$I193)</f>
        <v>60</v>
      </c>
      <c r="J34" s="386" t="str">
        <f>IF('1-1全国'!$J193="","",'1-1全国'!$J193)</f>
        <v/>
      </c>
      <c r="K34" s="412">
        <f>IF('1-1全国'!$K193="","",'1-1全国'!$K193)</f>
        <v>77.8</v>
      </c>
      <c r="L34" s="13" t="str">
        <f>IF('1-1全国'!$L193="","",'1-1全国'!$L193)</f>
        <v/>
      </c>
      <c r="M34" s="403">
        <f>IF('1-1全国'!$M193="","",'1-1全国'!$M193)</f>
        <v>12396</v>
      </c>
      <c r="N34" s="13" t="str">
        <f>IF('1-1全国'!$N193="","",'1-1全国'!$N193)</f>
        <v/>
      </c>
      <c r="O34" s="403">
        <f>IF('1-1全国'!$O193="","",'1-1全国'!$O193)</f>
        <v>0</v>
      </c>
      <c r="P34" s="13" t="str">
        <f>IF('1-1全国'!$P193="","",'1-1全国'!$P193)</f>
        <v/>
      </c>
      <c r="Q34" s="404">
        <f>IF('1-1全国'!$Q193="","",'1-1全国'!$Q193)</f>
        <v>102.5</v>
      </c>
      <c r="R34" s="13" t="str">
        <f>IF('1-1全国'!$R193="","",'1-1全国'!$R193)</f>
        <v>r</v>
      </c>
      <c r="S34" s="404">
        <f>IF('1-1全国'!$S193="","",'1-1全国'!$S193)</f>
        <v>107.8</v>
      </c>
      <c r="T34" s="13" t="str">
        <f>IF('1-1全国'!$T193="","",'1-1全国'!$T193)</f>
        <v/>
      </c>
      <c r="U34" s="404">
        <f>IF('1-1全国'!$U193="","",'1-1全国'!$U193)</f>
        <v>101</v>
      </c>
      <c r="V34" s="13" t="str">
        <f>IF('1-1全国'!$V193="","",'1-1全国'!$V193)</f>
        <v>r</v>
      </c>
      <c r="W34" s="404">
        <f>IF('1-1全国'!$W193="","",'1-1全国'!$W193)</f>
        <v>106.3</v>
      </c>
      <c r="X34" s="13" t="str">
        <f>IF('1-1全国'!$X193="","",'1-1全国'!$X193)</f>
        <v/>
      </c>
      <c r="Y34" s="404">
        <f>IF('1-1全国'!$Y193="","",'1-1全国'!$Y193)</f>
        <v>102.5</v>
      </c>
      <c r="Z34" s="13" t="str">
        <f>IF('1-1全国'!$Z193="","",'1-1全国'!$Z193)</f>
        <v>r</v>
      </c>
      <c r="AA34" s="390">
        <f>IF('1-1全国'!$AA193="","",'1-1全国'!$AA193)</f>
        <v>104.4</v>
      </c>
      <c r="AB34" s="13" t="s">
        <v>108</v>
      </c>
      <c r="AC34" s="408">
        <v>6</v>
      </c>
      <c r="AD34" s="409">
        <v>7</v>
      </c>
      <c r="AE34" s="13" t="str">
        <f>IF('1-1全国'!$AB193="","",'1-1全国'!$AB193)</f>
        <v/>
      </c>
      <c r="AF34" s="389">
        <f>IF('1-1全国'!$AC193="","",'1-1全国'!$AC193)</f>
        <v>68014</v>
      </c>
      <c r="AG34" s="13" t="str">
        <f>IF('1-1全国'!$AD193="","",'1-1全国'!$AD193)</f>
        <v/>
      </c>
      <c r="AH34" s="389">
        <f>IF('1-1全国'!$AE193="","",'1-1全国'!$AE193)</f>
        <v>19858</v>
      </c>
      <c r="AI34" s="13" t="str">
        <f>IF('1-1全国'!$AF193="","",'1-1全国'!$AF193)</f>
        <v/>
      </c>
      <c r="AJ34" s="389">
        <f>IF('1-1全国'!$AG193="","",'1-1全国'!$AG193)</f>
        <v>31546</v>
      </c>
      <c r="AK34" s="13" t="str">
        <f>IF('1-1全国'!$AH193="","",'1-1全国'!$AH193)</f>
        <v/>
      </c>
      <c r="AL34" s="389">
        <f>IF('1-1全国'!$AI193="","",'1-1全国'!$AI193)</f>
        <v>26477</v>
      </c>
      <c r="AM34" s="13" t="str">
        <f>IF('1-1全国'!$AJ193="","",'1-1全国'!$AJ193)</f>
        <v/>
      </c>
      <c r="AN34" s="389">
        <f>IF('1-1全国'!$AK193="","",'1-1全国'!$AK193)</f>
        <v>15307</v>
      </c>
      <c r="AO34" s="13" t="str">
        <f>IF('1-1全国'!$AL193="","",'1-1全国'!$AL193)</f>
        <v/>
      </c>
      <c r="AP34" s="389">
        <f>IF('1-1全国'!$AM193="","",'1-1全国'!$AM193)</f>
        <v>8726</v>
      </c>
      <c r="AQ34" s="13" t="str">
        <f>IF('1-1全国'!$AN193="","",'1-1全国'!$AN193)</f>
        <v/>
      </c>
      <c r="AR34" s="389">
        <f>IF('1-1全国'!$AO193="","",'1-1全国'!$AO193)</f>
        <v>24375</v>
      </c>
      <c r="AS34" s="13" t="str">
        <f>IF('1-1全国'!$AP193="","",'1-1全国'!$AP193)</f>
        <v/>
      </c>
      <c r="AT34" s="389">
        <f>IF('1-1全国'!$AQ193="","",'1-1全国'!$AQ193)</f>
        <v>0</v>
      </c>
      <c r="AU34" s="13" t="str">
        <f>IF('1-1全国'!AR193="","",'1-1全国'!AR193)</f>
        <v/>
      </c>
      <c r="AV34" s="389">
        <f>IF('1-1全国'!$AS193="","",'1-1全国'!$AS193)</f>
        <v>0</v>
      </c>
      <c r="AW34" s="13" t="str">
        <f>IF('1-1全国'!$AT193="","",'1-1全国'!$AT193)</f>
        <v/>
      </c>
      <c r="AX34" s="389">
        <f>IF('1-1全国'!$AU193="","",'1-1全国'!$AU193)</f>
        <v>9909908</v>
      </c>
      <c r="AY34" s="13" t="str">
        <f>IF('1-1全国'!AV193="","",'1-1全国'!AV193)</f>
        <v/>
      </c>
      <c r="AZ34" s="393">
        <f>IF('1-1全国'!AW193="","",'1-1全国'!AW193)</f>
        <v>6262014</v>
      </c>
      <c r="BA34" s="415" t="str">
        <f>IF('1-1全国'!AX193="","",'1-1全国'!AX193)</f>
        <v>-</v>
      </c>
      <c r="BB34" s="416" t="str">
        <f>IF('1-1全国'!AY193="","",'1-1全国'!AY193)</f>
        <v>-</v>
      </c>
      <c r="BC34" s="13" t="s">
        <v>108</v>
      </c>
      <c r="BD34" s="408">
        <v>6</v>
      </c>
      <c r="BE34" s="409">
        <v>7</v>
      </c>
      <c r="BF34" s="13" t="str">
        <f>IF('1-1全国'!$AZ193="","",'1-1全国'!$AZ193)</f>
        <v/>
      </c>
      <c r="BG34" s="389">
        <f>IF('1-1全国'!$BA193="","",'1-1全国'!$BA193)</f>
        <v>953</v>
      </c>
      <c r="BH34" s="13" t="str">
        <f>IF('1-1全国'!$BB193="","",'1-1全国'!$BB193)</f>
        <v/>
      </c>
      <c r="BI34" s="389">
        <f>IF('1-1全国'!$BC193="","",'1-1全国'!$BC193)</f>
        <v>7812</v>
      </c>
      <c r="BJ34" s="13" t="str">
        <f>IF('1-1全国'!$BD193="","",'1-1全国'!$BD193)</f>
        <v/>
      </c>
      <c r="BK34" s="389">
        <f>IF('1-1全国'!$BE193="","",'1-1全国'!$BE193)</f>
        <v>96127</v>
      </c>
      <c r="BL34" s="13" t="str">
        <f>IF('1-1全国'!$BF193="","",'1-1全国'!$BF193)</f>
        <v/>
      </c>
      <c r="BM34" s="389">
        <f>IF('1-1全国'!$BG193="","",'1-1全国'!$BG193)</f>
        <v>102469.6422</v>
      </c>
      <c r="BN34" s="13" t="str">
        <f>IF('1-1全国'!$BH193="","",'1-1全国'!$BH193)</f>
        <v/>
      </c>
      <c r="BO34" s="389">
        <f>IF('1-1全国'!$BI193="","",'1-1全国'!$BI193)</f>
        <v>18989.77</v>
      </c>
      <c r="BP34" s="13" t="str">
        <f>IF('1-1全国'!$BJ193="","",'1-1全国'!$BJ193)</f>
        <v/>
      </c>
      <c r="BQ34" s="389">
        <f>IF('1-1全国'!$BK193="","",'1-1全国'!$BK193)</f>
        <v>3043.64</v>
      </c>
      <c r="BR34" s="13" t="str">
        <f>IF('1-1全国'!$BL193="","",'1-1全国'!$BL193)</f>
        <v/>
      </c>
      <c r="BS34" s="389">
        <f>IF('1-1全国'!$BM193="","",'1-1全国'!$BM193)</f>
        <v>12236.49</v>
      </c>
      <c r="BT34" s="13" t="str">
        <f>IF('1-1全国'!$BN193="","",'1-1全国'!$BN193)</f>
        <v/>
      </c>
      <c r="BU34" s="389">
        <f>IF('1-1全国'!$BO193="","",'1-1全国'!$BO193)</f>
        <v>3709.64</v>
      </c>
      <c r="BV34" s="486"/>
      <c r="BW34" s="389">
        <f>IF('1-1全国'!$BQ193="","",'1-1全国'!$BQ193)</f>
        <v>11482.15</v>
      </c>
      <c r="BX34" s="13" t="str">
        <f>IF('1-1全国'!$BR193="","",'1-1全国'!$BR193)</f>
        <v/>
      </c>
      <c r="BY34" s="389">
        <f>IF('1-1全国'!$BS193="","",'1-1全国'!$BS193)</f>
        <v>5666.2380000000003</v>
      </c>
      <c r="BZ34" s="13" t="str">
        <f>IF('1-1全国'!$BT193="","",'1-1全国'!$BT193)</f>
        <v/>
      </c>
      <c r="CA34" s="391">
        <f>IF('1-1全国'!$BU193="","",'1-1全国'!$BU193)</f>
        <v>123.4</v>
      </c>
      <c r="CB34" s="13" t="str">
        <f>IF('1-1全国'!$BV193="","",'1-1全国'!$BV193)</f>
        <v/>
      </c>
      <c r="CC34" s="392">
        <f>IF('1-1全国'!$BW193="","",'1-1全国'!$BW193)</f>
        <v>108.6</v>
      </c>
      <c r="CD34" s="13" t="s">
        <v>108</v>
      </c>
      <c r="CE34" s="408">
        <v>6</v>
      </c>
      <c r="CF34" s="409">
        <v>7</v>
      </c>
      <c r="CG34" s="13" t="str">
        <f>IF('1-1全国'!$BX193="","",'1-1全国'!$BX193)</f>
        <v/>
      </c>
      <c r="CH34" s="389">
        <f>IF('1-1全国'!$BY193="","",'1-1全国'!$BY193)</f>
        <v>290931</v>
      </c>
      <c r="CI34" s="13" t="str">
        <f>IF('1-1全国'!$BZ193="","",'1-1全国'!$BZ193)</f>
        <v/>
      </c>
      <c r="CJ34" s="396">
        <f>IF('1-1全国'!$CA193="","",'1-1全国'!$CA193)</f>
        <v>1.24</v>
      </c>
      <c r="CK34" s="13" t="str">
        <f>IF('1-1全国'!$CB193="","",'1-1全国'!$CB193)</f>
        <v/>
      </c>
      <c r="CL34" s="389">
        <f>IF('1-1全国'!$CC193="","",'1-1全国'!$CC193)</f>
        <v>358.32100000000003</v>
      </c>
      <c r="CM34" s="13" t="str">
        <f>IF('1-1全国'!$CD193="","",'1-1全国'!$CD193)</f>
        <v/>
      </c>
      <c r="CN34" s="389">
        <f>IF('1-1全国'!$CE193="","",'1-1全国'!$CE193)</f>
        <v>843.08900000000006</v>
      </c>
      <c r="CO34" s="13" t="str">
        <f>IF('1-1全国'!$CF193="","",'1-1全国'!$CF193)</f>
        <v/>
      </c>
      <c r="CP34" s="391">
        <f>IF('1-1全国'!$CG193="","",'1-1全国'!$CG193)</f>
        <v>126.6</v>
      </c>
      <c r="CQ34" s="13" t="str">
        <f>IF('1-1全国'!$CH193="","",'1-1全国'!$CH193)</f>
        <v/>
      </c>
      <c r="CR34" s="391">
        <f>IF('1-1全国'!$CI193="","",'1-1全国'!$CI193)</f>
        <v>115</v>
      </c>
      <c r="CS34" s="13" t="str">
        <f>IF('1-1全国'!$CJ193="","",'1-1全国'!$CJ193)</f>
        <v/>
      </c>
      <c r="CT34" s="391">
        <f>IF('1-1全国'!$CK193="","",'1-1全国'!$CK193)</f>
        <v>108.2</v>
      </c>
      <c r="CU34" s="13" t="str">
        <f>IF('1-1全国'!$CL193="","",'1-1全国'!$CL193)</f>
        <v/>
      </c>
      <c r="CV34" s="391">
        <f>IF('1-1全国'!$CM193="","",'1-1全国'!$CM193)</f>
        <v>98.3</v>
      </c>
      <c r="CW34" s="13" t="str">
        <f>IF('1-1全国'!$CN193="","",'1-1全国'!$CN193)</f>
        <v/>
      </c>
      <c r="CX34" s="391">
        <f>IF('1-1全国'!$CO193="","",'1-1全国'!$CO193)</f>
        <v>104.9</v>
      </c>
      <c r="CY34" s="13" t="str">
        <f>IF('1-1全国'!$CP193="","",'1-1全国'!$CP193)</f>
        <v/>
      </c>
      <c r="CZ34" s="391">
        <f>IF('1-1全国'!$CQ193="","",'1-1全国'!$CQ193)</f>
        <v>104.7</v>
      </c>
      <c r="DA34" s="13" t="str">
        <f>IF('1-1全国'!$CR193="","",'1-1全国'!$CR193)</f>
        <v/>
      </c>
      <c r="DB34" s="391">
        <f>IF('1-1全国'!$CS193="","",'1-1全国'!$CS193)</f>
        <v>111.2</v>
      </c>
      <c r="DC34" s="13" t="str">
        <f>IF('1-1全国'!$CT193="","",'1-1全国'!$CT193)</f>
        <v>r</v>
      </c>
      <c r="DD34" s="392">
        <f>IF('1-1全国'!$CU193="","",'1-1全国'!$CU193)</f>
        <v>2.6</v>
      </c>
      <c r="DF34" s="108"/>
      <c r="DG34" s="108"/>
    </row>
    <row r="35" spans="1:111" s="8" customFormat="1" ht="18" customHeight="1">
      <c r="A35" s="129">
        <v>2024</v>
      </c>
      <c r="B35" s="13" t="s">
        <v>108</v>
      </c>
      <c r="C35" s="408">
        <v>6</v>
      </c>
      <c r="D35" s="409">
        <v>8</v>
      </c>
      <c r="E35" s="12" t="str">
        <f t="shared" si="0"/>
        <v>68</v>
      </c>
      <c r="F35" s="386" t="str">
        <f>IF('1-1全国'!$F194="","",'1-1全国'!$F194)</f>
        <v/>
      </c>
      <c r="G35" s="412">
        <f>IF('1-1全国'!$G194="","",'1-1全国'!$G194)</f>
        <v>18.2</v>
      </c>
      <c r="H35" s="386" t="str">
        <f>IF('1-1全国'!$H194="","",'1-1全国'!$H194)</f>
        <v/>
      </c>
      <c r="I35" s="412">
        <f>IF('1-1全国'!$I194="","",'1-1全国'!$I194)</f>
        <v>20</v>
      </c>
      <c r="J35" s="386" t="str">
        <f>IF('1-1全国'!$J194="","",'1-1全国'!$J194)</f>
        <v/>
      </c>
      <c r="K35" s="412">
        <f>IF('1-1全国'!$K194="","",'1-1全国'!$K194)</f>
        <v>66.7</v>
      </c>
      <c r="L35" s="13" t="str">
        <f>IF('1-1全国'!$L194="","",'1-1全国'!$L194)</f>
        <v/>
      </c>
      <c r="M35" s="403">
        <f>IF('1-1全国'!$M194="","",'1-1全国'!$M194)</f>
        <v>12389</v>
      </c>
      <c r="N35" s="13" t="str">
        <f>IF('1-1全国'!$N194="","",'1-1全国'!$N194)</f>
        <v/>
      </c>
      <c r="O35" s="403">
        <f>IF('1-1全国'!$O194="","",'1-1全国'!$O194)</f>
        <v>0</v>
      </c>
      <c r="P35" s="13" t="str">
        <f>IF('1-1全国'!$P194="","",'1-1全国'!$P194)</f>
        <v/>
      </c>
      <c r="Q35" s="404">
        <f>IF('1-1全国'!$Q194="","",'1-1全国'!$Q194)</f>
        <v>100.5</v>
      </c>
      <c r="R35" s="13" t="str">
        <f>IF('1-1全国'!$R194="","",'1-1全国'!$R194)</f>
        <v/>
      </c>
      <c r="S35" s="404">
        <f>IF('1-1全国'!$S194="","",'1-1全国'!$S194)</f>
        <v>91.4</v>
      </c>
      <c r="T35" s="13" t="str">
        <f>IF('1-1全国'!$T194="","",'1-1全国'!$T194)</f>
        <v/>
      </c>
      <c r="U35" s="404">
        <f>IF('1-1全国'!$U194="","",'1-1全国'!$U194)</f>
        <v>99.1</v>
      </c>
      <c r="V35" s="13" t="str">
        <f>IF('1-1全国'!$V194="","",'1-1全国'!$V194)</f>
        <v>r</v>
      </c>
      <c r="W35" s="404">
        <f>IF('1-1全国'!$W194="","",'1-1全国'!$W194)</f>
        <v>90.3</v>
      </c>
      <c r="X35" s="13" t="str">
        <f>IF('1-1全国'!$X194="","",'1-1全国'!$X194)</f>
        <v/>
      </c>
      <c r="Y35" s="404">
        <f>IF('1-1全国'!$Y194="","",'1-1全国'!$Y194)</f>
        <v>102.1</v>
      </c>
      <c r="Z35" s="13" t="str">
        <f>IF('1-1全国'!$Z194="","",'1-1全国'!$Z194)</f>
        <v>r</v>
      </c>
      <c r="AA35" s="390">
        <f>IF('1-1全国'!$AA194="","",'1-1全国'!$AA194)</f>
        <v>103.1</v>
      </c>
      <c r="AB35" s="13" t="s">
        <v>108</v>
      </c>
      <c r="AC35" s="408">
        <v>6</v>
      </c>
      <c r="AD35" s="409">
        <v>8</v>
      </c>
      <c r="AE35" s="13" t="str">
        <f>IF('1-1全国'!$AB194="","",'1-1全国'!$AB194)</f>
        <v/>
      </c>
      <c r="AF35" s="389">
        <f>IF('1-1全国'!$AC194="","",'1-1全国'!$AC194)</f>
        <v>66819</v>
      </c>
      <c r="AG35" s="13" t="str">
        <f>IF('1-1全国'!$AD194="","",'1-1全国'!$AD194)</f>
        <v/>
      </c>
      <c r="AH35" s="389">
        <f>IF('1-1全国'!$AE194="","",'1-1全国'!$AE194)</f>
        <v>19597</v>
      </c>
      <c r="AI35" s="13" t="str">
        <f>IF('1-1全国'!$AF194="","",'1-1全国'!$AF194)</f>
        <v/>
      </c>
      <c r="AJ35" s="389">
        <f>IF('1-1全国'!$AG194="","",'1-1全国'!$AG194)</f>
        <v>28939</v>
      </c>
      <c r="AK35" s="13" t="str">
        <f>IF('1-1全国'!$AH194="","",'1-1全国'!$AH194)</f>
        <v/>
      </c>
      <c r="AL35" s="389">
        <f>IF('1-1全国'!$AI194="","",'1-1全国'!$AI194)</f>
        <v>20639</v>
      </c>
      <c r="AM35" s="13" t="str">
        <f>IF('1-1全国'!$AJ194="","",'1-1全国'!$AJ194)</f>
        <v/>
      </c>
      <c r="AN35" s="389">
        <f>IF('1-1全国'!$AK194="","",'1-1全国'!$AK194)</f>
        <v>10706.39</v>
      </c>
      <c r="AO35" s="13" t="str">
        <f>IF('1-1全国'!$AL194="","",'1-1全国'!$AL194)</f>
        <v/>
      </c>
      <c r="AP35" s="389">
        <f>IF('1-1全国'!$AM194="","",'1-1全国'!$AM194)</f>
        <v>8295.3700000000008</v>
      </c>
      <c r="AQ35" s="13" t="str">
        <f>IF('1-1全国'!$AN194="","",'1-1全国'!$AN194)</f>
        <v/>
      </c>
      <c r="AR35" s="389">
        <f>IF('1-1全国'!$AO194="","",'1-1全国'!$AO194)</f>
        <v>25490.837599999999</v>
      </c>
      <c r="AS35" s="13" t="str">
        <f>IF('1-1全国'!$AP194="","",'1-1全国'!$AP194)</f>
        <v/>
      </c>
      <c r="AT35" s="389">
        <f>IF('1-1全国'!$AQ194="","",'1-1全国'!$AQ194)</f>
        <v>0</v>
      </c>
      <c r="AU35" s="13" t="str">
        <f>IF('1-1全国'!AR194="","",'1-1全国'!AR194)</f>
        <v/>
      </c>
      <c r="AV35" s="389">
        <f>IF('1-1全国'!$AS194="","",'1-1全国'!$AS194)</f>
        <v>0</v>
      </c>
      <c r="AW35" s="13" t="str">
        <f>IF('1-1全国'!$AT194="","",'1-1全国'!$AT194)</f>
        <v/>
      </c>
      <c r="AX35" s="389">
        <f>IF('1-1全国'!$AU194="","",'1-1全国'!$AU194)</f>
        <v>9894264</v>
      </c>
      <c r="AY35" s="13" t="str">
        <f>IF('1-1全国'!AV194="","",'1-1全国'!AV194)</f>
        <v/>
      </c>
      <c r="AZ35" s="393">
        <f>IF('1-1全国'!AW194="","",'1-1全国'!AW194)</f>
        <v>6259191</v>
      </c>
      <c r="BA35" s="415" t="str">
        <f>IF('1-1全国'!AX194="","",'1-1全国'!AX194)</f>
        <v>-</v>
      </c>
      <c r="BB35" s="416" t="str">
        <f>IF('1-1全国'!AY194="","",'1-1全国'!AY194)</f>
        <v>-</v>
      </c>
      <c r="BC35" s="13" t="s">
        <v>108</v>
      </c>
      <c r="BD35" s="408">
        <v>6</v>
      </c>
      <c r="BE35" s="409">
        <v>8</v>
      </c>
      <c r="BF35" s="13" t="str">
        <f>IF('1-1全国'!$AZ194="","",'1-1全国'!$AZ194)</f>
        <v/>
      </c>
      <c r="BG35" s="389">
        <f>IF('1-1全国'!$BA194="","",'1-1全国'!$BA194)</f>
        <v>723</v>
      </c>
      <c r="BH35" s="13" t="str">
        <f>IF('1-1全国'!$BB194="","",'1-1全国'!$BB194)</f>
        <v/>
      </c>
      <c r="BI35" s="389">
        <f>IF('1-1全国'!$BC194="","",'1-1全国'!$BC194)</f>
        <v>1013.7</v>
      </c>
      <c r="BJ35" s="13" t="str">
        <f>IF('1-1全国'!$BD194="","",'1-1全国'!$BD194)</f>
        <v/>
      </c>
      <c r="BK35" s="389">
        <f>IF('1-1全国'!$BE194="","",'1-1全国'!$BE194)</f>
        <v>84334.835640000005</v>
      </c>
      <c r="BL35" s="13" t="str">
        <f>IF('1-1全国'!$BF194="","",'1-1全国'!$BF194)</f>
        <v/>
      </c>
      <c r="BM35" s="389">
        <f>IF('1-1全国'!$BG194="","",'1-1全国'!$BG194)</f>
        <v>91426.365160000001</v>
      </c>
      <c r="BN35" s="13" t="str">
        <f>IF('1-1全国'!$BH194="","",'1-1全国'!$BH194)</f>
        <v/>
      </c>
      <c r="BO35" s="389">
        <f>IF('1-1全国'!$BI194="","",'1-1全国'!$BI194)</f>
        <v>18664.39</v>
      </c>
      <c r="BP35" s="13" t="str">
        <f>IF('1-1全国'!$BJ194="","",'1-1全国'!$BJ194)</f>
        <v/>
      </c>
      <c r="BQ35" s="389">
        <f>IF('1-1全国'!$BK194="","",'1-1全国'!$BK194)</f>
        <v>2392.4499999999998</v>
      </c>
      <c r="BR35" s="13" t="str">
        <f>IF('1-1全国'!$BL194="","",'1-1全国'!$BL194)</f>
        <v/>
      </c>
      <c r="BS35" s="389">
        <f>IF('1-1全国'!$BM194="","",'1-1全国'!$BM194)</f>
        <v>12687</v>
      </c>
      <c r="BT35" s="13" t="str">
        <f>IF('1-1全国'!$BN194="","",'1-1全国'!$BN194)</f>
        <v/>
      </c>
      <c r="BU35" s="389">
        <f>IF('1-1全国'!$BO194="","",'1-1全国'!$BO194)</f>
        <v>3584.93</v>
      </c>
      <c r="BV35" s="486"/>
      <c r="BW35" s="389">
        <f>IF('1-1全国'!$BQ194="","",'1-1全国'!$BQ194)</f>
        <v>11465.62</v>
      </c>
      <c r="BX35" s="13" t="str">
        <f>IF('1-1全国'!$BR194="","",'1-1全国'!$BR194)</f>
        <v/>
      </c>
      <c r="BY35" s="389">
        <f>IF('1-1全国'!$BS194="","",'1-1全国'!$BS194)</f>
        <v>6497.7430000000004</v>
      </c>
      <c r="BZ35" s="13" t="str">
        <f>IF('1-1全国'!$BT194="","",'1-1全国'!$BT194)</f>
        <v/>
      </c>
      <c r="CA35" s="391">
        <f>IF('1-1全国'!$BU194="","",'1-1全国'!$BU194)</f>
        <v>123.1</v>
      </c>
      <c r="CB35" s="13" t="str">
        <f>IF('1-1全国'!$BV194="","",'1-1全国'!$BV194)</f>
        <v/>
      </c>
      <c r="CC35" s="392">
        <f>IF('1-1全国'!$BW194="","",'1-1全国'!$BW194)</f>
        <v>109.1</v>
      </c>
      <c r="CD35" s="13" t="s">
        <v>108</v>
      </c>
      <c r="CE35" s="408">
        <v>6</v>
      </c>
      <c r="CF35" s="409">
        <v>8</v>
      </c>
      <c r="CG35" s="13" t="str">
        <f>IF('1-1全国'!$BX194="","",'1-1全国'!$BX194)</f>
        <v/>
      </c>
      <c r="CH35" s="389">
        <f>IF('1-1全国'!$BY194="","",'1-1全国'!$BY194)</f>
        <v>297487</v>
      </c>
      <c r="CI35" s="13" t="str">
        <f>IF('1-1全国'!$BZ194="","",'1-1全国'!$BZ194)</f>
        <v/>
      </c>
      <c r="CJ35" s="396">
        <f>IF('1-1全国'!$CA194="","",'1-1全国'!$CA194)</f>
        <v>1.23</v>
      </c>
      <c r="CK35" s="13" t="str">
        <f>IF('1-1全国'!$CB194="","",'1-1全国'!$CB194)</f>
        <v/>
      </c>
      <c r="CL35" s="389">
        <f>IF('1-1全国'!$CC194="","",'1-1全国'!$CC194)</f>
        <v>317.38099999999997</v>
      </c>
      <c r="CM35" s="13" t="str">
        <f>IF('1-1全国'!$CD194="","",'1-1全国'!$CD194)</f>
        <v/>
      </c>
      <c r="CN35" s="389">
        <f>IF('1-1全国'!$CE194="","",'1-1全国'!$CE194)</f>
        <v>792.45600000000002</v>
      </c>
      <c r="CO35" s="13" t="str">
        <f>IF('1-1全国'!$CF194="","",'1-1全国'!$CF194)</f>
        <v/>
      </c>
      <c r="CP35" s="391">
        <f>IF('1-1全国'!$CG194="","",'1-1全国'!$CG194)</f>
        <v>93</v>
      </c>
      <c r="CQ35" s="13" t="str">
        <f>IF('1-1全国'!$CH194="","",'1-1全国'!$CH194)</f>
        <v/>
      </c>
      <c r="CR35" s="391">
        <f>IF('1-1全国'!$CI194="","",'1-1全国'!$CI194)</f>
        <v>83.9</v>
      </c>
      <c r="CS35" s="13" t="str">
        <f>IF('1-1全国'!$CJ194="","",'1-1全国'!$CJ194)</f>
        <v/>
      </c>
      <c r="CT35" s="391">
        <f>IF('1-1全国'!$CK194="","",'1-1全国'!$CK194)</f>
        <v>107.5</v>
      </c>
      <c r="CU35" s="13" t="str">
        <f>IF('1-1全国'!$CL194="","",'1-1全国'!$CL194)</f>
        <v/>
      </c>
      <c r="CV35" s="391">
        <f>IF('1-1全国'!$CM194="","",'1-1全国'!$CM194)</f>
        <v>97</v>
      </c>
      <c r="CW35" s="13" t="str">
        <f>IF('1-1全国'!$CN194="","",'1-1全国'!$CN194)</f>
        <v/>
      </c>
      <c r="CX35" s="391">
        <f>IF('1-1全国'!$CO194="","",'1-1全国'!$CO194)</f>
        <v>104.8</v>
      </c>
      <c r="CY35" s="13" t="str">
        <f>IF('1-1全国'!$CP194="","",'1-1全国'!$CP194)</f>
        <v/>
      </c>
      <c r="CZ35" s="391">
        <f>IF('1-1全国'!$CQ194="","",'1-1全国'!$CQ194)</f>
        <v>97.9</v>
      </c>
      <c r="DA35" s="13" t="str">
        <f>IF('1-1全国'!$CR194="","",'1-1全国'!$CR194)</f>
        <v/>
      </c>
      <c r="DB35" s="391">
        <f>IF('1-1全国'!$CS194="","",'1-1全国'!$CS194)</f>
        <v>104.5</v>
      </c>
      <c r="DC35" s="13" t="str">
        <f>IF('1-1全国'!$CT194="","",'1-1全国'!$CT194)</f>
        <v/>
      </c>
      <c r="DD35" s="392">
        <f>IF('1-1全国'!$CU194="","",'1-1全国'!$CU194)</f>
        <v>2.5</v>
      </c>
      <c r="DF35" s="108"/>
      <c r="DG35" s="108"/>
    </row>
    <row r="36" spans="1:111" s="8" customFormat="1" ht="18" customHeight="1">
      <c r="A36" s="129">
        <v>2024</v>
      </c>
      <c r="B36" s="13" t="s">
        <v>108</v>
      </c>
      <c r="C36" s="408">
        <v>6</v>
      </c>
      <c r="D36" s="409">
        <v>9</v>
      </c>
      <c r="E36" s="90" t="str">
        <f t="shared" si="0"/>
        <v>69</v>
      </c>
      <c r="F36" s="386" t="str">
        <f>IF('1-1全国'!$F195="","",'1-1全国'!$F195)</f>
        <v/>
      </c>
      <c r="G36" s="412">
        <f>IF('1-1全国'!$G195="","",'1-1全国'!$G195)</f>
        <v>45.5</v>
      </c>
      <c r="H36" s="386" t="str">
        <f>IF('1-1全国'!$H195="","",'1-1全国'!$H195)</f>
        <v/>
      </c>
      <c r="I36" s="412">
        <f>IF('1-1全国'!$I195="","",'1-1全国'!$I195)</f>
        <v>50</v>
      </c>
      <c r="J36" s="386" t="str">
        <f>IF('1-1全国'!$J195="","",'1-1全国'!$J195)</f>
        <v>r</v>
      </c>
      <c r="K36" s="412">
        <f>IF('1-1全国'!$K195="","",'1-1全国'!$K195)</f>
        <v>44.4</v>
      </c>
      <c r="L36" s="13" t="str">
        <f>IF('1-1全国'!$L195="","",'1-1全国'!$L195)</f>
        <v/>
      </c>
      <c r="M36" s="403">
        <f>IF('1-1全国'!$M195="","",'1-1全国'!$M195)</f>
        <v>12378</v>
      </c>
      <c r="N36" s="13" t="str">
        <f>IF('1-1全国'!$N195="","",'1-1全国'!$N195)</f>
        <v/>
      </c>
      <c r="O36" s="403">
        <f>IF('1-1全国'!$O195="","",'1-1全国'!$O195)</f>
        <v>0</v>
      </c>
      <c r="P36" s="13" t="str">
        <f>IF('1-1全国'!$P195="","",'1-1全国'!$P195)</f>
        <v/>
      </c>
      <c r="Q36" s="404">
        <f>IF('1-1全国'!$Q195="","",'1-1全国'!$Q195)</f>
        <v>101.2</v>
      </c>
      <c r="R36" s="13" t="str">
        <f>IF('1-1全国'!$R195="","",'1-1全国'!$R195)</f>
        <v>r</v>
      </c>
      <c r="S36" s="404">
        <f>IF('1-1全国'!$S195="","",'1-1全国'!$S195)</f>
        <v>103.6</v>
      </c>
      <c r="T36" s="13" t="str">
        <f>IF('1-1全国'!$T195="","",'1-1全国'!$T195)</f>
        <v/>
      </c>
      <c r="U36" s="404">
        <f>IF('1-1全国'!$U195="","",'1-1全国'!$U195)</f>
        <v>99.9</v>
      </c>
      <c r="V36" s="13" t="str">
        <f>IF('1-1全国'!$V195="","",'1-1全国'!$V195)</f>
        <v>r</v>
      </c>
      <c r="W36" s="404">
        <f>IF('1-1全国'!$W195="","",'1-1全国'!$W195)</f>
        <v>102.9</v>
      </c>
      <c r="X36" s="13" t="str">
        <f>IF('1-1全国'!$X195="","",'1-1全国'!$X195)</f>
        <v/>
      </c>
      <c r="Y36" s="404">
        <f>IF('1-1全国'!$Y195="","",'1-1全国'!$Y195)</f>
        <v>102.3</v>
      </c>
      <c r="Z36" s="13" t="str">
        <f>IF('1-1全国'!$Z195="","",'1-1全国'!$Z195)</f>
        <v>r</v>
      </c>
      <c r="AA36" s="390">
        <f>IF('1-1全国'!$AA195="","",'1-1全国'!$AA195)</f>
        <v>101.5</v>
      </c>
      <c r="AB36" s="13" t="s">
        <v>108</v>
      </c>
      <c r="AC36" s="408">
        <v>6</v>
      </c>
      <c r="AD36" s="411">
        <v>9</v>
      </c>
      <c r="AE36" s="12" t="str">
        <f>IF('1-1全国'!$AB195="","",'1-1全国'!$AB195)</f>
        <v/>
      </c>
      <c r="AF36" s="389">
        <f>IF('1-1全国'!$AC195="","",'1-1全国'!$AC195)</f>
        <v>68548</v>
      </c>
      <c r="AG36" s="13" t="str">
        <f>IF('1-1全国'!$AD195="","",'1-1全国'!$AD195)</f>
        <v/>
      </c>
      <c r="AH36" s="389">
        <f>IF('1-1全国'!$AE195="","",'1-1全国'!$AE195)</f>
        <v>19350</v>
      </c>
      <c r="AI36" s="13" t="str">
        <f>IF('1-1全国'!$AF195="","",'1-1全国'!$AF195)</f>
        <v/>
      </c>
      <c r="AJ36" s="389">
        <f>IF('1-1全国'!$AG195="","",'1-1全国'!$AG195)</f>
        <v>31033</v>
      </c>
      <c r="AK36" s="13" t="str">
        <f>IF('1-1全国'!$AH195="","",'1-1全国'!$AH195)</f>
        <v/>
      </c>
      <c r="AL36" s="389">
        <f>IF('1-1全国'!$AI195="","",'1-1全国'!$AI195)</f>
        <v>24467</v>
      </c>
      <c r="AM36" s="13" t="str">
        <f>IF('1-1全国'!$AJ195="","",'1-1全国'!$AJ195)</f>
        <v/>
      </c>
      <c r="AN36" s="389">
        <f>IF('1-1全国'!$AK195="","",'1-1全国'!$AK195)</f>
        <v>12751.7</v>
      </c>
      <c r="AO36" s="13" t="str">
        <f>IF('1-1全国'!$AL195="","",'1-1全国'!$AL195)</f>
        <v/>
      </c>
      <c r="AP36" s="389">
        <f>IF('1-1全国'!$AM195="","",'1-1全国'!$AM195)</f>
        <v>8901.116</v>
      </c>
      <c r="AQ36" s="13" t="str">
        <f>IF('1-1全国'!$AN195="","",'1-1全国'!$AN195)</f>
        <v/>
      </c>
      <c r="AR36" s="389">
        <f>IF('1-1全国'!$AO195="","",'1-1全国'!$AO195)</f>
        <v>24423.776399999999</v>
      </c>
      <c r="AS36" s="13" t="str">
        <f>IF('1-1全国'!$AP195="","",'1-1全国'!$AP195)</f>
        <v/>
      </c>
      <c r="AT36" s="389">
        <f>IF('1-1全国'!$AQ195="","",'1-1全国'!$AQ195)</f>
        <v>0</v>
      </c>
      <c r="AU36" s="13" t="str">
        <f>IF('1-1全国'!AR195="","",'1-1全国'!AR195)</f>
        <v/>
      </c>
      <c r="AV36" s="389">
        <f>IF('1-1全国'!$AS195="","",'1-1全国'!$AS195)</f>
        <v>0</v>
      </c>
      <c r="AW36" s="13" t="str">
        <f>IF('1-1全国'!$AT195="","",'1-1全国'!$AT195)</f>
        <v/>
      </c>
      <c r="AX36" s="389">
        <f>IF('1-1全国'!$AU195="","",'1-1全国'!$AU195)</f>
        <v>9846763</v>
      </c>
      <c r="AY36" s="13" t="str">
        <f>IF('1-1全国'!AV195="","",'1-1全国'!AV195)</f>
        <v/>
      </c>
      <c r="AZ36" s="393">
        <f>IF('1-1全国'!AW195="","",'1-1全国'!AW195)</f>
        <v>6265715</v>
      </c>
      <c r="BA36" s="445" t="str">
        <f>IF('1-1全国'!AX195="","",'1-1全国'!AX195)</f>
        <v>-</v>
      </c>
      <c r="BB36" s="446" t="str">
        <f>IF('1-1全国'!AY195="","",'1-1全国'!AY195)</f>
        <v>-</v>
      </c>
      <c r="BC36" s="13" t="s">
        <v>108</v>
      </c>
      <c r="BD36" s="408">
        <v>6</v>
      </c>
      <c r="BE36" s="409">
        <v>9</v>
      </c>
      <c r="BF36" s="13" t="str">
        <f>IF('1-1全国'!$AZ195="","",'1-1全国'!$AZ195)</f>
        <v/>
      </c>
      <c r="BG36" s="389">
        <f>IF('1-1全国'!$BA195="","",'1-1全国'!$BA195)</f>
        <v>807</v>
      </c>
      <c r="BH36" s="13" t="str">
        <f>IF('1-1全国'!$BB195="","",'1-1全国'!$BB195)</f>
        <v/>
      </c>
      <c r="BI36" s="389">
        <f>IF('1-1全国'!$BC195="","",'1-1全国'!$BC195)</f>
        <v>1327.54</v>
      </c>
      <c r="BJ36" s="13" t="str">
        <f>IF('1-1全国'!$BD195="","",'1-1全国'!$BD195)</f>
        <v/>
      </c>
      <c r="BK36" s="389">
        <f>IF('1-1全国'!$BE195="","",'1-1全国'!$BE195)</f>
        <v>90379.34087</v>
      </c>
      <c r="BL36" s="13" t="str">
        <f>IF('1-1全国'!$BF195="","",'1-1全国'!$BF195)</f>
        <v/>
      </c>
      <c r="BM36" s="389">
        <f>IF('1-1全国'!$BG195="","",'1-1全国'!$BG195)</f>
        <v>93374.41</v>
      </c>
      <c r="BN36" s="13" t="str">
        <f>IF('1-1全国'!$BH195="","",'1-1全国'!$BH195)</f>
        <v/>
      </c>
      <c r="BO36" s="389">
        <f>IF('1-1全国'!$BI195="","",'1-1全国'!$BI195)</f>
        <v>17393.810000000001</v>
      </c>
      <c r="BP36" s="13" t="str">
        <f>IF('1-1全国'!$BJ195="","",'1-1全国'!$BJ195)</f>
        <v/>
      </c>
      <c r="BQ36" s="389">
        <f>IF('1-1全国'!$BK195="","",'1-1全国'!$BK195)</f>
        <v>2525.46</v>
      </c>
      <c r="BR36" s="13" t="str">
        <f>IF('1-1全国'!$BL195="","",'1-1全国'!$BL195)</f>
        <v/>
      </c>
      <c r="BS36" s="389">
        <f>IF('1-1全国'!$BM195="","",'1-1全国'!$BM195)</f>
        <v>11485.8</v>
      </c>
      <c r="BT36" s="13" t="str">
        <f>IF('1-1全国'!$BN195="","",'1-1全国'!$BN195)</f>
        <v/>
      </c>
      <c r="BU36" s="389">
        <f>IF('1-1全国'!$BO195="","",'1-1全国'!$BO195)</f>
        <v>3382.55</v>
      </c>
      <c r="BV36" s="486"/>
      <c r="BW36" s="389">
        <f>IF('1-1全国'!$BQ195="","",'1-1全国'!$BQ195)</f>
        <v>10682.32</v>
      </c>
      <c r="BX36" s="13" t="str">
        <f>IF('1-1全国'!$BR195="","",'1-1全国'!$BR195)</f>
        <v/>
      </c>
      <c r="BY36" s="389">
        <f>IF('1-1全国'!$BS195="","",'1-1全国'!$BS195)</f>
        <v>5370.5739999999996</v>
      </c>
      <c r="BZ36" s="13" t="str">
        <f>IF('1-1全国'!$BT195="","",'1-1全国'!$BT195)</f>
        <v/>
      </c>
      <c r="CA36" s="391">
        <f>IF('1-1全国'!$BU195="","",'1-1全国'!$BU195)</f>
        <v>123.5</v>
      </c>
      <c r="CB36" s="13" t="str">
        <f>IF('1-1全国'!$BV195="","",'1-1全国'!$BV195)</f>
        <v/>
      </c>
      <c r="CC36" s="392">
        <f>IF('1-1全国'!$BW195="","",'1-1全国'!$BW195)</f>
        <v>108.9</v>
      </c>
      <c r="CD36" s="13" t="s">
        <v>108</v>
      </c>
      <c r="CE36" s="408">
        <v>6</v>
      </c>
      <c r="CF36" s="409">
        <v>9</v>
      </c>
      <c r="CG36" s="13" t="str">
        <f>IF('1-1全国'!$BX195="","",'1-1全国'!$BX195)</f>
        <v/>
      </c>
      <c r="CH36" s="389">
        <f>IF('1-1全国'!$BY195="","",'1-1全国'!$BY195)</f>
        <v>287963</v>
      </c>
      <c r="CI36" s="13" t="str">
        <f>IF('1-1全国'!$BZ195="","",'1-1全国'!$BZ195)</f>
        <v/>
      </c>
      <c r="CJ36" s="396">
        <f>IF('1-1全国'!$CA195="","",'1-1全国'!$CA195)</f>
        <v>1.24</v>
      </c>
      <c r="CK36" s="13" t="str">
        <f>IF('1-1全国'!$CB195="","",'1-1全国'!$CB195)</f>
        <v/>
      </c>
      <c r="CL36" s="389">
        <f>IF('1-1全国'!$CC195="","",'1-1全国'!$CC195)</f>
        <v>349.32</v>
      </c>
      <c r="CM36" s="13" t="str">
        <f>IF('1-1全国'!$CD195="","",'1-1全国'!$CD195)</f>
        <v/>
      </c>
      <c r="CN36" s="389">
        <f>IF('1-1全国'!$CE195="","",'1-1全国'!$CE195)</f>
        <v>806.976</v>
      </c>
      <c r="CO36" s="13" t="str">
        <f>IF('1-1全国'!$CF195="","",'1-1全国'!$CF195)</f>
        <v/>
      </c>
      <c r="CP36" s="391">
        <f>IF('1-1全国'!$CG195="","",'1-1全国'!$CG195)</f>
        <v>91.6</v>
      </c>
      <c r="CQ36" s="13" t="str">
        <f>IF('1-1全国'!$CH195="","",'1-1全国'!$CH195)</f>
        <v/>
      </c>
      <c r="CR36" s="391">
        <f>IF('1-1全国'!$CI195="","",'1-1全国'!$CI195)</f>
        <v>83</v>
      </c>
      <c r="CS36" s="13" t="str">
        <f>IF('1-1全国'!$CJ195="","",'1-1全国'!$CJ195)</f>
        <v/>
      </c>
      <c r="CT36" s="391">
        <f>IF('1-1全国'!$CK195="","",'1-1全国'!$CK195)</f>
        <v>107.8</v>
      </c>
      <c r="CU36" s="13" t="str">
        <f>IF('1-1全国'!$CL195="","",'1-1全国'!$CL195)</f>
        <v/>
      </c>
      <c r="CV36" s="391">
        <f>IF('1-1全国'!$CM195="","",'1-1全国'!$CM195)</f>
        <v>97.6</v>
      </c>
      <c r="CW36" s="13" t="str">
        <f>IF('1-1全国'!$CN195="","",'1-1全国'!$CN195)</f>
        <v/>
      </c>
      <c r="CX36" s="391">
        <f>IF('1-1全国'!$CO195="","",'1-1全国'!$CO195)</f>
        <v>104.7</v>
      </c>
      <c r="CY36" s="13" t="str">
        <f>IF('1-1全国'!$CP195="","",'1-1全国'!$CP195)</f>
        <v/>
      </c>
      <c r="CZ36" s="391">
        <f>IF('1-1全国'!$CQ195="","",'1-1全国'!$CQ195)</f>
        <v>99.7</v>
      </c>
      <c r="DA36" s="13" t="str">
        <f>IF('1-1全国'!$CR195="","",'1-1全国'!$CR195)</f>
        <v/>
      </c>
      <c r="DB36" s="391">
        <f>IF('1-1全国'!$CS195="","",'1-1全国'!$CS195)</f>
        <v>110.4</v>
      </c>
      <c r="DC36" s="13" t="str">
        <f>IF('1-1全国'!$CT195="","",'1-1全国'!$CT195)</f>
        <v/>
      </c>
      <c r="DD36" s="392">
        <f>IF('1-1全国'!$CU195="","",'1-1全国'!$CU195)</f>
        <v>2.4</v>
      </c>
      <c r="DF36" s="108"/>
      <c r="DG36" s="108"/>
    </row>
    <row r="37" spans="1:111" s="8" customFormat="1" ht="18" customHeight="1">
      <c r="A37" s="129">
        <v>2024</v>
      </c>
      <c r="B37" s="13" t="s">
        <v>108</v>
      </c>
      <c r="C37" s="408">
        <v>6</v>
      </c>
      <c r="D37" s="409">
        <v>10</v>
      </c>
      <c r="E37" s="90" t="str">
        <f t="shared" si="0"/>
        <v>610</v>
      </c>
      <c r="F37" s="386" t="str">
        <f>IF('1-1全国'!$F196="","",'1-1全国'!$F196)</f>
        <v/>
      </c>
      <c r="G37" s="412">
        <f>IF('1-1全国'!$G196="","",'1-1全国'!$G196)</f>
        <v>63.6</v>
      </c>
      <c r="H37" s="386" t="str">
        <f>IF('1-1全国'!$H196="","",'1-1全国'!$H196)</f>
        <v/>
      </c>
      <c r="I37" s="412">
        <f>IF('1-1全国'!$I196="","",'1-1全国'!$I196)</f>
        <v>65</v>
      </c>
      <c r="J37" s="386" t="str">
        <f>IF('1-1全国'!$J196="","",'1-1全国'!$J196)</f>
        <v/>
      </c>
      <c r="K37" s="412">
        <f>IF('1-1全国'!$K196="","",'1-1全国'!$K196)</f>
        <v>55.6</v>
      </c>
      <c r="L37" s="13" t="str">
        <f>IF('1-1全国'!$L196="","",'1-1全国'!$L196)</f>
        <v/>
      </c>
      <c r="M37" s="403">
        <f>IF('1-1全国'!$M196="","",'1-1全国'!$M196)</f>
        <v>12379</v>
      </c>
      <c r="N37" s="13" t="str">
        <f>IF('1-1全国'!$N196="","",'1-1全国'!$N196)</f>
        <v/>
      </c>
      <c r="O37" s="403">
        <f>IF('1-1全国'!$O196="","",'1-1全国'!$O196)</f>
        <v>0</v>
      </c>
      <c r="P37" s="13" t="str">
        <f>IF('1-1全国'!$P196="","",'1-1全国'!$P196)</f>
        <v/>
      </c>
      <c r="Q37" s="404">
        <f>IF('1-1全国'!$Q196="","",'1-1全国'!$Q196)</f>
        <v>103</v>
      </c>
      <c r="R37" s="13" t="str">
        <f>IF('1-1全国'!$R196="","",'1-1全国'!$R196)</f>
        <v>r</v>
      </c>
      <c r="S37" s="404">
        <f>IF('1-1全国'!$S196="","",'1-1全国'!$S196)</f>
        <v>107.2</v>
      </c>
      <c r="T37" s="13" t="str">
        <f>IF('1-1全国'!$T196="","",'1-1全国'!$T196)</f>
        <v/>
      </c>
      <c r="U37" s="404">
        <f>IF('1-1全国'!$U196="","",'1-1全国'!$U196)</f>
        <v>101.1</v>
      </c>
      <c r="V37" s="13" t="str">
        <f>IF('1-1全国'!$V196="","",'1-1全国'!$V196)</f>
        <v>r</v>
      </c>
      <c r="W37" s="404">
        <f>IF('1-1全国'!$W196="","",'1-1全国'!$W196)</f>
        <v>105.3</v>
      </c>
      <c r="X37" s="13" t="str">
        <f>IF('1-1全国'!$X196="","",'1-1全国'!$X196)</f>
        <v/>
      </c>
      <c r="Y37" s="404">
        <f>IF('1-1全国'!$Y196="","",'1-1全国'!$Y196)</f>
        <v>102.2</v>
      </c>
      <c r="Z37" s="13" t="str">
        <f>IF('1-1全国'!$Z196="","",'1-1全国'!$Z196)</f>
        <v>r</v>
      </c>
      <c r="AA37" s="390">
        <f>IF('1-1全国'!$AA196="","",'1-1全国'!$AA196)</f>
        <v>102.7</v>
      </c>
      <c r="AB37" s="13" t="s">
        <v>108</v>
      </c>
      <c r="AC37" s="408">
        <v>6</v>
      </c>
      <c r="AD37" s="411">
        <v>10</v>
      </c>
      <c r="AE37" s="12" t="str">
        <f>IF('1-1全国'!$AB196="","",'1-1全国'!$AB196)</f>
        <v/>
      </c>
      <c r="AF37" s="389">
        <f>IF('1-1全国'!$AC196="","",'1-1全国'!$AC196)</f>
        <v>69669</v>
      </c>
      <c r="AG37" s="13" t="str">
        <f>IF('1-1全国'!$AD196="","",'1-1全国'!$AD196)</f>
        <v/>
      </c>
      <c r="AH37" s="389">
        <f>IF('1-1全国'!$AE196="","",'1-1全国'!$AE196)</f>
        <v>19705</v>
      </c>
      <c r="AI37" s="13" t="str">
        <f>IF('1-1全国'!$AF196="","",'1-1全国'!$AF196)</f>
        <v/>
      </c>
      <c r="AJ37" s="389">
        <f>IF('1-1全国'!$AG196="","",'1-1全国'!$AG196)</f>
        <v>29541</v>
      </c>
      <c r="AK37" s="13" t="str">
        <f>IF('1-1全国'!$AH196="","",'1-1全国'!$AH196)</f>
        <v/>
      </c>
      <c r="AL37" s="389">
        <f>IF('1-1全国'!$AI196="","",'1-1全国'!$AI196)</f>
        <v>22342</v>
      </c>
      <c r="AM37" s="13" t="str">
        <f>IF('1-1全国'!$AJ196="","",'1-1全国'!$AJ196)</f>
        <v/>
      </c>
      <c r="AN37" s="389">
        <f>IF('1-1全国'!$AK196="","",'1-1全国'!$AK196)</f>
        <v>11288.1</v>
      </c>
      <c r="AO37" s="13" t="str">
        <f>IF('1-1全国'!$AL196="","",'1-1全国'!$AL196)</f>
        <v/>
      </c>
      <c r="AP37" s="389">
        <f>IF('1-1全国'!$AM196="","",'1-1全国'!$AM196)</f>
        <v>9094.8709999999992</v>
      </c>
      <c r="AQ37" s="13" t="str">
        <f>IF('1-1全国'!$AN196="","",'1-1全国'!$AN196)</f>
        <v/>
      </c>
      <c r="AR37" s="389">
        <f>IF('1-1全国'!$AO196="","",'1-1全国'!$AO196)</f>
        <v>26509.693899999998</v>
      </c>
      <c r="AS37" s="13" t="str">
        <f>IF('1-1全国'!$AP196="","",'1-1全国'!$AP196)</f>
        <v/>
      </c>
      <c r="AT37" s="389">
        <f>IF('1-1全国'!$AQ196="","",'1-1全国'!$AQ196)</f>
        <v>0</v>
      </c>
      <c r="AU37" s="13" t="str">
        <f>IF('1-1全国'!AR196="","",'1-1全国'!AR196)</f>
        <v/>
      </c>
      <c r="AV37" s="389">
        <f>IF('1-1全国'!$AS196="","",'1-1全国'!$AS196)</f>
        <v>0</v>
      </c>
      <c r="AW37" s="13" t="str">
        <f>IF('1-1全国'!$AT196="","",'1-1全国'!$AT196)</f>
        <v/>
      </c>
      <c r="AX37" s="389">
        <f>IF('1-1全国'!$AU196="","",'1-1全国'!$AU196)</f>
        <v>9869182</v>
      </c>
      <c r="AY37" s="13" t="str">
        <f>IF('1-1全国'!AV196="","",'1-1全国'!AV196)</f>
        <v/>
      </c>
      <c r="AZ37" s="393">
        <f>IF('1-1全国'!AW196="","",'1-1全国'!AW196)</f>
        <v>6282066</v>
      </c>
      <c r="BA37" s="445" t="str">
        <f>IF('1-1全国'!AX196="","",'1-1全国'!AX196)</f>
        <v>-</v>
      </c>
      <c r="BB37" s="446" t="str">
        <f>IF('1-1全国'!AY196="","",'1-1全国'!AY196)</f>
        <v>-</v>
      </c>
      <c r="BC37" s="13" t="s">
        <v>108</v>
      </c>
      <c r="BD37" s="408">
        <v>6</v>
      </c>
      <c r="BE37" s="409">
        <v>10</v>
      </c>
      <c r="BF37" s="13" t="str">
        <f>IF('1-1全国'!$AZ196="","",'1-1全国'!$AZ196)</f>
        <v/>
      </c>
      <c r="BG37" s="389">
        <f>IF('1-1全国'!$BA196="","",'1-1全国'!$BA196)</f>
        <v>909</v>
      </c>
      <c r="BH37" s="13" t="str">
        <f>IF('1-1全国'!$BB196="","",'1-1全国'!$BB196)</f>
        <v/>
      </c>
      <c r="BI37" s="389">
        <f>IF('1-1全国'!$BC196="","",'1-1全国'!$BC196)</f>
        <v>2529.13</v>
      </c>
      <c r="BJ37" s="13" t="str">
        <f>IF('1-1全国'!$BD196="","",'1-1全国'!$BD196)</f>
        <v/>
      </c>
      <c r="BK37" s="389">
        <f>IF('1-1全国'!$BE196="","",'1-1全国'!$BE196)</f>
        <v>94269.81</v>
      </c>
      <c r="BL37" s="13" t="str">
        <f>IF('1-1全国'!$BF196="","",'1-1全国'!$BF196)</f>
        <v/>
      </c>
      <c r="BM37" s="389">
        <f>IF('1-1全国'!$BG196="","",'1-1全国'!$BG196)</f>
        <v>98951.72</v>
      </c>
      <c r="BN37" s="13" t="str">
        <f>IF('1-1全国'!$BH196="","",'1-1全国'!$BH196)</f>
        <v/>
      </c>
      <c r="BO37" s="389">
        <f>IF('1-1全国'!$BI196="","",'1-1全国'!$BI196)</f>
        <v>17894.77</v>
      </c>
      <c r="BP37" s="13" t="str">
        <f>IF('1-1全国'!$BJ196="","",'1-1全国'!$BJ196)</f>
        <v/>
      </c>
      <c r="BQ37" s="389">
        <f>IF('1-1全国'!$BK196="","",'1-1全国'!$BK196)</f>
        <v>2874.52</v>
      </c>
      <c r="BR37" s="13" t="str">
        <f>IF('1-1全国'!$BL196="","",'1-1全国'!$BL196)</f>
        <v/>
      </c>
      <c r="BS37" s="389">
        <f>IF('1-1全国'!$BM196="","",'1-1全国'!$BM196)</f>
        <v>11695.38</v>
      </c>
      <c r="BT37" s="13" t="str">
        <f>IF('1-1全国'!$BN196="","",'1-1全国'!$BN196)</f>
        <v/>
      </c>
      <c r="BU37" s="389">
        <f>IF('1-1全国'!$BO196="","",'1-1全国'!$BO196)</f>
        <v>3324.87</v>
      </c>
      <c r="BV37" s="486"/>
      <c r="BW37" s="389">
        <f>IF('1-1全国'!$BQ196="","",'1-1全国'!$BQ196)</f>
        <v>11029.67</v>
      </c>
      <c r="BX37" s="13" t="str">
        <f>IF('1-1全国'!$BR196="","",'1-1全国'!$BR196)</f>
        <v/>
      </c>
      <c r="BY37" s="389">
        <f>IF('1-1全国'!$BS196="","",'1-1全国'!$BS196)</f>
        <v>5843.9780000000001</v>
      </c>
      <c r="BZ37" s="13" t="str">
        <f>IF('1-1全国'!$BT196="","",'1-1全国'!$BT196)</f>
        <v/>
      </c>
      <c r="CA37" s="391">
        <f>IF('1-1全国'!$BU196="","",'1-1全国'!$BU196)</f>
        <v>124</v>
      </c>
      <c r="CB37" s="13" t="str">
        <f>IF('1-1全国'!$BV196="","",'1-1全国'!$BV196)</f>
        <v/>
      </c>
      <c r="CC37" s="392">
        <f>IF('1-1全国'!$BW196="","",'1-1全国'!$BW196)</f>
        <v>109.5</v>
      </c>
      <c r="CD37" s="13" t="s">
        <v>108</v>
      </c>
      <c r="CE37" s="408">
        <v>6</v>
      </c>
      <c r="CF37" s="409">
        <v>10</v>
      </c>
      <c r="CG37" s="13" t="str">
        <f>IF('1-1全国'!$BX196="","",'1-1全国'!$BX196)</f>
        <v/>
      </c>
      <c r="CH37" s="389">
        <f>IF('1-1全国'!$BY196="","",'1-1全国'!$BY196)</f>
        <v>305819</v>
      </c>
      <c r="CI37" s="13" t="str">
        <f>IF('1-1全国'!$BZ196="","",'1-1全国'!$BZ196)</f>
        <v/>
      </c>
      <c r="CJ37" s="396">
        <f>IF('1-1全国'!$CA196="","",'1-1全国'!$CA196)</f>
        <v>1.25</v>
      </c>
      <c r="CK37" s="13" t="str">
        <f>IF('1-1全国'!$CB196="","",'1-1全国'!$CB196)</f>
        <v/>
      </c>
      <c r="CL37" s="389">
        <f>IF('1-1全国'!$CC196="","",'1-1全国'!$CC196)</f>
        <v>377.46499999999997</v>
      </c>
      <c r="CM37" s="13" t="str">
        <f>IF('1-1全国'!$CD196="","",'1-1全国'!$CD196)</f>
        <v/>
      </c>
      <c r="CN37" s="389">
        <f>IF('1-1全国'!$CE196="","",'1-1全国'!$CE196)</f>
        <v>919.11400000000003</v>
      </c>
      <c r="CO37" s="13" t="str">
        <f>IF('1-1全国'!$CF196="","",'1-1全国'!$CF196)</f>
        <v/>
      </c>
      <c r="CP37" s="391">
        <f>IF('1-1全国'!$CG196="","",'1-1全国'!$CG196)</f>
        <v>91.9</v>
      </c>
      <c r="CQ37" s="13" t="str">
        <f>IF('1-1全国'!$CH196="","",'1-1全国'!$CH196)</f>
        <v/>
      </c>
      <c r="CR37" s="391">
        <f>IF('1-1全国'!$CI196="","",'1-1全国'!$CI196)</f>
        <v>82.6</v>
      </c>
      <c r="CS37" s="13" t="str">
        <f>IF('1-1全国'!$CJ196="","",'1-1全国'!$CJ196)</f>
        <v/>
      </c>
      <c r="CT37" s="391">
        <f>IF('1-1全国'!$CK196="","",'1-1全国'!$CK196)</f>
        <v>108.6</v>
      </c>
      <c r="CU37" s="13" t="str">
        <f>IF('1-1全国'!$CL196="","",'1-1全国'!$CL196)</f>
        <v/>
      </c>
      <c r="CV37" s="391">
        <f>IF('1-1全国'!$CM196="","",'1-1全国'!$CM196)</f>
        <v>97.7</v>
      </c>
      <c r="CW37" s="13" t="str">
        <f>IF('1-1全国'!$CN196="","",'1-1全国'!$CN196)</f>
        <v/>
      </c>
      <c r="CX37" s="391">
        <f>IF('1-1全国'!$CO196="","",'1-1全国'!$CO196)</f>
        <v>104.9</v>
      </c>
      <c r="CY37" s="13" t="str">
        <f>IF('1-1全国'!$CP196="","",'1-1全国'!$CP196)</f>
        <v/>
      </c>
      <c r="CZ37" s="391">
        <f>IF('1-1全国'!$CQ196="","",'1-1全国'!$CQ196)</f>
        <v>103.6</v>
      </c>
      <c r="DA37" s="13" t="str">
        <f>IF('1-1全国'!$CR196="","",'1-1全国'!$CR196)</f>
        <v/>
      </c>
      <c r="DB37" s="391">
        <f>IF('1-1全国'!$CS196="","",'1-1全国'!$CS196)</f>
        <v>115.7</v>
      </c>
      <c r="DC37" s="13" t="str">
        <f>IF('1-1全国'!$CT196="","",'1-1全国'!$CT196)</f>
        <v/>
      </c>
      <c r="DD37" s="392">
        <f>IF('1-1全国'!$CU196="","",'1-1全国'!$CU196)</f>
        <v>2.5</v>
      </c>
      <c r="DF37" s="108"/>
      <c r="DG37" s="108"/>
    </row>
    <row r="38" spans="1:111" s="8" customFormat="1" ht="18" customHeight="1">
      <c r="A38" s="129">
        <v>2024</v>
      </c>
      <c r="B38" s="13" t="s">
        <v>108</v>
      </c>
      <c r="C38" s="408">
        <v>6</v>
      </c>
      <c r="D38" s="409">
        <v>11</v>
      </c>
      <c r="E38" s="12"/>
      <c r="F38" s="386"/>
      <c r="G38" s="412">
        <f>IF('1-1全国'!$G197="","",'1-1全国'!$G197)</f>
        <v>45.5</v>
      </c>
      <c r="H38" s="386"/>
      <c r="I38" s="412">
        <f>IF('1-1全国'!$I197="","",'1-1全国'!$I197)</f>
        <v>70</v>
      </c>
      <c r="J38" s="386"/>
      <c r="K38" s="412">
        <f>IF('1-1全国'!$K197="","",'1-1全国'!$K197)</f>
        <v>50</v>
      </c>
      <c r="L38" s="13"/>
      <c r="M38" s="403">
        <f>IF('1-1全国'!$M197="","",'1-1全国'!$M197)</f>
        <v>12379</v>
      </c>
      <c r="N38" s="13"/>
      <c r="O38" s="403">
        <f>IF('1-1全国'!$O197="","",'1-1全国'!$O197)</f>
        <v>0</v>
      </c>
      <c r="P38" s="13"/>
      <c r="Q38" s="404">
        <f>IF('1-1全国'!$Q197="","",'1-1全国'!$Q197)</f>
        <v>101.3</v>
      </c>
      <c r="R38" s="13"/>
      <c r="S38" s="404">
        <f>IF('1-1全国'!$S197="","",'1-1全国'!$S197)</f>
        <v>103.4</v>
      </c>
      <c r="T38" s="13" t="str">
        <f>IF('1-1全国'!$T197="","",'1-1全国'!$T197)</f>
        <v/>
      </c>
      <c r="U38" s="404">
        <f>IF('1-1全国'!$U197="","",'1-1全国'!$U197)</f>
        <v>99.5</v>
      </c>
      <c r="V38" s="13" t="str">
        <f>IF('1-1全国'!$V197="","",'1-1全国'!$V197)</f>
        <v>r</v>
      </c>
      <c r="W38" s="404">
        <f>IF('1-1全国'!$W197="","",'1-1全国'!$W197)</f>
        <v>101.4</v>
      </c>
      <c r="X38" s="13" t="str">
        <f>IF('1-1全国'!$X197="","",'1-1全国'!$X197)</f>
        <v/>
      </c>
      <c r="Y38" s="404">
        <f>IF('1-1全国'!$Y197="","",'1-1全国'!$Y197)</f>
        <v>101.4</v>
      </c>
      <c r="Z38" s="13" t="str">
        <f>IF('1-1全国'!$Z197="","",'1-1全国'!$Z197)</f>
        <v>r</v>
      </c>
      <c r="AA38" s="390">
        <f>IF('1-1全国'!$AA197="","",'1-1全国'!$AA197)</f>
        <v>103.2</v>
      </c>
      <c r="AB38" s="13" t="s">
        <v>108</v>
      </c>
      <c r="AC38" s="408">
        <v>6</v>
      </c>
      <c r="AD38" s="411">
        <v>11</v>
      </c>
      <c r="AE38" s="12"/>
      <c r="AF38" s="389">
        <f>IF('1-1全国'!$AC197="","",'1-1全国'!$AC197)</f>
        <v>65037</v>
      </c>
      <c r="AG38" s="13" t="str">
        <f>IF('1-1全国'!$AD197="","",'1-1全国'!$AD197)</f>
        <v/>
      </c>
      <c r="AH38" s="389">
        <f>IF('1-1全国'!$AE197="","",'1-1全国'!$AE197)</f>
        <v>19768</v>
      </c>
      <c r="AI38" s="13" t="str">
        <f>IF('1-1全国'!$AF197="","",'1-1全国'!$AF197)</f>
        <v/>
      </c>
      <c r="AJ38" s="389">
        <f>IF('1-1全国'!$AG197="","",'1-1全国'!$AG197)</f>
        <v>26717</v>
      </c>
      <c r="AK38" s="13" t="str">
        <f>IF('1-1全国'!$AH197="","",'1-1全国'!$AH197)</f>
        <v/>
      </c>
      <c r="AL38" s="389">
        <f>IF('1-1全国'!$AI197="","",'1-1全国'!$AI197)</f>
        <v>16354</v>
      </c>
      <c r="AM38" s="13" t="str">
        <f>IF('1-1全国'!$AJ197="","",'1-1全国'!$AJ197)</f>
        <v/>
      </c>
      <c r="AN38" s="389">
        <f>IF('1-1全国'!$AK197="","",'1-1全国'!$AK197)</f>
        <v>7999.04</v>
      </c>
      <c r="AO38" s="13" t="str">
        <f>IF('1-1全国'!$AL197="","",'1-1全国'!$AL197)</f>
        <v/>
      </c>
      <c r="AP38" s="389">
        <f>IF('1-1全国'!$AM197="","",'1-1全国'!$AM197)</f>
        <v>8437.5650000000005</v>
      </c>
      <c r="AQ38" s="13" t="str">
        <f>IF('1-1全国'!$AN197="","",'1-1全国'!$AN197)</f>
        <v/>
      </c>
      <c r="AR38" s="389">
        <f>IF('1-1全国'!$AO197="","",'1-1全国'!$AO197)</f>
        <v>24157.856899999999</v>
      </c>
      <c r="AS38" s="13" t="str">
        <f>IF('1-1全国'!$AP197="","",'1-1全国'!$AP197)</f>
        <v/>
      </c>
      <c r="AT38" s="389">
        <f>IF('1-1全国'!$AQ197="","",'1-1全国'!$AQ197)</f>
        <v>0</v>
      </c>
      <c r="AU38" s="13" t="str">
        <f>IF('1-1全国'!AR197="","",'1-1全国'!AR197)</f>
        <v/>
      </c>
      <c r="AV38" s="389">
        <f>IF('1-1全国'!$AS197="","",'1-1全国'!$AS197)</f>
        <v>0</v>
      </c>
      <c r="AW38" s="13" t="str">
        <f>IF('1-1全国'!$AT197="","",'1-1全国'!$AT197)</f>
        <v/>
      </c>
      <c r="AX38" s="389">
        <f>IF('1-1全国'!$AU197="","",'1-1全国'!$AU197)</f>
        <v>9931928</v>
      </c>
      <c r="AY38" s="13" t="str">
        <f>IF('1-1全国'!AV197="","",'1-1全国'!AV197)</f>
        <v/>
      </c>
      <c r="AZ38" s="393">
        <f>IF('1-1全国'!AW197="","",'1-1全国'!AW197)</f>
        <v>6332562</v>
      </c>
      <c r="BA38" s="445"/>
      <c r="BB38" s="446"/>
      <c r="BC38" s="13" t="s">
        <v>108</v>
      </c>
      <c r="BD38" s="408">
        <v>6</v>
      </c>
      <c r="BE38" s="409">
        <v>11</v>
      </c>
      <c r="BF38" s="13" t="str">
        <f>IF('1-1全国'!$AZ197="","",'1-1全国'!$AZ197)</f>
        <v/>
      </c>
      <c r="BG38" s="389">
        <f>IF('1-1全国'!$BA197="","",'1-1全国'!$BA197)</f>
        <v>841</v>
      </c>
      <c r="BH38" s="13" t="str">
        <f>IF('1-1全国'!$BB197="","",'1-1全国'!$BB197)</f>
        <v/>
      </c>
      <c r="BI38" s="389">
        <f>IF('1-1全国'!$BC197="","",'1-1全国'!$BC197)</f>
        <v>1602.23</v>
      </c>
      <c r="BJ38" s="13" t="str">
        <f>IF('1-1全国'!$BD197="","",'1-1全国'!$BD197)</f>
        <v/>
      </c>
      <c r="BK38" s="389">
        <f>IF('1-1全国'!$BE197="","",'1-1全国'!$BE197)</f>
        <v>91523</v>
      </c>
      <c r="BL38" s="13" t="str">
        <f>IF('1-1全国'!$BF197="","",'1-1全国'!$BF197)</f>
        <v/>
      </c>
      <c r="BM38" s="389">
        <f>IF('1-1全国'!$BG197="","",'1-1全国'!$BG197)</f>
        <v>92668</v>
      </c>
      <c r="BN38" s="13" t="str">
        <f>IF('1-1全国'!$BH197="","",'1-1全国'!$BH197)</f>
        <v/>
      </c>
      <c r="BO38" s="389">
        <f>IF('1-1全国'!$BI197="","",'1-1全国'!$BI197)</f>
        <v>18976.23</v>
      </c>
      <c r="BP38" s="13" t="str">
        <f>IF('1-1全国'!$BJ197="","",'1-1全国'!$BJ197)</f>
        <v/>
      </c>
      <c r="BQ38" s="389">
        <f>IF('1-1全国'!$BK197="","",'1-1全国'!$BK197)</f>
        <v>3222.54</v>
      </c>
      <c r="BR38" s="13" t="str">
        <f>IF('1-1全国'!$BL197="","",'1-1全国'!$BL197)</f>
        <v/>
      </c>
      <c r="BS38" s="389">
        <f>IF('1-1全国'!$BM197="","",'1-1全国'!$BM197)</f>
        <v>12150.1</v>
      </c>
      <c r="BT38" s="13" t="str">
        <f>IF('1-1全国'!$BN197="","",'1-1全国'!$BN197)</f>
        <v/>
      </c>
      <c r="BU38" s="389">
        <f>IF('1-1全国'!$BO197="","",'1-1全国'!$BO197)</f>
        <v>3603.6</v>
      </c>
      <c r="BV38" s="486"/>
      <c r="BW38" s="389">
        <f>IF('1-1全国'!$BQ197="","",'1-1全国'!$BQ197)</f>
        <v>10534.23</v>
      </c>
      <c r="BX38" s="13" t="str">
        <f>IF('1-1全国'!$BR197="","",'1-1全国'!$BR197)</f>
        <v/>
      </c>
      <c r="BY38" s="389">
        <f>IF('1-1全国'!$BS197="","",'1-1全国'!$BS197)</f>
        <v>5711.7730000000001</v>
      </c>
      <c r="BZ38" s="13" t="str">
        <f>IF('1-1全国'!$BT197="","",'1-1全国'!$BT197)</f>
        <v/>
      </c>
      <c r="CA38" s="391">
        <f>IF('1-1全国'!$BU197="","",'1-1全国'!$BU197)</f>
        <v>124.4</v>
      </c>
      <c r="CB38" s="13" t="str">
        <f>IF('1-1全国'!$BV197="","",'1-1全国'!$BV197)</f>
        <v/>
      </c>
      <c r="CC38" s="392">
        <f>IF('1-1全国'!$BW197="","",'1-1全国'!$BW197)</f>
        <v>110</v>
      </c>
      <c r="CD38" s="13" t="s">
        <v>108</v>
      </c>
      <c r="CE38" s="408">
        <v>6</v>
      </c>
      <c r="CF38" s="409">
        <v>11</v>
      </c>
      <c r="CG38" s="13"/>
      <c r="CH38" s="389">
        <f>IF('1-1全国'!$BY197="","",'1-1全国'!$BY197)</f>
        <v>295518</v>
      </c>
      <c r="CI38" s="13" t="str">
        <f>IF('1-1全国'!$BZ197="","",'1-1全国'!$BZ197)</f>
        <v/>
      </c>
      <c r="CJ38" s="396">
        <f>IF('1-1全国'!$CA197="","",'1-1全国'!$CA197)</f>
        <v>1.25</v>
      </c>
      <c r="CK38" s="13" t="str">
        <f>IF('1-1全国'!$CB197="","",'1-1全国'!$CB197)</f>
        <v/>
      </c>
      <c r="CL38" s="389">
        <f>IF('1-1全国'!$CC197="","",'1-1全国'!$CC197)</f>
        <v>313.18299999999999</v>
      </c>
      <c r="CM38" s="13" t="str">
        <f>IF('1-1全国'!$CD197="","",'1-1全国'!$CD197)</f>
        <v/>
      </c>
      <c r="CN38" s="389">
        <f>IF('1-1全国'!$CE197="","",'1-1全国'!$CE197)</f>
        <v>802.46699999999998</v>
      </c>
      <c r="CO38" s="13" t="str">
        <f>IF('1-1全国'!$CF197="","",'1-1全国'!$CF197)</f>
        <v/>
      </c>
      <c r="CP38" s="391">
        <f>IF('1-1全国'!$CG197="","",'1-1全国'!$CG197)</f>
        <v>96.9</v>
      </c>
      <c r="CQ38" s="13" t="str">
        <f>IF('1-1全国'!$CH197="","",'1-1全国'!$CH197)</f>
        <v/>
      </c>
      <c r="CR38" s="391">
        <f>IF('1-1全国'!$CI197="","",'1-1全国'!$CI197)</f>
        <v>86.7</v>
      </c>
      <c r="CS38" s="13" t="str">
        <f>IF('1-1全国'!$CJ197="","",'1-1全国'!$CJ197)</f>
        <v/>
      </c>
      <c r="CT38" s="391">
        <f>IF('1-1全国'!$CK197="","",'1-1全国'!$CK197)</f>
        <v>108.7</v>
      </c>
      <c r="CU38" s="13" t="str">
        <f>IF('1-1全国'!$CL197="","",'1-1全国'!$CL197)</f>
        <v/>
      </c>
      <c r="CV38" s="391">
        <f>IF('1-1全国'!$CM197="","",'1-1全国'!$CM197)</f>
        <v>97.2</v>
      </c>
      <c r="CW38" s="13" t="str">
        <f>IF('1-1全国'!$CN197="","",'1-1全国'!$CN197)</f>
        <v/>
      </c>
      <c r="CX38" s="391">
        <f>IF('1-1全国'!$CO197="","",'1-1全国'!$CO197)</f>
        <v>105.1</v>
      </c>
      <c r="CY38" s="13" t="str">
        <f>IF('1-1全国'!$CP197="","",'1-1全国'!$CP197)</f>
        <v/>
      </c>
      <c r="CZ38" s="391">
        <f>IF('1-1全国'!$CQ197="","",'1-1全国'!$CQ197)</f>
        <v>103.8</v>
      </c>
      <c r="DA38" s="13" t="str">
        <f>IF('1-1全国'!$CR197="","",'1-1全国'!$CR197)</f>
        <v/>
      </c>
      <c r="DB38" s="391">
        <f>IF('1-1全国'!$CS197="","",'1-1全国'!$CS197)</f>
        <v>116.4</v>
      </c>
      <c r="DC38" s="13" t="str">
        <f>IF('1-1全国'!$CT197="","",'1-1全国'!$CT197)</f>
        <v/>
      </c>
      <c r="DD38" s="392">
        <f>IF('1-1全国'!$CU197="","",'1-1全国'!$CU197)</f>
        <v>2.5</v>
      </c>
      <c r="DF38" s="108"/>
      <c r="DG38" s="108"/>
    </row>
    <row r="39" spans="1:111" s="8" customFormat="1" ht="18" customHeight="1">
      <c r="A39" s="129">
        <v>2025</v>
      </c>
      <c r="B39" s="13" t="s">
        <v>108</v>
      </c>
      <c r="C39" s="408">
        <v>6</v>
      </c>
      <c r="D39" s="409">
        <v>12</v>
      </c>
      <c r="E39" s="90"/>
      <c r="F39" s="386"/>
      <c r="G39" s="412">
        <f>IF('1-1全国'!$G198="","",'1-1全国'!$G198)</f>
        <v>45.5</v>
      </c>
      <c r="H39" s="386"/>
      <c r="I39" s="412">
        <f>IF('1-1全国'!$I198="","",'1-1全国'!$I198)</f>
        <v>75</v>
      </c>
      <c r="J39" s="386"/>
      <c r="K39" s="412">
        <f>IF('1-1全国'!$K198="","",'1-1全国'!$K198)</f>
        <v>55.6</v>
      </c>
      <c r="L39" s="13"/>
      <c r="M39" s="403">
        <f>IF('1-1全国'!$M198="","",'1-1全国'!$M198)</f>
        <v>12374</v>
      </c>
      <c r="N39" s="13"/>
      <c r="O39" s="520">
        <f>IF('1-1全国'!$O198="","",'1-1全国'!$O198)</f>
        <v>0</v>
      </c>
      <c r="P39" s="13"/>
      <c r="Q39" s="390">
        <f>IF('1-1全国'!$Q198="","",'1-1全国'!$Q198)</f>
        <v>101</v>
      </c>
      <c r="R39" s="13"/>
      <c r="S39" s="404">
        <f>IF('1-1全国'!$S198="","",'1-1全国'!$S198)</f>
        <v>104.1</v>
      </c>
      <c r="T39" s="13" t="str">
        <f>IF('1-1全国'!$T198="","",'1-1全国'!$T198)</f>
        <v/>
      </c>
      <c r="U39" s="390">
        <f>IF('1-1全国'!$U198="","",'1-1全国'!$U198)</f>
        <v>99.5</v>
      </c>
      <c r="V39" s="13" t="str">
        <f>IF('1-1全国'!$V198="","",'1-1全国'!$V198)</f>
        <v>r</v>
      </c>
      <c r="W39" s="404">
        <f>IF('1-1全国'!$W198="","",'1-1全国'!$W198)</f>
        <v>104.2</v>
      </c>
      <c r="X39" s="13" t="str">
        <f>IF('1-1全国'!$X198="","",'1-1全国'!$X198)</f>
        <v/>
      </c>
      <c r="Y39" s="404">
        <f>IF('1-1全国'!$Y198="","",'1-1全国'!$Y198)</f>
        <v>101.1</v>
      </c>
      <c r="Z39" s="13" t="str">
        <f>IF('1-1全国'!$Z198="","",'1-1全国'!$Z198)</f>
        <v>r</v>
      </c>
      <c r="AA39" s="390">
        <f>IF('1-1全国'!$AA198="","",'1-1全国'!$AA198)</f>
        <v>98.8</v>
      </c>
      <c r="AB39" s="13" t="s">
        <v>108</v>
      </c>
      <c r="AC39" s="408">
        <v>6</v>
      </c>
      <c r="AD39" s="411">
        <v>12</v>
      </c>
      <c r="AE39" s="12"/>
      <c r="AF39" s="389">
        <f>IF('1-1全国'!$AC198="","",'1-1全国'!$AC198)</f>
        <v>62957</v>
      </c>
      <c r="AG39" s="13" t="str">
        <f>IF('1-1全国'!$AD198="","",'1-1全国'!$AD198)</f>
        <v/>
      </c>
      <c r="AH39" s="389">
        <f>IF('1-1全国'!$AE198="","",'1-1全国'!$AE198)</f>
        <v>17821</v>
      </c>
      <c r="AI39" s="13" t="str">
        <f>IF('1-1全国'!$AF198="","",'1-1全国'!$AF198)</f>
        <v/>
      </c>
      <c r="AJ39" s="389">
        <f>IF('1-1全国'!$AG198="","",'1-1全国'!$AG198)</f>
        <v>26424</v>
      </c>
      <c r="AK39" s="13" t="str">
        <f>IF('1-1全国'!$AH198="","",'1-1全国'!$AH198)</f>
        <v/>
      </c>
      <c r="AL39" s="389">
        <f>IF('1-1全国'!$AI198="","",'1-1全国'!$AI198)</f>
        <v>12892</v>
      </c>
      <c r="AM39" s="13" t="str">
        <f>IF('1-1全国'!$AJ198="","",'1-1全国'!$AJ198)</f>
        <v/>
      </c>
      <c r="AN39" s="389">
        <f>IF('1-1全国'!$AK198="","",'1-1全国'!$AK198)</f>
        <v>6784.85</v>
      </c>
      <c r="AO39" s="13" t="str">
        <f>IF('1-1全国'!$AL198="","",'1-1全国'!$AL198)</f>
        <v/>
      </c>
      <c r="AP39" s="389">
        <f>IF('1-1全国'!$AM198="","",'1-1全国'!$AM198)</f>
        <v>8031.3890000000001</v>
      </c>
      <c r="AQ39" s="13" t="str">
        <f>IF('1-1全国'!$AN198="","",'1-1全国'!$AN198)</f>
        <v/>
      </c>
      <c r="AR39" s="389">
        <f>IF('1-1全国'!$AO198="","",'1-1全国'!$AO198)</f>
        <v>21848.178800000002</v>
      </c>
      <c r="AS39" s="13" t="str">
        <f>IF('1-1全国'!$AP198="","",'1-1全国'!$AP198)</f>
        <v/>
      </c>
      <c r="AT39" s="389">
        <f>IF('1-1全国'!$AQ198="","",'1-1全国'!$AQ198)</f>
        <v>0</v>
      </c>
      <c r="AU39" s="13" t="str">
        <f>IF('1-1全国'!AR198="","",'1-1全国'!AR198)</f>
        <v/>
      </c>
      <c r="AV39" s="389">
        <f>IF('1-1全国'!$AS198="","",'1-1全国'!$AS198)</f>
        <v>0</v>
      </c>
      <c r="AW39" s="13" t="str">
        <f>IF('1-1全国'!$AT198="","",'1-1全国'!$AT198)</f>
        <v/>
      </c>
      <c r="AX39" s="389">
        <f>IF('1-1全国'!$AU198="","",'1-1全国'!$AU198)</f>
        <v>9915411</v>
      </c>
      <c r="AY39" s="13" t="str">
        <f>IF('1-1全国'!AV198="","",'1-1全国'!AV198)</f>
        <v/>
      </c>
      <c r="AZ39" s="393">
        <f>IF('1-1全国'!AW198="","",'1-1全国'!AW198)</f>
        <v>6397991</v>
      </c>
      <c r="BA39" s="445"/>
      <c r="BB39" s="446"/>
      <c r="BC39" s="13" t="s">
        <v>108</v>
      </c>
      <c r="BD39" s="408">
        <v>6</v>
      </c>
      <c r="BE39" s="409">
        <v>12</v>
      </c>
      <c r="BF39" s="13" t="str">
        <f>IF('1-1全国'!$AZ198="","",'1-1全国'!$AZ198)</f>
        <v/>
      </c>
      <c r="BG39" s="389">
        <f>IF('1-1全国'!$BA198="","",'1-1全国'!$BA198)</f>
        <v>842</v>
      </c>
      <c r="BH39" s="13" t="str">
        <f>IF('1-1全国'!$BB198="","",'1-1全国'!$BB198)</f>
        <v/>
      </c>
      <c r="BI39" s="389">
        <f>IF('1-1全国'!$BC198="","",'1-1全国'!$BC198)</f>
        <v>1940.3</v>
      </c>
      <c r="BJ39" s="13" t="str">
        <f>IF('1-1全国'!$BD198="","",'1-1全国'!$BD198)</f>
        <v/>
      </c>
      <c r="BK39" s="389">
        <f>IF('1-1全国'!$BE198="","",'1-1全国'!$BE198)</f>
        <v>99101.65</v>
      </c>
      <c r="BL39" s="13" t="str">
        <f>IF('1-1全国'!$BF198="","",'1-1全国'!$BF198)</f>
        <v/>
      </c>
      <c r="BM39" s="389">
        <f>IF('1-1全国'!$BG198="","",'1-1全国'!$BG198)</f>
        <v>97777.09</v>
      </c>
      <c r="BN39" s="13" t="str">
        <f>IF('1-1全国'!$BH198="","",'1-1全国'!$BH198)</f>
        <v/>
      </c>
      <c r="BO39" s="389">
        <f>IF('1-1全国'!$BI198="","",'1-1全国'!$BI198)</f>
        <v>23480</v>
      </c>
      <c r="BP39" s="13" t="str">
        <f>IF('1-1全国'!$BJ198="","",'1-1全国'!$BJ198)</f>
        <v/>
      </c>
      <c r="BQ39" s="389">
        <f>IF('1-1全国'!$BK198="","",'1-1全国'!$BK198)</f>
        <v>3703.18</v>
      </c>
      <c r="BR39" s="13" t="str">
        <f>IF('1-1全国'!$BL198="","",'1-1全国'!$BL198)</f>
        <v/>
      </c>
      <c r="BS39" s="389">
        <f>IF('1-1全国'!$BM198="","",'1-1全国'!$BM198)</f>
        <v>15261</v>
      </c>
      <c r="BT39" s="13" t="str">
        <f>IF('1-1全国'!$BN198="","",'1-1全国'!$BN198)</f>
        <v/>
      </c>
      <c r="BU39" s="389">
        <f>IF('1-1全国'!$BO198="","",'1-1全国'!$BO198)</f>
        <v>4515.49</v>
      </c>
      <c r="BV39" s="486"/>
      <c r="BW39" s="389">
        <f>IF('1-1全国'!$BQ198="","",'1-1全国'!$BQ198)</f>
        <v>11371.5</v>
      </c>
      <c r="BX39" s="13" t="str">
        <f>IF('1-1全国'!$BR198="","",'1-1全国'!$BR198)</f>
        <v/>
      </c>
      <c r="BY39" s="389">
        <f>IF('1-1全国'!$BS198="","",'1-1全国'!$BS198)</f>
        <v>5460.6959999999999</v>
      </c>
      <c r="BZ39" s="13" t="str">
        <f>IF('1-1全国'!$BT198="","",'1-1全国'!$BT198)</f>
        <v/>
      </c>
      <c r="CA39" s="391">
        <f>IF('1-1全国'!$BU198="","",'1-1全国'!$BU198)</f>
        <v>124.9</v>
      </c>
      <c r="CB39" s="13" t="str">
        <f>IF('1-1全国'!$BV198="","",'1-1全国'!$BV198)</f>
        <v/>
      </c>
      <c r="CC39" s="392">
        <f>IF('1-1全国'!$BW198="","",'1-1全国'!$BW198)</f>
        <v>110.7</v>
      </c>
      <c r="CD39" s="13" t="s">
        <v>108</v>
      </c>
      <c r="CE39" s="408">
        <v>6</v>
      </c>
      <c r="CF39" s="409">
        <v>12</v>
      </c>
      <c r="CG39" s="13"/>
      <c r="CH39" s="389">
        <f>IF('1-1全国'!$BY198="","",'1-1全国'!$BY198)</f>
        <v>352633</v>
      </c>
      <c r="CI39" s="13" t="str">
        <f>IF('1-1全国'!$BZ198="","",'1-1全国'!$BZ198)</f>
        <v/>
      </c>
      <c r="CJ39" s="396">
        <f>IF('1-1全国'!$CA198="","",'1-1全国'!$CA198)</f>
        <v>1.25</v>
      </c>
      <c r="CK39" s="13" t="str">
        <f>IF('1-1全国'!$CB198="","",'1-1全国'!$CB198)</f>
        <v/>
      </c>
      <c r="CL39" s="389">
        <f>IF('1-1全国'!$CC198="","",'1-1全国'!$CC198)</f>
        <v>289.67599999999999</v>
      </c>
      <c r="CM39" s="13" t="str">
        <f>IF('1-1全国'!$CD198="","",'1-1全国'!$CD198)</f>
        <v/>
      </c>
      <c r="CN39" s="389">
        <f>IF('1-1全国'!$CE198="","",'1-1全国'!$CE198)</f>
        <v>790.79100000000005</v>
      </c>
      <c r="CO39" s="13" t="str">
        <f>IF('1-1全国'!$CF198="","",'1-1全国'!$CF198)</f>
        <v/>
      </c>
      <c r="CP39" s="391">
        <f>IF('1-1全国'!$CG198="","",'1-1全国'!$CG198)</f>
        <v>193.9</v>
      </c>
      <c r="CQ39" s="13" t="str">
        <f>IF('1-1全国'!$CH198="","",'1-1全国'!$CH198)</f>
        <v/>
      </c>
      <c r="CR39" s="391">
        <f>IF('1-1全国'!$CI198="","",'1-1全国'!$CI198)</f>
        <v>172.4</v>
      </c>
      <c r="CS39" s="13" t="str">
        <f>IF('1-1全国'!$CJ198="","",'1-1全国'!$CJ198)</f>
        <v/>
      </c>
      <c r="CT39" s="391">
        <f>IF('1-1全国'!$CK198="","",'1-1全国'!$CK198)</f>
        <v>108.8</v>
      </c>
      <c r="CU39" s="13" t="str">
        <f>IF('1-1全国'!$CL198="","",'1-1全国'!$CL198)</f>
        <v/>
      </c>
      <c r="CV39" s="391">
        <f>IF('1-1全国'!$CM198="","",'1-1全国'!$CM198)</f>
        <v>96.7</v>
      </c>
      <c r="CW39" s="13" t="str">
        <f>IF('1-1全国'!$CN198="","",'1-1全国'!$CN198)</f>
        <v/>
      </c>
      <c r="CX39" s="391">
        <f>IF('1-1全国'!$CO198="","",'1-1全国'!$CO198)</f>
        <v>105.2</v>
      </c>
      <c r="CY39" s="13" t="str">
        <f>IF('1-1全国'!$CP198="","",'1-1全国'!$CP198)</f>
        <v/>
      </c>
      <c r="CZ39" s="391">
        <f>IF('1-1全国'!$CQ198="","",'1-1全国'!$CQ198)</f>
        <v>101.2</v>
      </c>
      <c r="DA39" s="13" t="str">
        <f>IF('1-1全国'!$CR198="","",'1-1全国'!$CR198)</f>
        <v/>
      </c>
      <c r="DB39" s="391">
        <f>IF('1-1全国'!$CS198="","",'1-1全国'!$CS198)</f>
        <v>112.7</v>
      </c>
      <c r="DC39" s="13" t="str">
        <f>IF('1-1全国'!$CT198="","",'1-1全国'!$CT198)</f>
        <v>r</v>
      </c>
      <c r="DD39" s="392">
        <f>IF('1-1全国'!$CU198="","",'1-1全国'!$CU198)</f>
        <v>2.5</v>
      </c>
      <c r="DF39" s="108"/>
      <c r="DG39" s="108"/>
    </row>
    <row r="40" spans="1:111" s="8" customFormat="1" ht="18" customHeight="1">
      <c r="A40" s="129">
        <v>2025</v>
      </c>
      <c r="B40" s="13" t="s">
        <v>108</v>
      </c>
      <c r="C40" s="408">
        <v>7</v>
      </c>
      <c r="D40" s="409">
        <v>1</v>
      </c>
      <c r="E40" s="12"/>
      <c r="F40" s="386"/>
      <c r="G40" s="518">
        <f>IF('1-1全国'!$G199="","",'1-1全国'!$G199)</f>
        <v>60</v>
      </c>
      <c r="H40" s="386"/>
      <c r="I40" s="412">
        <f>IF('1-1全国'!$I199="","",'1-1全国'!$I199)</f>
        <v>55.6</v>
      </c>
      <c r="J40" s="386"/>
      <c r="K40" s="412">
        <f>IF('1-1全国'!$K199="","",'1-1全国'!$K199)</f>
        <v>75</v>
      </c>
      <c r="L40" s="13"/>
      <c r="M40" s="520">
        <f>IF('1-1全国'!$M199="","",'1-1全国'!$M199)</f>
        <v>12359</v>
      </c>
      <c r="N40" s="13"/>
      <c r="O40" s="403">
        <f>IF('1-1全国'!$O199="","",'1-1全国'!$O199)</f>
        <v>0</v>
      </c>
      <c r="P40" s="13"/>
      <c r="Q40" s="404">
        <f>IF('1-1全国'!$Q199="","",'1-1全国'!$Q199)</f>
        <v>99.9</v>
      </c>
      <c r="R40" s="13"/>
      <c r="S40" s="390">
        <f>IF('1-1全国'!$S199="","",'1-1全国'!$S199)</f>
        <v>94.4</v>
      </c>
      <c r="T40" s="13" t="str">
        <f>IF('1-1全国'!$T199="","",'1-1全国'!$T199)</f>
        <v/>
      </c>
      <c r="U40" s="404">
        <f>IF('1-1全国'!$U199="","",'1-1全国'!$U199)</f>
        <v>98.5</v>
      </c>
      <c r="V40" s="13" t="str">
        <f>IF('1-1全国'!$V199="","",'1-1全国'!$V199)</f>
        <v/>
      </c>
      <c r="W40" s="390">
        <f>IF('1-1全国'!$W199="","",'1-1全国'!$W199)</f>
        <v>92.3</v>
      </c>
      <c r="X40" s="13" t="str">
        <f>IF('1-1全国'!$X199="","",'1-1全国'!$X199)</f>
        <v/>
      </c>
      <c r="Y40" s="390">
        <f>IF('1-1全国'!$Y199="","",'1-1全国'!$Y199)</f>
        <v>102.6</v>
      </c>
      <c r="Z40" s="13" t="str">
        <f>IF('1-1全国'!$Z199="","",'1-1全国'!$Z199)</f>
        <v/>
      </c>
      <c r="AA40" s="390">
        <f>IF('1-1全国'!$AA199="","",'1-1全国'!$AA199)</f>
        <v>102.8</v>
      </c>
      <c r="AB40" s="13" t="s">
        <v>108</v>
      </c>
      <c r="AC40" s="408">
        <v>7</v>
      </c>
      <c r="AD40" s="411">
        <v>1</v>
      </c>
      <c r="AE40" s="12"/>
      <c r="AF40" s="389">
        <f>IF('1-1全国'!$AC199="","",'1-1全国'!$AC199)</f>
        <v>56134</v>
      </c>
      <c r="AG40" s="13" t="str">
        <f>IF('1-1全国'!$AD199="","",'1-1全国'!$AD199)</f>
        <v/>
      </c>
      <c r="AH40" s="389">
        <f>IF('1-1全国'!$AE199="","",'1-1全国'!$AE199)</f>
        <v>13525</v>
      </c>
      <c r="AI40" s="13" t="str">
        <f>IF('1-1全国'!$AF199="","",'1-1全国'!$AF199)</f>
        <v/>
      </c>
      <c r="AJ40" s="389">
        <f>IF('1-1全国'!$AG199="","",'1-1全国'!$AG199)</f>
        <v>24387</v>
      </c>
      <c r="AK40" s="13" t="str">
        <f>IF('1-1全国'!$AH199="","",'1-1全国'!$AH199)</f>
        <v/>
      </c>
      <c r="AL40" s="389">
        <f>IF('1-1全国'!$AI199="","",'1-1全国'!$AI199)</f>
        <v>8807</v>
      </c>
      <c r="AM40" s="13" t="str">
        <f>IF('1-1全国'!$AJ199="","",'1-1全国'!$AJ199)</f>
        <v/>
      </c>
      <c r="AN40" s="389">
        <f>IF('1-1全国'!$AK199="","",'1-1全国'!$AK199)</f>
        <v>5662</v>
      </c>
      <c r="AO40" s="13" t="str">
        <f>IF('1-1全国'!$AL199="","",'1-1全国'!$AL199)</f>
        <v/>
      </c>
      <c r="AP40" s="389">
        <f>IF('1-1全国'!$AM199="","",'1-1全国'!$AM199)</f>
        <v>6980</v>
      </c>
      <c r="AQ40" s="13" t="str">
        <f>IF('1-1全国'!$AN199="","",'1-1全国'!$AN199)</f>
        <v/>
      </c>
      <c r="AR40" s="389">
        <f>IF('1-1全国'!$AO199="","",'1-1全国'!$AO199)</f>
        <v>21079</v>
      </c>
      <c r="AS40" s="13" t="str">
        <f>IF('1-1全国'!$AP199="","",'1-1全国'!$AP199)</f>
        <v/>
      </c>
      <c r="AT40" s="389">
        <f>IF('1-1全国'!$AQ199="","",'1-1全国'!$AQ199)</f>
        <v>0</v>
      </c>
      <c r="AU40" s="13" t="str">
        <f>IF('1-1全国'!AR199="","",'1-1全国'!AR199)</f>
        <v/>
      </c>
      <c r="AV40" s="389">
        <f>IF('1-1全国'!$AS199="","",'1-1全国'!$AS199)</f>
        <v>0</v>
      </c>
      <c r="AW40" s="13" t="str">
        <f>IF('1-1全国'!$AT199="","",'1-1全国'!$AT199)</f>
        <v/>
      </c>
      <c r="AX40" s="389">
        <f>IF('1-1全国'!$AU199="","",'1-1全国'!$AU199)</f>
        <v>9949509</v>
      </c>
      <c r="AY40" s="13" t="str">
        <f>IF('1-1全国'!AV199="","",'1-1全国'!AV199)</f>
        <v/>
      </c>
      <c r="AZ40" s="393">
        <f>IF('1-1全国'!AW199="","",'1-1全国'!AW199)</f>
        <v>6418326</v>
      </c>
      <c r="BA40" s="415"/>
      <c r="BB40" s="416"/>
      <c r="BC40" s="13" t="s">
        <v>108</v>
      </c>
      <c r="BD40" s="408">
        <v>7</v>
      </c>
      <c r="BE40" s="411">
        <v>1</v>
      </c>
      <c r="BF40" s="13"/>
      <c r="BG40" s="389">
        <f>IF('1-1全国'!$BA199="","",'1-1全国'!$BA199)</f>
        <v>840</v>
      </c>
      <c r="BH40" s="13" t="str">
        <f>IF('1-1全国'!$BB199="","",'1-1全国'!$BB199)</f>
        <v/>
      </c>
      <c r="BI40" s="389">
        <f>IF('1-1全国'!$BC199="","",'1-1全国'!$BC199)</f>
        <v>1214</v>
      </c>
      <c r="BJ40" s="13" t="str">
        <f>IF('1-1全国'!$BD199="","",'1-1全国'!$BD199)</f>
        <v/>
      </c>
      <c r="BK40" s="389">
        <f>IF('1-1全国'!$BE199="","",'1-1全国'!$BE199)</f>
        <v>78652</v>
      </c>
      <c r="BL40" s="13" t="str">
        <f>IF('1-1全国'!$BF199="","",'1-1全国'!$BF199)</f>
        <v/>
      </c>
      <c r="BM40" s="389">
        <f>IF('1-1全国'!$BG199="","",'1-1全国'!$BG199)</f>
        <v>106018</v>
      </c>
      <c r="BN40" s="13" t="str">
        <f>IF('1-1全国'!$BH199="","",'1-1全国'!$BH199)</f>
        <v/>
      </c>
      <c r="BO40" s="389">
        <f>IF('1-1全国'!$BI199="","",'1-1全国'!$BI199)</f>
        <v>19159</v>
      </c>
      <c r="BP40" s="13" t="str">
        <f>IF('1-1全国'!$BJ199="","",'1-1全国'!$BJ199)</f>
        <v/>
      </c>
      <c r="BQ40" s="389">
        <f>IF('1-1全国'!$BK199="","",'1-1全国'!$BK199)</f>
        <v>3082</v>
      </c>
      <c r="BR40" s="13" t="str">
        <f>IF('1-1全国'!$BL199="","",'1-1全国'!$BL199)</f>
        <v/>
      </c>
      <c r="BS40" s="389">
        <f>IF('1-1全国'!$BM199="","",'1-1全国'!$BM199)</f>
        <v>12454</v>
      </c>
      <c r="BT40" s="13" t="str">
        <f>IF('1-1全国'!$BN199="","",'1-1全国'!$BN199)</f>
        <v/>
      </c>
      <c r="BU40" s="389">
        <f>IF('1-1全国'!$BO199="","",'1-1全国'!$BO199)</f>
        <v>3624</v>
      </c>
      <c r="BV40" s="486"/>
      <c r="BW40" s="389">
        <f>IF('1-1全国'!$BQ199="","",'1-1全国'!$BQ199)</f>
        <v>10496</v>
      </c>
      <c r="BX40" s="13" t="str">
        <f>IF('1-1全国'!$BR199="","",'1-1全国'!$BR199)</f>
        <v/>
      </c>
      <c r="BY40" s="389">
        <f>IF('1-1全国'!$BS199="","",'1-1全国'!$BS199)</f>
        <v>4888</v>
      </c>
      <c r="BZ40" s="13" t="str">
        <f>IF('1-1全国'!$BT199="","",'1-1全国'!$BT199)</f>
        <v/>
      </c>
      <c r="CA40" s="391">
        <f>IF('1-1全国'!$BU199="","",'1-1全国'!$BU199)</f>
        <v>125.3</v>
      </c>
      <c r="CB40" s="13" t="str">
        <f>IF('1-1全国'!$BV199="","",'1-1全国'!$BV199)</f>
        <v/>
      </c>
      <c r="CC40" s="392">
        <f>IF('1-1全国'!$BW199="","",'1-1全国'!$BW199)</f>
        <v>111.2</v>
      </c>
      <c r="CD40" s="13" t="s">
        <v>108</v>
      </c>
      <c r="CE40" s="408">
        <v>7</v>
      </c>
      <c r="CF40" s="411">
        <v>1</v>
      </c>
      <c r="CG40" s="13"/>
      <c r="CH40" s="389">
        <f>IF('1-1全国'!$BY199="","",'1-1全国'!$BY199)</f>
        <v>305521</v>
      </c>
      <c r="CI40" s="13" t="str">
        <f>IF('1-1全国'!$BZ199="","",'1-1全国'!$BZ199)</f>
        <v/>
      </c>
      <c r="CJ40" s="396">
        <f>IF('1-1全国'!$CA199="","",'1-1全国'!$CA199)</f>
        <v>1.26</v>
      </c>
      <c r="CK40" s="13" t="str">
        <f>IF('1-1全国'!$CB199="","",'1-1全国'!$CB199)</f>
        <v/>
      </c>
      <c r="CL40" s="389">
        <f>IF('1-1全国'!$CC199="","",'1-1全国'!$CC199)</f>
        <v>397</v>
      </c>
      <c r="CM40" s="13" t="str">
        <f>IF('1-1全国'!$CD199="","",'1-1全国'!$CD199)</f>
        <v/>
      </c>
      <c r="CN40" s="389">
        <f>IF('1-1全国'!$CE199="","",'1-1全国'!$CE199)</f>
        <v>907</v>
      </c>
      <c r="CO40" s="13" t="str">
        <f>IF('1-1全国'!$CF199="","",'1-1全国'!$CF199)</f>
        <v/>
      </c>
      <c r="CP40" s="391">
        <f>IF('1-1全国'!$CG199="","",'1-1全国'!$CG199)</f>
        <v>91.9</v>
      </c>
      <c r="CQ40" s="13" t="str">
        <f>IF('1-1全国'!$CH199="","",'1-1全国'!$CH199)</f>
        <v/>
      </c>
      <c r="CR40" s="391">
        <f>IF('1-1全国'!$CI199="","",'1-1全国'!$CI199)</f>
        <v>81.2</v>
      </c>
      <c r="CS40" s="13" t="str">
        <f>IF('1-1全国'!$CJ199="","",'1-1全国'!$CJ199)</f>
        <v/>
      </c>
      <c r="CT40" s="391">
        <f>IF('1-1全国'!$CK199="","",'1-1全国'!$CK199)</f>
        <v>107</v>
      </c>
      <c r="CU40" s="13" t="str">
        <f>IF('1-1全国'!$CL199="","",'1-1全国'!$CL199)</f>
        <v/>
      </c>
      <c r="CV40" s="391">
        <f>IF('1-1全国'!$CM199="","",'1-1全国'!$CM199)</f>
        <v>94.5</v>
      </c>
      <c r="CW40" s="13" t="str">
        <f>IF('1-1全国'!$CN199="","",'1-1全国'!$CN199)</f>
        <v/>
      </c>
      <c r="CX40" s="391">
        <f>IF('1-1全国'!$CO199="","",'1-1全国'!$CO199)</f>
        <v>105</v>
      </c>
      <c r="CY40" s="13" t="str">
        <f>IF('1-1全国'!$CP199="","",'1-1全国'!$CP199)</f>
        <v/>
      </c>
      <c r="CZ40" s="391">
        <f>IF('1-1全国'!$CQ199="","",'1-1全国'!$CQ199)</f>
        <v>95.1</v>
      </c>
      <c r="DA40" s="13" t="str">
        <f>IF('1-1全国'!$CR199="","",'1-1全国'!$CR199)</f>
        <v/>
      </c>
      <c r="DB40" s="391">
        <f>IF('1-1全国'!$CS199="","",'1-1全国'!$CS199)</f>
        <v>103.7</v>
      </c>
      <c r="DC40" s="13" t="str">
        <f>IF('1-1全国'!$CT199="","",'1-1全国'!$CT199)</f>
        <v/>
      </c>
      <c r="DD40" s="392">
        <f>IF('1-1全国'!$CU199="","",'1-1全国'!$CU199)</f>
        <v>2.5</v>
      </c>
      <c r="DF40" s="108"/>
      <c r="DG40" s="108"/>
    </row>
    <row r="41" spans="1:111" s="8" customFormat="1" ht="18" customHeight="1">
      <c r="A41" s="129">
        <v>2025</v>
      </c>
      <c r="B41" s="88" t="s">
        <v>108</v>
      </c>
      <c r="C41" s="444">
        <v>7</v>
      </c>
      <c r="D41" s="476">
        <v>2</v>
      </c>
      <c r="E41" s="90"/>
      <c r="F41" s="386"/>
      <c r="G41" s="518">
        <f>IF('1-1全国'!$G200="","",'1-1全国'!$G200)</f>
        <v>55</v>
      </c>
      <c r="H41" s="387"/>
      <c r="I41" s="412">
        <f>IF('1-1全国'!$I200="","",'1-1全国'!$I200)</f>
        <v>61.1</v>
      </c>
      <c r="J41" s="386"/>
      <c r="K41" s="412">
        <f>IF('1-1全国'!$K200="","",'1-1全国'!$K200)</f>
        <v>75</v>
      </c>
      <c r="L41" s="88"/>
      <c r="M41" s="519">
        <f>IF('1-1全国'!$M200="","",'1-1全国'!$M200)</f>
        <v>12354</v>
      </c>
      <c r="N41" s="88"/>
      <c r="O41" s="498">
        <f>IF('1-1全国'!$O200="","",'1-1全国'!$O200)</f>
        <v>0</v>
      </c>
      <c r="P41" s="88"/>
      <c r="Q41" s="499">
        <f>IF('1-1全国'!$Q200="","",'1-1全国'!$Q200)</f>
        <v>102.2</v>
      </c>
      <c r="R41" s="88"/>
      <c r="S41" s="500">
        <f>IF('1-1全国'!$S200="","",'1-1全国'!$S200)</f>
        <v>97.3</v>
      </c>
      <c r="T41" s="88" t="str">
        <f>IF('1-1全国'!$T200="","",'1-1全国'!$T200)</f>
        <v/>
      </c>
      <c r="U41" s="499">
        <f>IF('1-1全国'!$U200="","",'1-1全国'!$U200)</f>
        <v>101.5</v>
      </c>
      <c r="V41" s="88" t="str">
        <f>IF('1-1全国'!$V200="","",'1-1全国'!$V200)</f>
        <v/>
      </c>
      <c r="W41" s="500">
        <f>IF('1-1全国'!$W200="","",'1-1全国'!$W200)</f>
        <v>97.1</v>
      </c>
      <c r="X41" s="88" t="str">
        <f>IF('1-1全国'!$X200="","",'1-1全国'!$X200)</f>
        <v/>
      </c>
      <c r="Y41" s="500">
        <f>IF('1-1全国'!$Y200="","",'1-1全国'!$Y200)</f>
        <v>100.9</v>
      </c>
      <c r="Z41" s="88" t="str">
        <f>IF('1-1全国'!$Z200="","",'1-1全国'!$Z200)</f>
        <v/>
      </c>
      <c r="AA41" s="500">
        <f>IF('1-1全国'!$AA200="","",'1-1全国'!$AA200)</f>
        <v>101.3</v>
      </c>
      <c r="AB41" s="88" t="s">
        <v>108</v>
      </c>
      <c r="AC41" s="444">
        <v>7</v>
      </c>
      <c r="AD41" s="478">
        <v>2</v>
      </c>
      <c r="AE41" s="12"/>
      <c r="AF41" s="389">
        <f>IF('1-1全国'!$AC200="","",'1-1全国'!$AC200)</f>
        <v>60583</v>
      </c>
      <c r="AG41" s="13" t="str">
        <f>IF('1-1全国'!$AD200="","",'1-1全国'!$AD200)</f>
        <v/>
      </c>
      <c r="AH41" s="389">
        <f>IF('1-1全国'!$AE200="","",'1-1全国'!$AE200)</f>
        <v>16272</v>
      </c>
      <c r="AI41" s="13" t="str">
        <f>IF('1-1全国'!$AF200="","",'1-1全国'!$AF200)</f>
        <v/>
      </c>
      <c r="AJ41" s="389">
        <f>IF('1-1全国'!$AG200="","",'1-1全国'!$AG200)</f>
        <v>25744</v>
      </c>
      <c r="AK41" s="13" t="str">
        <f>IF('1-1全国'!$AH200="","",'1-1全国'!$AH200)</f>
        <v/>
      </c>
      <c r="AL41" s="389">
        <f>IF('1-1全国'!$AI200="","",'1-1全国'!$AI200)</f>
        <v>9158</v>
      </c>
      <c r="AM41" s="13" t="str">
        <f>IF('1-1全国'!$AJ200="","",'1-1全国'!$AJ200)</f>
        <v/>
      </c>
      <c r="AN41" s="389">
        <f>IF('1-1全国'!$AK200="","",'1-1全国'!$AK200)</f>
        <v>6914</v>
      </c>
      <c r="AO41" s="13" t="str">
        <f>IF('1-1全国'!$AL200="","",'1-1全国'!$AL200)</f>
        <v/>
      </c>
      <c r="AP41" s="389">
        <f>IF('1-1全国'!$AM200="","",'1-1全国'!$AM200)</f>
        <v>8076</v>
      </c>
      <c r="AQ41" s="13" t="str">
        <f>IF('1-1全国'!$AN200="","",'1-1全国'!$AN200)</f>
        <v/>
      </c>
      <c r="AR41" s="389">
        <f>IF('1-1全国'!$AO200="","",'1-1全国'!$AO200)</f>
        <v>23704</v>
      </c>
      <c r="AS41" s="13" t="str">
        <f>IF('1-1全国'!$AP200="","",'1-1全国'!$AP200)</f>
        <v/>
      </c>
      <c r="AT41" s="389">
        <f>IF('1-1全国'!$AQ200="","",'1-1全国'!$AQ200)</f>
        <v>0</v>
      </c>
      <c r="AU41" s="13" t="str">
        <f>IF('1-1全国'!AR200="","",'1-1全国'!AR200)</f>
        <v/>
      </c>
      <c r="AV41" s="389">
        <f>IF('1-1全国'!$AS200="","",'1-1全国'!$AS200)</f>
        <v>0</v>
      </c>
      <c r="AW41" s="13" t="str">
        <f>IF('1-1全国'!$AT200="","",'1-1全国'!$AT200)</f>
        <v/>
      </c>
      <c r="AX41" s="389">
        <f>IF('1-1全国'!$AU200="","",'1-1全国'!$AU200)</f>
        <v>9932795</v>
      </c>
      <c r="AY41" s="13" t="str">
        <f>IF('1-1全国'!AV200="","",'1-1全国'!AV200)</f>
        <v/>
      </c>
      <c r="AZ41" s="393">
        <f>IF('1-1全国'!AW200="","",'1-1全国'!AW200)</f>
        <v>6407881</v>
      </c>
      <c r="BA41" s="445"/>
      <c r="BB41" s="446"/>
      <c r="BC41" s="88" t="s">
        <v>108</v>
      </c>
      <c r="BD41" s="444">
        <v>7</v>
      </c>
      <c r="BE41" s="478">
        <v>2</v>
      </c>
      <c r="BF41" s="13"/>
      <c r="BG41" s="389">
        <f>IF('1-1全国'!$BA200="","",'1-1全国'!$BA200)</f>
        <v>764</v>
      </c>
      <c r="BH41" s="13" t="str">
        <f>IF('1-1全国'!$BB200="","",'1-1全国'!$BB200)</f>
        <v/>
      </c>
      <c r="BI41" s="389">
        <f>IF('1-1全国'!$BC200="","",'1-1全国'!$BC200)</f>
        <v>1713</v>
      </c>
      <c r="BJ41" s="13" t="str">
        <f>IF('1-1全国'!$BD200="","",'1-1全国'!$BD200)</f>
        <v/>
      </c>
      <c r="BK41" s="389">
        <f>IF('1-1全国'!$BE200="","",'1-1全国'!$BE200)</f>
        <v>91901</v>
      </c>
      <c r="BL41" s="13" t="str">
        <f>IF('1-1全国'!$BF200="","",'1-1全国'!$BF200)</f>
        <v/>
      </c>
      <c r="BM41" s="389">
        <f>IF('1-1全国'!$BG200="","",'1-1全国'!$BG200)</f>
        <v>86046</v>
      </c>
      <c r="BN41" s="13" t="str">
        <f>IF('1-1全国'!$BH200="","",'1-1全国'!$BH200)</f>
        <v/>
      </c>
      <c r="BO41" s="389">
        <f>IF('1-1全国'!$BI200="","",'1-1全国'!$BI200)</f>
        <v>17306</v>
      </c>
      <c r="BP41" s="13" t="str">
        <f>IF('1-1全国'!$BJ200="","",'1-1全国'!$BJ200)</f>
        <v/>
      </c>
      <c r="BQ41" s="389">
        <f>IF('1-1全国'!$BK200="","",'1-1全国'!$BK200)</f>
        <v>2378</v>
      </c>
      <c r="BR41" s="13" t="str">
        <f>IF('1-1全国'!$BL200="","",'1-1全国'!$BL200)</f>
        <v/>
      </c>
      <c r="BS41" s="389">
        <f>IF('1-1全国'!$BM200="","",'1-1全国'!$BM200)</f>
        <v>11731</v>
      </c>
      <c r="BT41" s="13" t="str">
        <f>IF('1-1全国'!$BN200="","",'1-1全国'!$BN200)</f>
        <v/>
      </c>
      <c r="BU41" s="389">
        <f>IF('1-1全国'!$BO200="","",'1-1全国'!$BO200)</f>
        <v>3197</v>
      </c>
      <c r="BV41" s="488"/>
      <c r="BW41" s="389">
        <f>IF('1-1全国'!$BQ200="","",'1-1全国'!$BQ200)</f>
        <v>9802</v>
      </c>
      <c r="BX41" s="13" t="str">
        <f>IF('1-1全国'!$BR200="","",'1-1全国'!$BR200)</f>
        <v/>
      </c>
      <c r="BY41" s="389">
        <f>IF('1-1全国'!$BS200="","",'1-1全国'!$BS200)</f>
        <v>4793</v>
      </c>
      <c r="BZ41" s="13" t="str">
        <f>IF('1-1全国'!$BT200="","",'1-1全国'!$BT200)</f>
        <v/>
      </c>
      <c r="CA41" s="391">
        <f>IF('1-1全国'!$BU200="","",'1-1全国'!$BU200)</f>
        <v>125.3</v>
      </c>
      <c r="CB41" s="13" t="str">
        <f>IF('1-1全国'!$BV200="","",'1-1全国'!$BV200)</f>
        <v/>
      </c>
      <c r="CC41" s="392">
        <f>IF('1-1全国'!$BW200="","",'1-1全国'!$BW200)</f>
        <v>110.8</v>
      </c>
      <c r="CD41" s="88" t="s">
        <v>108</v>
      </c>
      <c r="CE41" s="444">
        <v>7</v>
      </c>
      <c r="CF41" s="478">
        <v>2</v>
      </c>
      <c r="CG41" s="13"/>
      <c r="CH41" s="389">
        <f>IF('1-1全国'!$BY200="","",'1-1全国'!$BY200)</f>
        <v>290511</v>
      </c>
      <c r="CI41" s="13" t="str">
        <f>IF('1-1全国'!$BZ200="","",'1-1全国'!$BZ200)</f>
        <v/>
      </c>
      <c r="CJ41" s="396">
        <f>IF('1-1全国'!$CA200="","",'1-1全国'!$CA200)</f>
        <v>1.24</v>
      </c>
      <c r="CK41" s="13" t="str">
        <f>IF('1-1全国'!$CB200="","",'1-1全国'!$CB200)</f>
        <v/>
      </c>
      <c r="CL41" s="389">
        <f>IF('1-1全国'!$CC200="","",'1-1全国'!$CC200)</f>
        <v>361</v>
      </c>
      <c r="CM41" s="13" t="str">
        <f>IF('1-1全国'!$CD200="","",'1-1全国'!$CD200)</f>
        <v/>
      </c>
      <c r="CN41" s="389">
        <f>IF('1-1全国'!$CE200="","",'1-1全国'!$CE200)</f>
        <v>840</v>
      </c>
      <c r="CO41" s="13" t="str">
        <f>IF('1-1全国'!$CF200="","",'1-1全国'!$CF200)</f>
        <v/>
      </c>
      <c r="CP41" s="391">
        <f>IF('1-1全国'!$CG200="","",'1-1全国'!$CG200)</f>
        <v>90.7</v>
      </c>
      <c r="CQ41" s="13" t="str">
        <f>IF('1-1全国'!$CH200="","",'1-1全国'!$CH200)</f>
        <v/>
      </c>
      <c r="CR41" s="391">
        <f>IF('1-1全国'!$CI200="","",'1-1全国'!$CI200)</f>
        <v>80.5</v>
      </c>
      <c r="CS41" s="13" t="str">
        <f>IF('1-1全国'!$CJ200="","",'1-1全国'!$CJ200)</f>
        <v/>
      </c>
      <c r="CT41" s="391">
        <f>IF('1-1全国'!$CK200="","",'1-1全国'!$CK200)</f>
        <v>106.8</v>
      </c>
      <c r="CU41" s="13" t="str">
        <f>IF('1-1全国'!$CL200="","",'1-1全国'!$CL200)</f>
        <v/>
      </c>
      <c r="CV41" s="391">
        <f>IF('1-1全国'!$CM200="","",'1-1全国'!$CM200)</f>
        <v>94.8</v>
      </c>
      <c r="CW41" s="13" t="str">
        <f>IF('1-1全国'!$CN200="","",'1-1全国'!$CN200)</f>
        <v/>
      </c>
      <c r="CX41" s="391">
        <f>IF('1-1全国'!$CO200="","",'1-1全国'!$CO200)</f>
        <v>104.8</v>
      </c>
      <c r="CY41" s="13" t="str">
        <f>IF('1-1全国'!$CP200="","",'1-1全国'!$CP200)</f>
        <v/>
      </c>
      <c r="CZ41" s="391">
        <f>IF('1-1全国'!$CQ200="","",'1-1全国'!$CQ200)</f>
        <v>96.8</v>
      </c>
      <c r="DA41" s="13" t="str">
        <f>IF('1-1全国'!$CR200="","",'1-1全国'!$CR200)</f>
        <v/>
      </c>
      <c r="DB41" s="391">
        <f>IF('1-1全国'!$CS200="","",'1-1全国'!$CS200)</f>
        <v>111.9</v>
      </c>
      <c r="DC41" s="13" t="str">
        <f>IF('1-1全国'!$CT200="","",'1-1全国'!$CT200)</f>
        <v/>
      </c>
      <c r="DD41" s="392">
        <f>IF('1-1全国'!$CU200="","",'1-1全国'!$CU200)</f>
        <v>2.4</v>
      </c>
      <c r="DF41" s="108"/>
      <c r="DG41" s="108"/>
    </row>
    <row r="42" spans="1:111" s="8" customFormat="1" ht="18" customHeight="1">
      <c r="A42" s="407"/>
      <c r="B42" s="88"/>
      <c r="C42" s="270" t="s">
        <v>242</v>
      </c>
      <c r="D42" s="269"/>
      <c r="E42" s="265"/>
      <c r="F42" s="701" t="s">
        <v>34</v>
      </c>
      <c r="G42" s="701"/>
      <c r="H42" s="701"/>
      <c r="I42" s="701"/>
      <c r="J42" s="701"/>
      <c r="K42" s="701"/>
      <c r="L42" s="701" t="s">
        <v>34</v>
      </c>
      <c r="M42" s="701"/>
      <c r="N42" s="701"/>
      <c r="O42" s="701"/>
      <c r="P42" s="705" t="s">
        <v>249</v>
      </c>
      <c r="Q42" s="706"/>
      <c r="R42" s="706"/>
      <c r="S42" s="706"/>
      <c r="T42" s="707"/>
      <c r="U42" s="707"/>
      <c r="V42" s="707"/>
      <c r="W42" s="707"/>
      <c r="X42" s="707"/>
      <c r="Y42" s="707"/>
      <c r="Z42" s="707"/>
      <c r="AA42" s="708"/>
      <c r="AB42" s="288"/>
      <c r="AC42" s="289" t="s">
        <v>242</v>
      </c>
      <c r="AD42" s="382"/>
      <c r="AE42" s="288"/>
      <c r="AF42" s="706" t="s">
        <v>253</v>
      </c>
      <c r="AG42" s="706"/>
      <c r="AH42" s="706"/>
      <c r="AI42" s="706"/>
      <c r="AJ42" s="709"/>
      <c r="AK42" s="287"/>
      <c r="AL42" s="706" t="s">
        <v>253</v>
      </c>
      <c r="AM42" s="706"/>
      <c r="AN42" s="709"/>
      <c r="AO42" s="311"/>
      <c r="AP42" s="709" t="s">
        <v>253</v>
      </c>
      <c r="AQ42" s="701"/>
      <c r="AR42" s="701"/>
      <c r="AS42" s="287"/>
      <c r="AT42" s="703" t="s">
        <v>34</v>
      </c>
      <c r="AU42" s="703"/>
      <c r="AV42" s="703"/>
      <c r="AW42" s="702" t="s">
        <v>253</v>
      </c>
      <c r="AX42" s="703"/>
      <c r="AY42" s="703"/>
      <c r="AZ42" s="704"/>
      <c r="BA42" s="709" t="s">
        <v>41</v>
      </c>
      <c r="BB42" s="705"/>
      <c r="BC42" s="288"/>
      <c r="BD42" s="289" t="s">
        <v>242</v>
      </c>
      <c r="BE42" s="290"/>
      <c r="BF42" s="288"/>
      <c r="BG42" s="706" t="s">
        <v>253</v>
      </c>
      <c r="BH42" s="706"/>
      <c r="BI42" s="709"/>
      <c r="BJ42" s="701" t="s">
        <v>253</v>
      </c>
      <c r="BK42" s="701"/>
      <c r="BL42" s="701"/>
      <c r="BM42" s="705"/>
      <c r="BN42" s="287"/>
      <c r="BO42" s="706" t="s">
        <v>253</v>
      </c>
      <c r="BP42" s="706"/>
      <c r="BQ42" s="706"/>
      <c r="BR42" s="706"/>
      <c r="BS42" s="706"/>
      <c r="BT42" s="706"/>
      <c r="BU42" s="709"/>
      <c r="BV42" s="705" t="s">
        <v>306</v>
      </c>
      <c r="BW42" s="709"/>
      <c r="BX42" s="705" t="s">
        <v>253</v>
      </c>
      <c r="BY42" s="709"/>
      <c r="BZ42" s="287"/>
      <c r="CA42" s="291" t="s">
        <v>251</v>
      </c>
      <c r="CB42" s="287"/>
      <c r="CC42" s="291" t="s">
        <v>250</v>
      </c>
      <c r="CD42" s="88"/>
      <c r="CE42" s="289" t="s">
        <v>242</v>
      </c>
      <c r="CF42" s="290"/>
      <c r="CG42" s="767" t="s">
        <v>252</v>
      </c>
      <c r="CH42" s="767"/>
      <c r="CI42" s="702" t="s">
        <v>253</v>
      </c>
      <c r="CJ42" s="703"/>
      <c r="CK42" s="703"/>
      <c r="CL42" s="703"/>
      <c r="CM42" s="703"/>
      <c r="CN42" s="704"/>
      <c r="CO42" s="701" t="s">
        <v>253</v>
      </c>
      <c r="CP42" s="701"/>
      <c r="CQ42" s="701"/>
      <c r="CR42" s="701"/>
      <c r="CS42" s="701"/>
      <c r="CT42" s="701"/>
      <c r="CU42" s="701"/>
      <c r="CV42" s="701"/>
      <c r="CW42" s="701"/>
      <c r="CX42" s="701"/>
      <c r="CY42" s="701"/>
      <c r="CZ42" s="701"/>
      <c r="DA42" s="814"/>
      <c r="DB42" s="814"/>
      <c r="DC42" s="388"/>
      <c r="DD42" s="314" t="s">
        <v>253</v>
      </c>
    </row>
    <row r="43" spans="1:111" s="8" customFormat="1" ht="18" customHeight="1">
      <c r="A43" s="129">
        <v>2022</v>
      </c>
      <c r="B43" s="741" t="s">
        <v>244</v>
      </c>
      <c r="C43" s="742"/>
      <c r="D43" s="742"/>
      <c r="E43" s="266"/>
      <c r="F43" s="741" t="s">
        <v>96</v>
      </c>
      <c r="G43" s="750"/>
      <c r="H43" s="750"/>
      <c r="I43" s="750"/>
      <c r="J43" s="750"/>
      <c r="K43" s="805"/>
      <c r="L43" s="741" t="s">
        <v>59</v>
      </c>
      <c r="M43" s="742"/>
      <c r="N43" s="742"/>
      <c r="O43" s="789"/>
      <c r="P43" s="741" t="s">
        <v>38</v>
      </c>
      <c r="Q43" s="742"/>
      <c r="R43" s="742"/>
      <c r="S43" s="742"/>
      <c r="T43" s="742"/>
      <c r="U43" s="742"/>
      <c r="V43" s="742"/>
      <c r="W43" s="742"/>
      <c r="X43" s="742"/>
      <c r="Y43" s="742"/>
      <c r="Z43" s="742"/>
      <c r="AA43" s="789"/>
      <c r="AB43" s="741" t="s">
        <v>244</v>
      </c>
      <c r="AC43" s="742"/>
      <c r="AD43" s="742"/>
      <c r="AE43" s="741" t="s">
        <v>36</v>
      </c>
      <c r="AF43" s="742"/>
      <c r="AG43" s="742"/>
      <c r="AH43" s="742"/>
      <c r="AI43" s="742"/>
      <c r="AJ43" s="789"/>
      <c r="AK43" s="835" t="s">
        <v>291</v>
      </c>
      <c r="AL43" s="836"/>
      <c r="AM43" s="836"/>
      <c r="AN43" s="837"/>
      <c r="AO43" s="741" t="s">
        <v>157</v>
      </c>
      <c r="AP43" s="742"/>
      <c r="AQ43" s="742"/>
      <c r="AR43" s="789"/>
      <c r="AS43" s="278"/>
      <c r="AT43" s="807"/>
      <c r="AU43" s="807"/>
      <c r="AV43" s="808"/>
      <c r="AW43" s="741" t="s">
        <v>16</v>
      </c>
      <c r="AX43" s="742"/>
      <c r="AY43" s="742"/>
      <c r="AZ43" s="789"/>
      <c r="BA43" s="668" t="s">
        <v>78</v>
      </c>
      <c r="BB43" s="671"/>
      <c r="BC43" s="741" t="s">
        <v>244</v>
      </c>
      <c r="BD43" s="742"/>
      <c r="BE43" s="742"/>
      <c r="BF43" s="67"/>
      <c r="BG43" s="668" t="s">
        <v>115</v>
      </c>
      <c r="BH43" s="668"/>
      <c r="BI43" s="841"/>
      <c r="BJ43" s="741" t="s">
        <v>57</v>
      </c>
      <c r="BK43" s="750"/>
      <c r="BL43" s="750"/>
      <c r="BM43" s="750"/>
      <c r="BN43" s="761" t="s">
        <v>148</v>
      </c>
      <c r="BO43" s="762"/>
      <c r="BP43" s="762"/>
      <c r="BQ43" s="762"/>
      <c r="BR43" s="762"/>
      <c r="BS43" s="762"/>
      <c r="BT43" s="762"/>
      <c r="BU43" s="762"/>
      <c r="BV43" s="762"/>
      <c r="BW43" s="763"/>
      <c r="BX43" s="741" t="s">
        <v>97</v>
      </c>
      <c r="BY43" s="844"/>
      <c r="BZ43" s="741" t="s">
        <v>114</v>
      </c>
      <c r="CA43" s="789"/>
      <c r="CB43" s="741" t="s">
        <v>59</v>
      </c>
      <c r="CC43" s="789"/>
      <c r="CD43" s="741" t="s">
        <v>244</v>
      </c>
      <c r="CE43" s="742"/>
      <c r="CF43" s="742"/>
      <c r="CG43" s="741" t="s">
        <v>59</v>
      </c>
      <c r="CH43" s="789"/>
      <c r="CI43" s="741" t="s">
        <v>39</v>
      </c>
      <c r="CJ43" s="742"/>
      <c r="CK43" s="742"/>
      <c r="CL43" s="742"/>
      <c r="CM43" s="742"/>
      <c r="CN43" s="742"/>
      <c r="CO43" s="742"/>
      <c r="CP43" s="742"/>
      <c r="CQ43" s="742"/>
      <c r="CR43" s="742"/>
      <c r="CS43" s="742"/>
      <c r="CT43" s="742"/>
      <c r="CU43" s="742"/>
      <c r="CV43" s="742"/>
      <c r="CW43" s="742"/>
      <c r="CX43" s="742"/>
      <c r="CY43" s="742"/>
      <c r="CZ43" s="742"/>
      <c r="DA43" s="742"/>
      <c r="DB43" s="789"/>
      <c r="DC43" s="741" t="s">
        <v>59</v>
      </c>
      <c r="DD43" s="789"/>
      <c r="DF43" s="108"/>
      <c r="DG43" s="108"/>
    </row>
    <row r="44" spans="1:111" s="8" customFormat="1" ht="23.4" customHeight="1">
      <c r="A44" s="129">
        <v>2023</v>
      </c>
      <c r="B44" s="743"/>
      <c r="C44" s="744"/>
      <c r="D44" s="744"/>
      <c r="E44" s="267"/>
      <c r="F44" s="751"/>
      <c r="G44" s="752"/>
      <c r="H44" s="752"/>
      <c r="I44" s="752"/>
      <c r="J44" s="752"/>
      <c r="K44" s="806"/>
      <c r="L44" s="743"/>
      <c r="M44" s="744"/>
      <c r="N44" s="744"/>
      <c r="O44" s="783"/>
      <c r="P44" s="743"/>
      <c r="Q44" s="744"/>
      <c r="R44" s="744"/>
      <c r="S44" s="744"/>
      <c r="T44" s="744"/>
      <c r="U44" s="744"/>
      <c r="V44" s="744"/>
      <c r="W44" s="744"/>
      <c r="X44" s="744"/>
      <c r="Y44" s="744"/>
      <c r="Z44" s="744"/>
      <c r="AA44" s="783"/>
      <c r="AB44" s="743"/>
      <c r="AC44" s="744"/>
      <c r="AD44" s="744"/>
      <c r="AE44" s="743"/>
      <c r="AF44" s="744"/>
      <c r="AG44" s="744"/>
      <c r="AH44" s="744"/>
      <c r="AI44" s="744"/>
      <c r="AJ44" s="783"/>
      <c r="AK44" s="838" t="s">
        <v>292</v>
      </c>
      <c r="AL44" s="839"/>
      <c r="AM44" s="839"/>
      <c r="AN44" s="840"/>
      <c r="AO44" s="743"/>
      <c r="AP44" s="744"/>
      <c r="AQ44" s="744"/>
      <c r="AR44" s="783"/>
      <c r="AS44" s="279"/>
      <c r="AT44" s="809"/>
      <c r="AU44" s="809"/>
      <c r="AV44" s="810"/>
      <c r="AW44" s="743"/>
      <c r="AX44" s="744"/>
      <c r="AY44" s="744"/>
      <c r="AZ44" s="783"/>
      <c r="BA44" s="811"/>
      <c r="BB44" s="811"/>
      <c r="BC44" s="743"/>
      <c r="BD44" s="744"/>
      <c r="BE44" s="744"/>
      <c r="BF44" s="417"/>
      <c r="BG44" s="842"/>
      <c r="BH44" s="842"/>
      <c r="BI44" s="843"/>
      <c r="BJ44" s="751"/>
      <c r="BK44" s="752"/>
      <c r="BL44" s="752"/>
      <c r="BM44" s="752"/>
      <c r="BN44" s="764"/>
      <c r="BO44" s="765"/>
      <c r="BP44" s="765"/>
      <c r="BQ44" s="765"/>
      <c r="BR44" s="765"/>
      <c r="BS44" s="765"/>
      <c r="BT44" s="765"/>
      <c r="BU44" s="765"/>
      <c r="BV44" s="765"/>
      <c r="BW44" s="766"/>
      <c r="BX44" s="845"/>
      <c r="BY44" s="846"/>
      <c r="BZ44" s="743"/>
      <c r="CA44" s="783"/>
      <c r="CB44" s="743"/>
      <c r="CC44" s="783"/>
      <c r="CD44" s="743"/>
      <c r="CE44" s="744"/>
      <c r="CF44" s="744"/>
      <c r="CG44" s="743"/>
      <c r="CH44" s="783"/>
      <c r="CI44" s="743"/>
      <c r="CJ44" s="744"/>
      <c r="CK44" s="744"/>
      <c r="CL44" s="744"/>
      <c r="CM44" s="744"/>
      <c r="CN44" s="744"/>
      <c r="CO44" s="744"/>
      <c r="CP44" s="744"/>
      <c r="CQ44" s="744"/>
      <c r="CR44" s="744"/>
      <c r="CS44" s="744"/>
      <c r="CT44" s="744"/>
      <c r="CU44" s="744"/>
      <c r="CV44" s="744"/>
      <c r="CW44" s="744"/>
      <c r="CX44" s="744"/>
      <c r="CY44" s="744"/>
      <c r="CZ44" s="744"/>
      <c r="DA44" s="744"/>
      <c r="DB44" s="783"/>
      <c r="DC44" s="743"/>
      <c r="DD44" s="783"/>
      <c r="DF44" s="108"/>
      <c r="DG44" s="108"/>
    </row>
    <row r="45" spans="1:111" s="8" customFormat="1" ht="19.25" customHeight="1">
      <c r="A45" s="52">
        <v>2023</v>
      </c>
      <c r="B45" s="2"/>
      <c r="C45" s="2"/>
      <c r="D45" s="2"/>
      <c r="E45" s="2"/>
      <c r="F45" s="2"/>
      <c r="G45" s="2"/>
      <c r="H45" s="2"/>
      <c r="I45" s="2"/>
      <c r="J45" s="2"/>
      <c r="K45" s="2"/>
      <c r="L45" s="2"/>
      <c r="M45" s="2"/>
      <c r="N45" s="2"/>
      <c r="O45" s="2"/>
      <c r="P45" s="2"/>
      <c r="Q45" s="2"/>
      <c r="R45" s="2"/>
      <c r="S45" s="2"/>
      <c r="T45" s="2"/>
      <c r="U45" s="2"/>
      <c r="V45" s="2"/>
      <c r="W45" s="2"/>
      <c r="X45" s="2"/>
      <c r="Y45" s="2"/>
      <c r="Z45" s="2"/>
      <c r="AA45" s="111"/>
      <c r="AB45" s="111"/>
      <c r="AC45" s="2"/>
      <c r="AD45" s="2"/>
      <c r="AE45" s="111"/>
      <c r="AF45" s="2"/>
      <c r="AG45" s="2"/>
      <c r="AH45" s="2"/>
      <c r="AI45" s="2"/>
      <c r="AJ45" s="2"/>
      <c r="AK45" s="2"/>
      <c r="AL45" s="2"/>
      <c r="AM45" s="2"/>
      <c r="AN45" s="2"/>
      <c r="AO45" s="2"/>
      <c r="AP45" s="2"/>
      <c r="AQ45" s="2"/>
      <c r="AR45" s="2"/>
      <c r="AS45" s="2"/>
      <c r="AT45" s="2"/>
      <c r="AU45" s="2"/>
      <c r="AV45" s="2"/>
      <c r="AW45" s="2"/>
      <c r="AX45" s="2"/>
      <c r="AY45" s="2"/>
      <c r="AZ45" s="111"/>
      <c r="BA45" s="111"/>
      <c r="BB45" s="111"/>
      <c r="BC45" s="111"/>
      <c r="BD45" s="2"/>
      <c r="BE45" s="2"/>
      <c r="BF45" s="111"/>
      <c r="BG45" s="111"/>
      <c r="BH45" s="111"/>
      <c r="BI45" s="111"/>
      <c r="BJ45" s="406"/>
      <c r="BK45" s="111"/>
      <c r="BL45" s="111"/>
      <c r="BM45" s="111"/>
      <c r="BN45" s="2"/>
      <c r="BO45" s="2"/>
      <c r="BP45" s="2"/>
      <c r="BQ45" s="2"/>
      <c r="BR45" s="2"/>
      <c r="BS45" s="2"/>
      <c r="BT45" s="2"/>
      <c r="BU45" s="2"/>
      <c r="BV45" s="2"/>
      <c r="BW45" s="2"/>
      <c r="BX45" s="2"/>
      <c r="BY45" s="2"/>
      <c r="BZ45" s="111"/>
      <c r="CA45" s="2"/>
      <c r="CB45" s="2"/>
      <c r="CC45" s="111"/>
      <c r="CD45" s="111"/>
      <c r="CE45" s="2"/>
      <c r="CF45" s="2"/>
      <c r="CG45" s="2"/>
      <c r="CH45" s="2"/>
      <c r="CI45" s="2"/>
      <c r="CJ45" s="2"/>
      <c r="CK45" s="2"/>
      <c r="CL45" s="2"/>
      <c r="CM45" s="2"/>
      <c r="CN45" s="2"/>
      <c r="CO45" s="16"/>
      <c r="CP45" s="2"/>
      <c r="CQ45" s="16"/>
      <c r="CR45" s="2"/>
      <c r="CS45" s="2"/>
      <c r="CT45" s="2"/>
      <c r="CU45" s="2"/>
      <c r="CV45" s="2"/>
      <c r="CW45" s="16"/>
      <c r="CX45" s="72"/>
      <c r="CY45" s="72"/>
      <c r="CZ45" s="72"/>
      <c r="DA45" s="16"/>
      <c r="DB45" s="72"/>
      <c r="DC45" s="72"/>
      <c r="DD45" s="111"/>
      <c r="DF45" s="108"/>
      <c r="DG45" s="108"/>
    </row>
    <row r="46" spans="1:111" s="8" customFormat="1" ht="19.25" customHeight="1">
      <c r="A46" s="129">
        <v>2023</v>
      </c>
      <c r="B46" s="9"/>
      <c r="C46" s="9"/>
      <c r="D46" s="9"/>
      <c r="E46" s="9"/>
      <c r="F46" s="9" t="s">
        <v>105</v>
      </c>
      <c r="G46" s="9"/>
      <c r="H46" s="9"/>
      <c r="I46" s="9"/>
      <c r="J46" s="9"/>
      <c r="K46" s="9"/>
      <c r="L46" s="9"/>
      <c r="M46" s="9"/>
      <c r="N46" s="9"/>
      <c r="O46" s="9"/>
      <c r="P46" s="9"/>
      <c r="Q46" s="9"/>
      <c r="R46" s="9"/>
      <c r="S46" s="9"/>
      <c r="T46" s="9"/>
      <c r="U46" s="9"/>
      <c r="V46" s="27"/>
      <c r="W46" s="9"/>
      <c r="X46" s="9"/>
      <c r="Y46" s="9"/>
      <c r="Z46" s="9"/>
      <c r="AA46" s="9"/>
      <c r="AB46" s="9"/>
      <c r="AC46" s="9"/>
      <c r="AD46" s="9"/>
      <c r="AE46" s="9"/>
      <c r="AF46" s="9" t="s">
        <v>105</v>
      </c>
      <c r="AG46" s="9"/>
      <c r="AH46" s="9"/>
      <c r="AI46" s="9"/>
      <c r="AJ46" s="9"/>
      <c r="AK46" s="9"/>
      <c r="AL46" s="9"/>
      <c r="AM46" s="9"/>
      <c r="AN46" s="9"/>
      <c r="AO46" s="9"/>
      <c r="AR46" s="9"/>
      <c r="AS46" s="9"/>
      <c r="AT46" s="9"/>
      <c r="AU46" s="9"/>
      <c r="AV46" s="9"/>
      <c r="AW46" s="9"/>
      <c r="AX46" s="9"/>
      <c r="AY46" s="9"/>
      <c r="AZ46" s="9"/>
      <c r="BA46" s="9" t="s">
        <v>105</v>
      </c>
      <c r="BB46" s="9"/>
      <c r="BC46" s="9"/>
      <c r="BD46" s="9"/>
      <c r="BE46" s="9"/>
      <c r="BF46" s="9"/>
      <c r="BG46" s="9" t="s">
        <v>105</v>
      </c>
      <c r="BH46" s="9"/>
      <c r="BJ46" s="9"/>
      <c r="BK46" s="9"/>
      <c r="BL46" s="9"/>
      <c r="BM46" s="9"/>
      <c r="BN46" s="9"/>
      <c r="BO46" s="9"/>
      <c r="BP46" s="9"/>
      <c r="BQ46" s="9"/>
      <c r="BR46" s="9"/>
      <c r="BS46" s="9"/>
      <c r="BT46" s="9"/>
      <c r="BU46" s="9"/>
      <c r="BV46" s="9"/>
      <c r="BW46" s="9"/>
      <c r="BX46" s="9"/>
      <c r="BY46" s="9"/>
      <c r="BZ46" s="9"/>
      <c r="CC46" s="9"/>
      <c r="CD46" s="9"/>
      <c r="CE46" s="9"/>
      <c r="CF46" s="9"/>
      <c r="CG46" s="9" t="s">
        <v>105</v>
      </c>
      <c r="CH46" s="9"/>
      <c r="CI46" s="9"/>
      <c r="CJ46" s="9"/>
      <c r="CK46" s="9"/>
      <c r="CL46" s="9"/>
      <c r="CM46" s="9"/>
      <c r="CN46" s="9"/>
      <c r="CO46" s="9"/>
      <c r="CQ46" s="9"/>
      <c r="CR46" s="9"/>
      <c r="CS46" s="9"/>
      <c r="CT46" s="9"/>
      <c r="CU46" s="9"/>
      <c r="CV46" s="9"/>
      <c r="CW46" s="9"/>
      <c r="CX46" s="9"/>
      <c r="CY46" s="9"/>
      <c r="CZ46" s="9"/>
      <c r="DA46" s="9"/>
      <c r="DB46" s="9"/>
      <c r="DC46" s="9"/>
      <c r="DD46" s="9"/>
      <c r="DF46" s="108"/>
      <c r="DG46" s="108"/>
    </row>
    <row r="47" spans="1:111" s="8" customFormat="1" ht="19.25" customHeight="1">
      <c r="A47" s="52">
        <v>2023</v>
      </c>
      <c r="B47" s="1"/>
      <c r="C47" s="1"/>
      <c r="D47" s="1"/>
      <c r="E47" s="1"/>
      <c r="F47" s="1"/>
      <c r="G47" s="1"/>
      <c r="H47" s="1"/>
      <c r="I47" s="1"/>
      <c r="J47" s="1"/>
      <c r="K47" s="1"/>
      <c r="L47" s="1"/>
      <c r="M47" s="1"/>
      <c r="N47" s="1"/>
      <c r="O47" s="1"/>
      <c r="P47" s="1"/>
      <c r="Q47" s="1"/>
      <c r="R47" s="1"/>
      <c r="S47" s="1"/>
      <c r="T47" s="1"/>
      <c r="U47" s="1"/>
      <c r="V47" s="1"/>
      <c r="W47" s="1"/>
      <c r="X47" s="1"/>
      <c r="Y47" s="1"/>
      <c r="Z47" s="1"/>
      <c r="AA47" s="112"/>
      <c r="AB47" s="112"/>
      <c r="AC47" s="1"/>
      <c r="AD47" s="1"/>
      <c r="AE47" s="112"/>
      <c r="AF47" s="1"/>
      <c r="AG47" s="1"/>
      <c r="AH47" s="1"/>
      <c r="AI47" s="1"/>
      <c r="AJ47" s="1"/>
      <c r="AK47" s="1"/>
      <c r="AL47" s="1"/>
      <c r="AM47" s="1"/>
      <c r="AN47" s="1"/>
      <c r="AO47" s="1"/>
      <c r="AP47" s="1"/>
      <c r="AQ47" s="1"/>
      <c r="AR47" s="1"/>
      <c r="AS47" s="1"/>
      <c r="AT47" s="1"/>
      <c r="AU47" s="1"/>
      <c r="AV47" s="1"/>
      <c r="AW47" s="1"/>
      <c r="AX47" s="1"/>
      <c r="AY47" s="1"/>
      <c r="AZ47" s="112"/>
      <c r="BA47" s="112"/>
      <c r="BB47" s="112"/>
      <c r="BC47" s="112"/>
      <c r="BD47" s="1"/>
      <c r="BE47" s="1"/>
      <c r="BF47" s="112"/>
      <c r="BG47" s="112"/>
      <c r="BH47" s="112"/>
      <c r="BI47" s="112"/>
      <c r="BJ47" s="112"/>
      <c r="BK47" s="112"/>
      <c r="BL47" s="112"/>
      <c r="BM47" s="112"/>
      <c r="BN47" s="1"/>
      <c r="BO47" s="1"/>
      <c r="BP47" s="1"/>
      <c r="BQ47" s="1"/>
      <c r="BR47" s="1"/>
      <c r="BS47" s="1"/>
      <c r="BT47" s="1"/>
      <c r="BU47" s="1"/>
      <c r="BV47" s="1"/>
      <c r="BW47" s="1"/>
      <c r="BX47" s="1"/>
      <c r="BY47" s="1"/>
      <c r="BZ47" s="112"/>
      <c r="CA47" s="1"/>
      <c r="CB47" s="1"/>
      <c r="CC47" s="112"/>
      <c r="CD47" s="112"/>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12"/>
      <c r="DF47" s="108"/>
      <c r="DG47" s="108"/>
    </row>
    <row r="48" spans="1:111" s="8" customFormat="1" ht="19.25" customHeight="1">
      <c r="A48" s="52">
        <v>2023</v>
      </c>
      <c r="B48" s="784" t="s">
        <v>243</v>
      </c>
      <c r="C48" s="750"/>
      <c r="D48" s="750"/>
      <c r="E48" s="234"/>
      <c r="F48" s="710" t="s">
        <v>83</v>
      </c>
      <c r="G48" s="781"/>
      <c r="H48" s="781"/>
      <c r="I48" s="781"/>
      <c r="J48" s="781"/>
      <c r="K48" s="782"/>
      <c r="L48" s="723" t="s">
        <v>27</v>
      </c>
      <c r="M48" s="724"/>
      <c r="N48" s="727" t="s">
        <v>121</v>
      </c>
      <c r="O48" s="724"/>
      <c r="P48" s="710" t="s">
        <v>3</v>
      </c>
      <c r="Q48" s="771"/>
      <c r="R48" s="771"/>
      <c r="S48" s="711"/>
      <c r="T48" s="710" t="s">
        <v>87</v>
      </c>
      <c r="U48" s="771"/>
      <c r="V48" s="771"/>
      <c r="W48" s="711"/>
      <c r="X48" s="710" t="s">
        <v>88</v>
      </c>
      <c r="Y48" s="771"/>
      <c r="Z48" s="771"/>
      <c r="AA48" s="711"/>
      <c r="AB48" s="784" t="s">
        <v>243</v>
      </c>
      <c r="AC48" s="750"/>
      <c r="AD48" s="750"/>
      <c r="AE48" s="710" t="s">
        <v>92</v>
      </c>
      <c r="AF48" s="781"/>
      <c r="AG48" s="781"/>
      <c r="AH48" s="781"/>
      <c r="AI48" s="781"/>
      <c r="AJ48" s="782"/>
      <c r="AK48" s="770" t="s">
        <v>126</v>
      </c>
      <c r="AL48" s="771"/>
      <c r="AM48" s="771"/>
      <c r="AN48" s="711"/>
      <c r="AO48" s="710" t="s">
        <v>7</v>
      </c>
      <c r="AP48" s="781"/>
      <c r="AQ48" s="781"/>
      <c r="AR48" s="782"/>
      <c r="AS48" s="770" t="s">
        <v>198</v>
      </c>
      <c r="AT48" s="771"/>
      <c r="AU48" s="771"/>
      <c r="AV48" s="711"/>
      <c r="AW48" s="710" t="s">
        <v>1</v>
      </c>
      <c r="AX48" s="781"/>
      <c r="AY48" s="781"/>
      <c r="AZ48" s="782"/>
      <c r="BA48" s="738" t="s">
        <v>2</v>
      </c>
      <c r="BB48" s="739"/>
      <c r="BC48" s="784" t="s">
        <v>243</v>
      </c>
      <c r="BD48" s="750"/>
      <c r="BE48" s="750"/>
      <c r="BF48" s="710" t="s">
        <v>135</v>
      </c>
      <c r="BG48" s="781"/>
      <c r="BH48" s="781"/>
      <c r="BI48" s="782"/>
      <c r="BJ48" s="710" t="s">
        <v>4</v>
      </c>
      <c r="BK48" s="771"/>
      <c r="BL48" s="771"/>
      <c r="BM48" s="771"/>
      <c r="BN48" s="710" t="s">
        <v>176</v>
      </c>
      <c r="BO48" s="781"/>
      <c r="BP48" s="781"/>
      <c r="BQ48" s="781"/>
      <c r="BR48" s="781"/>
      <c r="BS48" s="781"/>
      <c r="BT48" s="781"/>
      <c r="BU48" s="781"/>
      <c r="BV48" s="677" t="s">
        <v>307</v>
      </c>
      <c r="BW48" s="790"/>
      <c r="BX48" s="831" t="s">
        <v>288</v>
      </c>
      <c r="BY48" s="832"/>
      <c r="BZ48" s="710" t="s">
        <v>5</v>
      </c>
      <c r="CA48" s="781"/>
      <c r="CB48" s="781"/>
      <c r="CC48" s="782"/>
      <c r="CD48" s="784" t="s">
        <v>243</v>
      </c>
      <c r="CE48" s="750"/>
      <c r="CF48" s="750"/>
      <c r="CG48" s="710" t="s">
        <v>282</v>
      </c>
      <c r="CH48" s="711"/>
      <c r="CI48" s="712" t="s">
        <v>286</v>
      </c>
      <c r="CJ48" s="713"/>
      <c r="CK48" s="712" t="s">
        <v>287</v>
      </c>
      <c r="CL48" s="713"/>
      <c r="CM48" s="730" t="s">
        <v>90</v>
      </c>
      <c r="CN48" s="731"/>
      <c r="CO48" s="710" t="s">
        <v>106</v>
      </c>
      <c r="CP48" s="781"/>
      <c r="CQ48" s="781"/>
      <c r="CR48" s="781"/>
      <c r="CS48" s="781"/>
      <c r="CT48" s="781"/>
      <c r="CU48" s="781"/>
      <c r="CV48" s="782"/>
      <c r="CW48" s="712" t="s">
        <v>285</v>
      </c>
      <c r="CX48" s="713"/>
      <c r="CY48" s="772" t="s">
        <v>284</v>
      </c>
      <c r="CZ48" s="773"/>
      <c r="DA48" s="718" t="s">
        <v>280</v>
      </c>
      <c r="DB48" s="719"/>
      <c r="DC48" s="815" t="s">
        <v>283</v>
      </c>
      <c r="DD48" s="826"/>
      <c r="DF48" s="108"/>
      <c r="DG48" s="108"/>
    </row>
    <row r="49" spans="1:111" s="8" customFormat="1" ht="19.25" customHeight="1">
      <c r="A49" s="52">
        <v>2023</v>
      </c>
      <c r="B49" s="785"/>
      <c r="C49" s="786"/>
      <c r="D49" s="786"/>
      <c r="E49" s="73"/>
      <c r="F49" s="723" t="s">
        <v>84</v>
      </c>
      <c r="G49" s="724"/>
      <c r="H49" s="727" t="s">
        <v>85</v>
      </c>
      <c r="I49" s="724"/>
      <c r="J49" s="723" t="s">
        <v>86</v>
      </c>
      <c r="K49" s="724"/>
      <c r="L49" s="787"/>
      <c r="M49" s="788"/>
      <c r="N49" s="787"/>
      <c r="O49" s="788"/>
      <c r="P49" s="795" t="s">
        <v>268</v>
      </c>
      <c r="Q49" s="796"/>
      <c r="R49" s="723" t="s">
        <v>9</v>
      </c>
      <c r="S49" s="724"/>
      <c r="T49" s="795" t="s">
        <v>268</v>
      </c>
      <c r="U49" s="796"/>
      <c r="V49" s="723" t="s">
        <v>9</v>
      </c>
      <c r="W49" s="724"/>
      <c r="X49" s="795" t="s">
        <v>268</v>
      </c>
      <c r="Y49" s="796"/>
      <c r="Z49" s="723" t="s">
        <v>9</v>
      </c>
      <c r="AA49" s="724"/>
      <c r="AB49" s="785"/>
      <c r="AC49" s="786"/>
      <c r="AD49" s="786"/>
      <c r="AE49" s="723" t="s">
        <v>123</v>
      </c>
      <c r="AF49" s="797"/>
      <c r="AG49" s="277"/>
      <c r="AH49" s="635"/>
      <c r="AI49" s="635"/>
      <c r="AJ49" s="636"/>
      <c r="AK49" s="741" t="s">
        <v>127</v>
      </c>
      <c r="AL49" s="789"/>
      <c r="AM49" s="741" t="s">
        <v>128</v>
      </c>
      <c r="AN49" s="789"/>
      <c r="AO49" s="741" t="s">
        <v>51</v>
      </c>
      <c r="AP49" s="789"/>
      <c r="AQ49" s="718" t="s">
        <v>271</v>
      </c>
      <c r="AR49" s="719"/>
      <c r="AS49" s="741" t="s">
        <v>197</v>
      </c>
      <c r="AT49" s="789"/>
      <c r="AU49" s="741" t="s">
        <v>193</v>
      </c>
      <c r="AV49" s="789"/>
      <c r="AW49" s="741" t="s">
        <v>28</v>
      </c>
      <c r="AX49" s="789"/>
      <c r="AY49" s="741" t="s">
        <v>29</v>
      </c>
      <c r="AZ49" s="789"/>
      <c r="BA49" s="570" t="s">
        <v>8</v>
      </c>
      <c r="BB49" s="575" t="s">
        <v>72</v>
      </c>
      <c r="BC49" s="785"/>
      <c r="BD49" s="786"/>
      <c r="BE49" s="786"/>
      <c r="BF49" s="741" t="s">
        <v>127</v>
      </c>
      <c r="BG49" s="789"/>
      <c r="BH49" s="741" t="s">
        <v>136</v>
      </c>
      <c r="BI49" s="789"/>
      <c r="BJ49" s="741" t="s">
        <v>275</v>
      </c>
      <c r="BK49" s="789"/>
      <c r="BL49" s="741" t="s">
        <v>276</v>
      </c>
      <c r="BM49" s="789"/>
      <c r="BN49" s="741" t="s">
        <v>179</v>
      </c>
      <c r="BO49" s="742"/>
      <c r="BP49" s="316"/>
      <c r="BQ49" s="424"/>
      <c r="BR49" s="424"/>
      <c r="BS49" s="424"/>
      <c r="BT49" s="425"/>
      <c r="BU49" s="425"/>
      <c r="BV49" s="791"/>
      <c r="BW49" s="792"/>
      <c r="BX49" s="833" t="s">
        <v>289</v>
      </c>
      <c r="BY49" s="834"/>
      <c r="BZ49" s="718" t="s">
        <v>272</v>
      </c>
      <c r="CA49" s="719"/>
      <c r="CB49" s="718" t="s">
        <v>274</v>
      </c>
      <c r="CC49" s="719"/>
      <c r="CD49" s="785"/>
      <c r="CE49" s="786"/>
      <c r="CF49" s="786"/>
      <c r="CG49" s="822" t="s">
        <v>277</v>
      </c>
      <c r="CH49" s="823"/>
      <c r="CI49" s="714"/>
      <c r="CJ49" s="715"/>
      <c r="CK49" s="714"/>
      <c r="CL49" s="715"/>
      <c r="CM49" s="732"/>
      <c r="CN49" s="733"/>
      <c r="CO49" s="743" t="s">
        <v>142</v>
      </c>
      <c r="CP49" s="744"/>
      <c r="CQ49" s="744"/>
      <c r="CR49" s="783"/>
      <c r="CS49" s="778" t="s">
        <v>139</v>
      </c>
      <c r="CT49" s="779"/>
      <c r="CU49" s="779"/>
      <c r="CV49" s="780"/>
      <c r="CW49" s="714"/>
      <c r="CX49" s="715"/>
      <c r="CY49" s="774"/>
      <c r="CZ49" s="775"/>
      <c r="DA49" s="714" t="s">
        <v>279</v>
      </c>
      <c r="DB49" s="715"/>
      <c r="DC49" s="827"/>
      <c r="DD49" s="828"/>
      <c r="DF49" s="108"/>
      <c r="DG49" s="108"/>
    </row>
    <row r="50" spans="1:111" s="8" customFormat="1" ht="19.25" customHeight="1">
      <c r="A50" s="52">
        <v>2023</v>
      </c>
      <c r="B50" s="751"/>
      <c r="C50" s="752"/>
      <c r="D50" s="752"/>
      <c r="E50" s="233"/>
      <c r="F50" s="725"/>
      <c r="G50" s="726"/>
      <c r="H50" s="725"/>
      <c r="I50" s="726"/>
      <c r="J50" s="725"/>
      <c r="K50" s="726"/>
      <c r="L50" s="725"/>
      <c r="M50" s="726"/>
      <c r="N50" s="725"/>
      <c r="O50" s="726"/>
      <c r="P50" s="728" t="s">
        <v>269</v>
      </c>
      <c r="Q50" s="729"/>
      <c r="R50" s="725"/>
      <c r="S50" s="726"/>
      <c r="T50" s="728" t="s">
        <v>269</v>
      </c>
      <c r="U50" s="729"/>
      <c r="V50" s="725"/>
      <c r="W50" s="726"/>
      <c r="X50" s="728" t="s">
        <v>269</v>
      </c>
      <c r="Y50" s="729"/>
      <c r="Z50" s="725"/>
      <c r="AA50" s="726"/>
      <c r="AB50" s="751"/>
      <c r="AC50" s="752"/>
      <c r="AD50" s="752"/>
      <c r="AE50" s="798"/>
      <c r="AF50" s="799"/>
      <c r="AG50" s="710" t="s">
        <v>124</v>
      </c>
      <c r="AH50" s="782"/>
      <c r="AI50" s="710" t="s">
        <v>125</v>
      </c>
      <c r="AJ50" s="782"/>
      <c r="AK50" s="743"/>
      <c r="AL50" s="783"/>
      <c r="AM50" s="743"/>
      <c r="AN50" s="783"/>
      <c r="AO50" s="743"/>
      <c r="AP50" s="783"/>
      <c r="AQ50" s="736" t="s">
        <v>270</v>
      </c>
      <c r="AR50" s="737"/>
      <c r="AS50" s="743"/>
      <c r="AT50" s="783"/>
      <c r="AU50" s="743"/>
      <c r="AV50" s="783"/>
      <c r="AW50" s="743"/>
      <c r="AX50" s="783"/>
      <c r="AY50" s="743"/>
      <c r="AZ50" s="783"/>
      <c r="BA50" s="800"/>
      <c r="BB50" s="801"/>
      <c r="BC50" s="751"/>
      <c r="BD50" s="752"/>
      <c r="BE50" s="752"/>
      <c r="BF50" s="743"/>
      <c r="BG50" s="783"/>
      <c r="BH50" s="743"/>
      <c r="BI50" s="783"/>
      <c r="BJ50" s="743"/>
      <c r="BK50" s="783"/>
      <c r="BL50" s="743"/>
      <c r="BM50" s="783"/>
      <c r="BN50" s="743"/>
      <c r="BO50" s="744"/>
      <c r="BP50" s="802" t="s">
        <v>137</v>
      </c>
      <c r="BQ50" s="803"/>
      <c r="BR50" s="802" t="s">
        <v>165</v>
      </c>
      <c r="BS50" s="803"/>
      <c r="BT50" s="802" t="s">
        <v>138</v>
      </c>
      <c r="BU50" s="804"/>
      <c r="BV50" s="793"/>
      <c r="BW50" s="794"/>
      <c r="BX50" s="720" t="s">
        <v>290</v>
      </c>
      <c r="BY50" s="721"/>
      <c r="BZ50" s="720" t="s">
        <v>273</v>
      </c>
      <c r="CA50" s="721"/>
      <c r="CB50" s="720" t="s">
        <v>273</v>
      </c>
      <c r="CC50" s="721"/>
      <c r="CD50" s="751"/>
      <c r="CE50" s="752"/>
      <c r="CF50" s="752"/>
      <c r="CG50" s="824" t="s">
        <v>278</v>
      </c>
      <c r="CH50" s="825"/>
      <c r="CI50" s="716"/>
      <c r="CJ50" s="717"/>
      <c r="CK50" s="716"/>
      <c r="CL50" s="717"/>
      <c r="CM50" s="734"/>
      <c r="CN50" s="735"/>
      <c r="CO50" s="770" t="s">
        <v>140</v>
      </c>
      <c r="CP50" s="711"/>
      <c r="CQ50" s="770" t="s">
        <v>141</v>
      </c>
      <c r="CR50" s="711"/>
      <c r="CS50" s="770" t="s">
        <v>140</v>
      </c>
      <c r="CT50" s="711"/>
      <c r="CU50" s="771" t="s">
        <v>143</v>
      </c>
      <c r="CV50" s="711"/>
      <c r="CW50" s="716"/>
      <c r="CX50" s="717"/>
      <c r="CY50" s="776"/>
      <c r="CZ50" s="777"/>
      <c r="DA50" s="820" t="s">
        <v>281</v>
      </c>
      <c r="DB50" s="821"/>
      <c r="DC50" s="829"/>
      <c r="DD50" s="830"/>
      <c r="DF50" s="108"/>
      <c r="DG50" s="108"/>
    </row>
    <row r="51" spans="1:111" s="8" customFormat="1" ht="19.25" customHeight="1">
      <c r="A51" s="52">
        <v>2023</v>
      </c>
      <c r="B51" s="457"/>
      <c r="C51" s="458"/>
      <c r="D51" s="458"/>
      <c r="E51" s="459"/>
      <c r="F51" s="431"/>
      <c r="G51" s="426"/>
      <c r="H51" s="431"/>
      <c r="I51" s="426"/>
      <c r="J51" s="431"/>
      <c r="K51" s="426"/>
      <c r="L51" s="427"/>
      <c r="M51" s="426" t="s">
        <v>24</v>
      </c>
      <c r="N51" s="427"/>
      <c r="O51" s="427" t="s">
        <v>151</v>
      </c>
      <c r="P51" s="431"/>
      <c r="Q51" s="426" t="s">
        <v>65</v>
      </c>
      <c r="R51" s="431"/>
      <c r="S51" s="426" t="s">
        <v>65</v>
      </c>
      <c r="T51" s="431"/>
      <c r="U51" s="426" t="s">
        <v>65</v>
      </c>
      <c r="V51" s="431"/>
      <c r="W51" s="426" t="s">
        <v>65</v>
      </c>
      <c r="X51" s="431"/>
      <c r="Y51" s="426" t="s">
        <v>65</v>
      </c>
      <c r="Z51" s="431"/>
      <c r="AA51" s="426" t="s">
        <v>65</v>
      </c>
      <c r="AB51" s="431"/>
      <c r="AC51" s="427"/>
      <c r="AD51" s="427"/>
      <c r="AE51" s="431"/>
      <c r="AF51" s="426" t="s">
        <v>93</v>
      </c>
      <c r="AG51" s="431"/>
      <c r="AH51" s="426" t="s">
        <v>93</v>
      </c>
      <c r="AI51" s="431"/>
      <c r="AJ51" s="426" t="s">
        <v>93</v>
      </c>
      <c r="AK51" s="431"/>
      <c r="AL51" s="426" t="s">
        <v>129</v>
      </c>
      <c r="AM51" s="431"/>
      <c r="AN51" s="426" t="s">
        <v>130</v>
      </c>
      <c r="AO51" s="431"/>
      <c r="AP51" s="426" t="s">
        <v>53</v>
      </c>
      <c r="AQ51" s="431"/>
      <c r="AR51" s="426" t="s">
        <v>18</v>
      </c>
      <c r="AS51" s="431"/>
      <c r="AT51" s="426" t="s">
        <v>134</v>
      </c>
      <c r="AU51" s="431"/>
      <c r="AV51" s="426" t="s">
        <v>134</v>
      </c>
      <c r="AW51" s="427"/>
      <c r="AX51" s="426" t="s">
        <v>62</v>
      </c>
      <c r="AY51" s="431"/>
      <c r="AZ51" s="426" t="s">
        <v>62</v>
      </c>
      <c r="BA51" s="426" t="s">
        <v>17</v>
      </c>
      <c r="BB51" s="431" t="s">
        <v>17</v>
      </c>
      <c r="BC51" s="431"/>
      <c r="BD51" s="427"/>
      <c r="BE51" s="426"/>
      <c r="BF51" s="431"/>
      <c r="BG51" s="426" t="s">
        <v>14</v>
      </c>
      <c r="BH51" s="431"/>
      <c r="BI51" s="426" t="s">
        <v>152</v>
      </c>
      <c r="BJ51" s="431"/>
      <c r="BK51" s="426" t="s">
        <v>17</v>
      </c>
      <c r="BL51" s="431"/>
      <c r="BM51" s="427" t="s">
        <v>17</v>
      </c>
      <c r="BN51" s="431"/>
      <c r="BO51" s="432" t="s">
        <v>17</v>
      </c>
      <c r="BP51" s="429"/>
      <c r="BQ51" s="432" t="s">
        <v>17</v>
      </c>
      <c r="BR51" s="429"/>
      <c r="BS51" s="432" t="s">
        <v>17</v>
      </c>
      <c r="BT51" s="429"/>
      <c r="BU51" s="489" t="s">
        <v>17</v>
      </c>
      <c r="BV51" s="431"/>
      <c r="BW51" s="489" t="s">
        <v>17</v>
      </c>
      <c r="BX51" s="431"/>
      <c r="BY51" s="427" t="s">
        <v>117</v>
      </c>
      <c r="BZ51" s="431"/>
      <c r="CA51" s="426"/>
      <c r="CB51" s="431"/>
      <c r="CC51" s="426" t="s">
        <v>166</v>
      </c>
      <c r="CD51" s="431"/>
      <c r="CE51" s="427"/>
      <c r="CF51" s="427"/>
      <c r="CG51" s="428"/>
      <c r="CH51" s="426" t="s">
        <v>25</v>
      </c>
      <c r="CI51" s="427"/>
      <c r="CJ51" s="426" t="s">
        <v>12</v>
      </c>
      <c r="CK51" s="428"/>
      <c r="CL51" s="426" t="s">
        <v>129</v>
      </c>
      <c r="CM51" s="428"/>
      <c r="CN51" s="426" t="s">
        <v>24</v>
      </c>
      <c r="CO51" s="768" t="s">
        <v>222</v>
      </c>
      <c r="CP51" s="769"/>
      <c r="CQ51" s="768" t="s">
        <v>222</v>
      </c>
      <c r="CR51" s="769"/>
      <c r="CS51" s="768" t="s">
        <v>222</v>
      </c>
      <c r="CT51" s="769"/>
      <c r="CU51" s="768" t="s">
        <v>222</v>
      </c>
      <c r="CV51" s="769"/>
      <c r="CW51" s="768" t="s">
        <v>222</v>
      </c>
      <c r="CX51" s="769"/>
      <c r="CY51" s="768" t="s">
        <v>222</v>
      </c>
      <c r="CZ51" s="769"/>
      <c r="DA51" s="768" t="s">
        <v>222</v>
      </c>
      <c r="DB51" s="769"/>
      <c r="DC51" s="430"/>
      <c r="DD51" s="426" t="s">
        <v>60</v>
      </c>
      <c r="DF51" s="108"/>
      <c r="DG51" s="108"/>
    </row>
    <row r="52" spans="1:111" s="8" customFormat="1" ht="12" customHeight="1">
      <c r="A52" s="129">
        <v>2023</v>
      </c>
      <c r="B52" s="10"/>
      <c r="C52" s="9"/>
      <c r="D52" s="9"/>
      <c r="E52" s="113"/>
      <c r="F52" s="74"/>
      <c r="G52" s="75"/>
      <c r="H52" s="74"/>
      <c r="I52" s="75"/>
      <c r="J52" s="74"/>
      <c r="K52" s="75"/>
      <c r="L52" s="402"/>
      <c r="M52" s="402"/>
      <c r="N52" s="74"/>
      <c r="O52" s="402"/>
      <c r="P52" s="74"/>
      <c r="Q52" s="75"/>
      <c r="R52" s="74"/>
      <c r="S52" s="75"/>
      <c r="T52" s="74"/>
      <c r="U52" s="75"/>
      <c r="V52" s="74"/>
      <c r="W52" s="75"/>
      <c r="X52" s="74"/>
      <c r="Y52" s="75"/>
      <c r="Z52" s="74"/>
      <c r="AA52" s="75"/>
      <c r="AB52" s="10"/>
      <c r="AC52" s="9"/>
      <c r="AD52" s="9"/>
      <c r="AE52" s="10"/>
      <c r="AF52" s="76"/>
      <c r="AG52" s="77"/>
      <c r="AH52" s="76"/>
      <c r="AI52" s="77"/>
      <c r="AJ52" s="76"/>
      <c r="AK52" s="77"/>
      <c r="AL52" s="76"/>
      <c r="AM52" s="77"/>
      <c r="AN52" s="76"/>
      <c r="AO52" s="77"/>
      <c r="AP52" s="76"/>
      <c r="AQ52" s="77"/>
      <c r="AR52" s="76"/>
      <c r="AS52" s="77"/>
      <c r="AT52" s="76"/>
      <c r="AU52" s="77"/>
      <c r="AV52" s="76"/>
      <c r="AW52" s="78"/>
      <c r="AX52" s="76"/>
      <c r="AY52" s="77"/>
      <c r="AZ52" s="76"/>
      <c r="BA52" s="76"/>
      <c r="BB52" s="77"/>
      <c r="BC52" s="10"/>
      <c r="BD52" s="9"/>
      <c r="BE52" s="113"/>
      <c r="BF52" s="10"/>
      <c r="BG52" s="76"/>
      <c r="BH52" s="77"/>
      <c r="BI52" s="76"/>
      <c r="BJ52" s="10"/>
      <c r="BK52" s="76"/>
      <c r="BL52" s="77"/>
      <c r="BM52" s="78"/>
      <c r="BN52" s="77"/>
      <c r="BO52" s="78"/>
      <c r="BP52" s="77"/>
      <c r="BQ52" s="78"/>
      <c r="BR52" s="77"/>
      <c r="BS52" s="78"/>
      <c r="BT52" s="77"/>
      <c r="BU52" s="78"/>
      <c r="BV52" s="77"/>
      <c r="BW52" s="76"/>
      <c r="BX52" s="77"/>
      <c r="BY52" s="78"/>
      <c r="BZ52" s="77"/>
      <c r="CA52" s="113"/>
      <c r="CB52" s="10"/>
      <c r="CC52" s="75"/>
      <c r="CD52" s="10"/>
      <c r="CE52" s="9"/>
      <c r="CF52" s="9"/>
      <c r="CG52" s="77"/>
      <c r="CH52" s="76"/>
      <c r="CI52" s="78"/>
      <c r="CJ52" s="114"/>
      <c r="CK52" s="77"/>
      <c r="CL52" s="76"/>
      <c r="CM52" s="77"/>
      <c r="CN52" s="76"/>
      <c r="CO52" s="81"/>
      <c r="CP52" s="80"/>
      <c r="CQ52" s="81"/>
      <c r="CR52" s="80"/>
      <c r="CS52" s="82"/>
      <c r="CT52" s="80"/>
      <c r="CU52" s="82"/>
      <c r="CV52" s="82"/>
      <c r="CW52" s="81"/>
      <c r="CX52" s="80"/>
      <c r="CY52" s="82"/>
      <c r="CZ52" s="82"/>
      <c r="DA52" s="81"/>
      <c r="DB52" s="80"/>
      <c r="DC52" s="82"/>
      <c r="DD52" s="79"/>
      <c r="DF52" s="108"/>
      <c r="DG52" s="108"/>
    </row>
    <row r="53" spans="1:111" s="8" customFormat="1" ht="15" customHeight="1">
      <c r="B53" s="407" t="s">
        <v>119</v>
      </c>
      <c r="C53" s="408">
        <v>28</v>
      </c>
      <c r="D53" s="12"/>
      <c r="E53" s="83"/>
      <c r="F53" s="10" t="str">
        <f>IF('1-1県'!$F$20="","",'1-1県'!$F$20)</f>
        <v/>
      </c>
      <c r="G53" s="397">
        <f>IF('1-1県'!$G$20="","",'1-1県'!$G$20)</f>
        <v>0</v>
      </c>
      <c r="H53" s="10" t="str">
        <f>IF('1-1県'!$H$20="","",'1-1県'!$H$20)</f>
        <v/>
      </c>
      <c r="I53" s="397">
        <f>IF('1-1県'!$I$20="","",'1-1県'!$I$20)</f>
        <v>0</v>
      </c>
      <c r="J53" s="10" t="str">
        <f>IF('1-1県'!$J$20="","",'1-1県'!$J$20)</f>
        <v/>
      </c>
      <c r="K53" s="397">
        <f>IF('1-1県'!$K$20="","",'1-1県'!$K$20)</f>
        <v>0</v>
      </c>
      <c r="L53" s="10" t="str">
        <f>IF('1-1県'!$L$20="","",'1-1県'!$L$20)</f>
        <v/>
      </c>
      <c r="M53" s="397">
        <f>IF('1-1県'!$M$20="","",'1-1県'!$M$20)</f>
        <v>1095863</v>
      </c>
      <c r="N53" s="10" t="str">
        <f>IF('1-1県'!$N$20="","",'1-1県'!$N$20)</f>
        <v/>
      </c>
      <c r="O53" s="397">
        <f>IF('1-1県'!$O$20="","",'1-1県'!$O$20)</f>
        <v>465186</v>
      </c>
      <c r="P53" s="10" t="str">
        <f>IF('1-1県'!$P$20="","",'1-1県'!$P$20)</f>
        <v/>
      </c>
      <c r="Q53" s="398">
        <f>IF('1-1県'!$Q$20="","",'1-1県'!$Q$20)</f>
        <v>0</v>
      </c>
      <c r="R53" s="10" t="str">
        <f>IF('1-1県'!$R$20="","",'1-1県'!$R$20)</f>
        <v/>
      </c>
      <c r="S53" s="398">
        <f>IF('1-1県'!$S$20="","",'1-1県'!$S$20)</f>
        <v>98.616666666666674</v>
      </c>
      <c r="T53" s="10" t="str">
        <f>IF('1-1県'!$T$20="","",'1-1県'!$T$20)</f>
        <v/>
      </c>
      <c r="U53" s="398">
        <f>IF('1-1県'!$U$20="","",'1-1県'!$U$20)</f>
        <v>0</v>
      </c>
      <c r="V53" s="10" t="str">
        <f>IF('1-1県'!$V$20="","",'1-1県'!$V$20)</f>
        <v/>
      </c>
      <c r="W53" s="398">
        <f>IF('1-1県'!$W$20="","",'1-1県'!$W$20)</f>
        <v>99.9</v>
      </c>
      <c r="X53" s="10" t="str">
        <f>IF('1-1県'!$X$20="","",'1-1県'!$X$20)</f>
        <v/>
      </c>
      <c r="Y53" s="398">
        <f>IF('1-1県'!$Y$20="","",'1-1県'!$Y$20)</f>
        <v>0</v>
      </c>
      <c r="Z53" s="10" t="str">
        <f>IF('1-1県'!$Z$20="","",'1-1県'!$Z$20)</f>
        <v/>
      </c>
      <c r="AA53" s="400">
        <f>IF('1-1県'!$AA$20="","",'1-1県'!$AA$20)</f>
        <v>88.6</v>
      </c>
      <c r="AB53" s="407" t="s">
        <v>119</v>
      </c>
      <c r="AC53" s="408">
        <v>28</v>
      </c>
      <c r="AD53" s="12"/>
      <c r="AE53" s="10" t="str">
        <f>IF('1-1県'!$AB$20="","",'1-1県'!$AB$20)</f>
        <v/>
      </c>
      <c r="AF53" s="397">
        <f>IF('1-1県'!$AC$20="","",'1-1県'!$AC$20)</f>
        <v>7337</v>
      </c>
      <c r="AG53" s="10" t="str">
        <f>IF('1-1県'!$AD$20="","",'1-1県'!$AD$20)</f>
        <v/>
      </c>
      <c r="AH53" s="397">
        <f>IF('1-1県'!$AE$20="","",'1-1県'!$AE$20)</f>
        <v>3290</v>
      </c>
      <c r="AI53" s="10" t="str">
        <f>IF('1-1県'!$AF$20="","",'1-1県'!$AF$20)</f>
        <v/>
      </c>
      <c r="AJ53" s="397">
        <f>IF('1-1県'!$AG$20="","",'1-1県'!$AG$20)</f>
        <v>2956</v>
      </c>
      <c r="AK53" s="10" t="str">
        <f>IF('1-1県'!$AH$20="","",'1-1県'!$AH$20)</f>
        <v/>
      </c>
      <c r="AL53" s="397">
        <f>IF('1-1県'!$AI$20="","",'1-1県'!$AI$20)</f>
        <v>4298</v>
      </c>
      <c r="AM53" s="10" t="str">
        <f>IF('1-1県'!$AJ$20="","",'1-1県'!$AJ$20)</f>
        <v/>
      </c>
      <c r="AN53" s="397">
        <f>IF('1-1県'!$AK$20="","",'1-1県'!$AK$20)</f>
        <v>127355</v>
      </c>
      <c r="AO53" s="10" t="str">
        <f>IF('1-1県'!$AL$20="","",'1-1県'!$AL$20)</f>
        <v/>
      </c>
      <c r="AP53" s="397">
        <f>IF('1-1県'!$AM$20="","",'1-1県'!$AM$20)</f>
        <v>1107113</v>
      </c>
      <c r="AQ53" s="10" t="str">
        <f>IF('1-1県'!$AN$20="","",'1-1県'!$AN$20)</f>
        <v/>
      </c>
      <c r="AR53" s="397">
        <f>IF('1-1県'!$AO$20="","",'1-1県'!$AO$20)</f>
        <v>17158</v>
      </c>
      <c r="AS53" s="10" t="str">
        <f>IF('1-1県'!$AP$20="","",'1-1県'!$AP$20)</f>
        <v/>
      </c>
      <c r="AT53" s="397">
        <f>IF('1-1県'!$AQ$20="","",'1-1県'!$AQ$20)</f>
        <v>1475383</v>
      </c>
      <c r="AU53" s="10" t="str">
        <f>IF('1-1県'!AR$20="","",'1-1県'!AR$20)</f>
        <v/>
      </c>
      <c r="AV53" s="397">
        <f>IF('1-1県'!$AS$20="","",'1-1県'!$AS$20)</f>
        <v>1475734</v>
      </c>
      <c r="AW53" s="10" t="str">
        <f>IF('1-1県'!$AT$20="","",'1-1県'!$AT$20)</f>
        <v/>
      </c>
      <c r="AX53" s="397">
        <f>IF('1-1県'!$AU$20="","",'1-1県'!$AU$20)</f>
        <v>30469</v>
      </c>
      <c r="AY53" s="10" t="str">
        <f>IF('1-1県'!AV$20="","",'1-1県'!AV$20)</f>
        <v/>
      </c>
      <c r="AZ53" s="399">
        <f>IF('1-1県'!AW$20="","",'1-1県'!AW$20)</f>
        <v>24227</v>
      </c>
      <c r="BA53" s="86">
        <v>204067</v>
      </c>
      <c r="BB53" s="87">
        <v>9</v>
      </c>
      <c r="BC53" s="407" t="s">
        <v>119</v>
      </c>
      <c r="BD53" s="408">
        <v>28</v>
      </c>
      <c r="BE53" s="11"/>
      <c r="BF53" s="10" t="str">
        <f>IF('1-1県'!$AZ$20="","",'1-1県'!$AZ$20)</f>
        <v/>
      </c>
      <c r="BG53" s="399">
        <f>IF('1-1県'!$BA$20="","",'1-1県'!$BA$20)</f>
        <v>31</v>
      </c>
      <c r="BH53" s="10" t="str">
        <f>IF('1-1県'!$BB$20="","",'1-1県'!$BB$20)</f>
        <v/>
      </c>
      <c r="BI53" s="399">
        <f>IF('1-1県'!$BC$20="","",'1-1県'!$BC$20)</f>
        <v>4216</v>
      </c>
      <c r="BJ53" s="10" t="str">
        <f>IF('1-1県'!$BD$20="","",'1-1県'!$BD$20)</f>
        <v/>
      </c>
      <c r="BK53" s="399">
        <f>IF('1-1県'!$BE$20="","",'1-1県'!$BE$20)</f>
        <v>70338</v>
      </c>
      <c r="BL53" s="10" t="str">
        <f>IF('1-1県'!$BF$20="","",'1-1県'!$BF$20)</f>
        <v/>
      </c>
      <c r="BM53" s="399">
        <f>IF('1-1県'!$BG$20="","",'1-1県'!$BG$20)</f>
        <v>47109</v>
      </c>
      <c r="BN53" s="10" t="str">
        <f>IF('1-1県'!$BH$20="","",'1-1県'!$BH$20)</f>
        <v/>
      </c>
      <c r="BO53" s="399">
        <f>IF('1-1県'!$BI$20="","",'1-1県'!$BI$20)</f>
        <v>71990</v>
      </c>
      <c r="BP53" s="10" t="str">
        <f>IF('1-1県'!$BJ$20="","",'1-1県'!$BJ$20)</f>
        <v/>
      </c>
      <c r="BQ53" s="399">
        <f>IF('1-1県'!$BK$20="","",'1-1県'!$BK$20)</f>
        <v>16021</v>
      </c>
      <c r="BR53" s="10" t="str">
        <f>IF('1-1県'!$BL$20="","",'1-1県'!$BL$20)</f>
        <v/>
      </c>
      <c r="BS53" s="399">
        <f>IF('1-1県'!$BM$20="","",'1-1県'!$BM$20)</f>
        <v>37476</v>
      </c>
      <c r="BT53" s="10" t="str">
        <f>IF('1-1県'!$BN$20="","",'1-1県'!$BN$20)</f>
        <v/>
      </c>
      <c r="BU53" s="397">
        <f>IF('1-1県'!$BO$20="","",'1-1県'!$BO$20)</f>
        <v>18492</v>
      </c>
      <c r="BV53" s="490"/>
      <c r="BW53" s="397">
        <f>IF('1-1県'!$BQ$20="","",'1-1県'!$BQ$20)</f>
        <v>84399</v>
      </c>
      <c r="BX53" s="10" t="str">
        <f>IF('1-1県'!$BR$20="","",'1-1県'!$BR$20)</f>
        <v/>
      </c>
      <c r="BY53" s="399">
        <f>IF('1-1県'!$BS$20="","",'1-1県'!$BS$20)</f>
        <v>1151238</v>
      </c>
      <c r="BZ53" s="10" t="str">
        <f>IF('1-1県'!$BT$20="","",'1-1県'!$BT$20)</f>
        <v/>
      </c>
      <c r="CA53" s="400">
        <f>IF('1-1県'!$BU$20="","",'1-1県'!$BU$20)</f>
        <v>0</v>
      </c>
      <c r="CB53" s="10" t="str">
        <f>IF('1-1県'!$BV$20="","",'1-1県'!$BV$20)</f>
        <v/>
      </c>
      <c r="CC53" s="400">
        <f>IF('1-1県'!$BW$20="","",'1-1県'!$BW$20)</f>
        <v>98.7</v>
      </c>
      <c r="CD53" s="407" t="s">
        <v>119</v>
      </c>
      <c r="CE53" s="408">
        <v>28</v>
      </c>
      <c r="CF53" s="12"/>
      <c r="CG53" s="10" t="str">
        <f>IF('1-1県'!$BX$20="","",'1-1県'!$BX$20)</f>
        <v/>
      </c>
      <c r="CH53" s="399">
        <f>IF('1-1県'!$BY$20="","",'1-1県'!$BY$20)</f>
        <v>276311</v>
      </c>
      <c r="CI53" s="10" t="str">
        <f>IF('1-1県'!$BZ$20="","",'1-1県'!$BZ$20)</f>
        <v/>
      </c>
      <c r="CJ53" s="401">
        <f>IF('1-1県'!$CA$20="","",'1-1県'!$CA$20)</f>
        <v>1.22</v>
      </c>
      <c r="CK53" s="10" t="str">
        <f>IF('1-1県'!$CB$20="","",'1-1県'!$CB$20)</f>
        <v/>
      </c>
      <c r="CL53" s="399">
        <f>IF('1-1県'!$CC$20="","",'1-1県'!$CC$20)</f>
        <v>63453</v>
      </c>
      <c r="CM53" s="10" t="str">
        <f>IF('1-1県'!$CD$20="","",'1-1県'!$CD$20)</f>
        <v/>
      </c>
      <c r="CN53" s="399">
        <f>IF('1-1県'!$CE$20="","",'1-1県'!$CE$20)</f>
        <v>112443</v>
      </c>
      <c r="CO53" s="10" t="str">
        <f>IF('1-1県'!$CF$20="","",'1-1県'!$CF$20)</f>
        <v/>
      </c>
      <c r="CP53" s="398">
        <f>IF('1-1県'!$CG$20="","",'1-1県'!$CG$20)</f>
        <v>101.4</v>
      </c>
      <c r="CQ53" s="10" t="str">
        <f>IF('1-1県'!$CH$20="","",'1-1県'!$CH$20)</f>
        <v/>
      </c>
      <c r="CR53" s="398">
        <f>IF('1-1県'!$CI$20="","",'1-1県'!$CI$20)</f>
        <v>103.5</v>
      </c>
      <c r="CS53" s="10" t="str">
        <f>IF('1-1県'!$CJ$20="","",'1-1県'!$CJ$20)</f>
        <v/>
      </c>
      <c r="CT53" s="398">
        <f>IF('1-1県'!$CK$20="","",'1-1県'!$CK$20)</f>
        <v>100.4</v>
      </c>
      <c r="CU53" s="10" t="str">
        <f>IF('1-1県'!$CL$20="","",'1-1県'!$CL$20)</f>
        <v/>
      </c>
      <c r="CV53" s="398">
        <f>IF('1-1県'!$CM$20="","",'1-1県'!$CM$20)</f>
        <v>102.4</v>
      </c>
      <c r="CW53" s="10" t="str">
        <f>IF('1-1県'!$CN$20="","",'1-1県'!$CN$20)</f>
        <v/>
      </c>
      <c r="CX53" s="398">
        <f>IF('1-1県'!$CO$20="","",'1-1県'!$CO$20)</f>
        <v>93.9</v>
      </c>
      <c r="CY53" s="10" t="str">
        <f>IF('1-1県'!$CP$20="","",'1-1県'!$CP$20)</f>
        <v/>
      </c>
      <c r="CZ53" s="398">
        <f>IF('1-1県'!$CQ$20="","",'1-1県'!$CQ$20)</f>
        <v>105.7</v>
      </c>
      <c r="DA53" s="10" t="str">
        <f>IF('1-1県'!$CR$20="","",'1-1県'!$CR$20)</f>
        <v/>
      </c>
      <c r="DB53" s="398">
        <f>IF('1-1県'!$CS$20="","",'1-1県'!$CS$20)</f>
        <v>123.1</v>
      </c>
      <c r="DC53" s="10" t="str">
        <f>IF('1-1県'!$CT$20="","",'1-1県'!$CT$20)</f>
        <v/>
      </c>
      <c r="DD53" s="400">
        <f>IF('1-1県'!$CU$20="","",'1-1県'!$CU$20)</f>
        <v>2.2999999999999998</v>
      </c>
    </row>
    <row r="54" spans="1:111" s="8" customFormat="1" ht="15" customHeight="1">
      <c r="B54" s="407" t="s">
        <v>119</v>
      </c>
      <c r="C54" s="408">
        <v>29</v>
      </c>
      <c r="D54" s="12"/>
      <c r="E54" s="83"/>
      <c r="F54" s="10" t="str">
        <f>IF('1-1県'!$F$21="","",'1-1県'!$F$21)</f>
        <v/>
      </c>
      <c r="G54" s="397">
        <f>IF('1-1県'!$G$21="","",'1-1県'!$G$21)</f>
        <v>0</v>
      </c>
      <c r="H54" s="10" t="str">
        <f>IF('1-1県'!$H$21="","",'1-1県'!$H$21)</f>
        <v/>
      </c>
      <c r="I54" s="397">
        <f>IF('1-1県'!$I$21="","",'1-1県'!$I$21)</f>
        <v>0</v>
      </c>
      <c r="J54" s="10" t="str">
        <f>IF('1-1県'!$J$21="","",'1-1県'!$J$21)</f>
        <v/>
      </c>
      <c r="K54" s="397">
        <f>IF('1-1県'!$K$21="","",'1-1県'!$K$21)</f>
        <v>0</v>
      </c>
      <c r="L54" s="10" t="str">
        <f>IF('1-1県'!$L$21="","",'1-1県'!$L$21)</f>
        <v/>
      </c>
      <c r="M54" s="397">
        <f>IF('1-1県'!$M$21="","",'1-1県'!$M$21)</f>
        <v>1088044</v>
      </c>
      <c r="N54" s="10" t="str">
        <f>IF('1-1県'!$N$21="","",'1-1県'!$N$21)</f>
        <v/>
      </c>
      <c r="O54" s="397">
        <f>IF('1-1県'!$O$21="","",'1-1県'!$O$21)</f>
        <v>467011</v>
      </c>
      <c r="P54" s="10" t="str">
        <f>IF('1-1県'!$P$21="","",'1-1県'!$P$21)</f>
        <v/>
      </c>
      <c r="Q54" s="398">
        <f>IF('1-1県'!$Q$21="","",'1-1県'!$Q$21)</f>
        <v>0</v>
      </c>
      <c r="R54" s="10" t="str">
        <f>IF('1-1県'!$R$21="","",'1-1県'!$R$21)</f>
        <v/>
      </c>
      <c r="S54" s="398">
        <f>IF('1-1県'!$S$21="","",'1-1県'!$S$21)</f>
        <v>96.225000000000023</v>
      </c>
      <c r="T54" s="10" t="str">
        <f>IF('1-1県'!$T$21="","",'1-1県'!$T$21)</f>
        <v/>
      </c>
      <c r="U54" s="398">
        <f>IF('1-1県'!$U$21="","",'1-1県'!$U$21)</f>
        <v>0</v>
      </c>
      <c r="V54" s="10" t="str">
        <f>IF('1-1県'!$V$21="","",'1-1県'!$V$21)</f>
        <v/>
      </c>
      <c r="W54" s="398">
        <f>IF('1-1県'!$W$21="","",'1-1県'!$W$21)</f>
        <v>97.7</v>
      </c>
      <c r="X54" s="10" t="str">
        <f>IF('1-1県'!$X$21="","",'1-1県'!$X$21)</f>
        <v/>
      </c>
      <c r="Y54" s="398">
        <f>IF('1-1県'!$Y$21="","",'1-1県'!$Y$21)</f>
        <v>0</v>
      </c>
      <c r="Z54" s="10" t="str">
        <f>IF('1-1県'!$Z$21="","",'1-1県'!$Z$21)</f>
        <v/>
      </c>
      <c r="AA54" s="400">
        <f>IF('1-1県'!$AA$21="","",'1-1県'!$AA$21)</f>
        <v>95.4</v>
      </c>
      <c r="AB54" s="407" t="s">
        <v>119</v>
      </c>
      <c r="AC54" s="408">
        <v>29</v>
      </c>
      <c r="AD54" s="12"/>
      <c r="AE54" s="10" t="str">
        <f>IF('1-1県'!$AB$21="","",'1-1県'!$AB$21)</f>
        <v/>
      </c>
      <c r="AF54" s="397">
        <f>IF('1-1県'!$AC$21="","",'1-1県'!$AC$21)</f>
        <v>6985</v>
      </c>
      <c r="AG54" s="10" t="str">
        <f>IF('1-1県'!$AD$21="","",'1-1県'!$AD$21)</f>
        <v/>
      </c>
      <c r="AH54" s="397">
        <f>IF('1-1県'!$AE$21="","",'1-1県'!$AE$21)</f>
        <v>3139</v>
      </c>
      <c r="AI54" s="10" t="str">
        <f>IF('1-1県'!$AF$21="","",'1-1県'!$AF$21)</f>
        <v/>
      </c>
      <c r="AJ54" s="397">
        <f>IF('1-1県'!$AG$21="","",'1-1県'!$AG$21)</f>
        <v>2707</v>
      </c>
      <c r="AK54" s="10" t="str">
        <f>IF('1-1県'!$AH$21="","",'1-1県'!$AH$21)</f>
        <v/>
      </c>
      <c r="AL54" s="397">
        <f>IF('1-1県'!$AI$21="","",'1-1県'!$AI$21)</f>
        <v>4487</v>
      </c>
      <c r="AM54" s="10" t="str">
        <f>IF('1-1県'!$AJ$21="","",'1-1県'!$AJ$21)</f>
        <v/>
      </c>
      <c r="AN54" s="397">
        <f>IF('1-1県'!$AK$21="","",'1-1県'!$AK$21)</f>
        <v>126512</v>
      </c>
      <c r="AO54" s="10" t="str">
        <f>IF('1-1県'!$AL$21="","",'1-1県'!$AL$21)</f>
        <v/>
      </c>
      <c r="AP54" s="397">
        <f>IF('1-1県'!$AM$21="","",'1-1県'!$AM$21)</f>
        <v>1168692</v>
      </c>
      <c r="AQ54" s="10" t="str">
        <f>IF('1-1県'!$AN$21="","",'1-1県'!$AN$21)</f>
        <v/>
      </c>
      <c r="AR54" s="397">
        <f>IF('1-1県'!$AO$21="","",'1-1県'!$AO$21)</f>
        <v>19064</v>
      </c>
      <c r="AS54" s="10" t="str">
        <f>IF('1-1県'!$AP$21="","",'1-1県'!$AP$21)</f>
        <v/>
      </c>
      <c r="AT54" s="397">
        <f>IF('1-1県'!$AQ$21="","",'1-1県'!$AQ$21)</f>
        <v>1524216</v>
      </c>
      <c r="AU54" s="10" t="str">
        <f>IF('1-1県'!AR$21="","",'1-1県'!AR$21)</f>
        <v/>
      </c>
      <c r="AV54" s="397">
        <f>IF('1-1県'!$AS$21="","",'1-1県'!$AS$21)</f>
        <v>1522028</v>
      </c>
      <c r="AW54" s="10" t="str">
        <f>IF('1-1県'!$AT$21="","",'1-1県'!$AT$21)</f>
        <v/>
      </c>
      <c r="AX54" s="397">
        <f>IF('1-1県'!$AU$21="","",'1-1県'!$AU$21)</f>
        <v>31696</v>
      </c>
      <c r="AY54" s="10" t="str">
        <f>IF('1-1県'!AV$21="","",'1-1県'!AV$21)</f>
        <v/>
      </c>
      <c r="AZ54" s="399">
        <f>IF('1-1県'!AW$21="","",'1-1県'!AW$21)</f>
        <v>25011</v>
      </c>
      <c r="BA54" s="86">
        <v>196148</v>
      </c>
      <c r="BB54" s="87">
        <v>4</v>
      </c>
      <c r="BC54" s="407" t="s">
        <v>119</v>
      </c>
      <c r="BD54" s="408">
        <v>29</v>
      </c>
      <c r="BE54" s="11"/>
      <c r="BF54" s="10" t="str">
        <f>IF('1-1県'!$AZ$21="","",'1-1県'!$AZ$21)</f>
        <v/>
      </c>
      <c r="BG54" s="399">
        <f>IF('1-1県'!$BA$21="","",'1-1県'!$BA$21)</f>
        <v>28</v>
      </c>
      <c r="BH54" s="10" t="str">
        <f>IF('1-1県'!$BB$21="","",'1-1県'!$BB$21)</f>
        <v/>
      </c>
      <c r="BI54" s="399">
        <f>IF('1-1県'!$BC$21="","",'1-1県'!$BC$21)</f>
        <v>3087</v>
      </c>
      <c r="BJ54" s="10" t="str">
        <f>IF('1-1県'!$BD$21="","",'1-1県'!$BD$21)</f>
        <v/>
      </c>
      <c r="BK54" s="399">
        <f>IF('1-1県'!$BE$21="","",'1-1県'!$BE$21)</f>
        <v>70267</v>
      </c>
      <c r="BL54" s="10" t="str">
        <f>IF('1-1県'!$BF$21="","",'1-1県'!$BF$21)</f>
        <v/>
      </c>
      <c r="BM54" s="399">
        <f>IF('1-1県'!$BG$21="","",'1-1県'!$BG$21)</f>
        <v>53100</v>
      </c>
      <c r="BN54" s="10" t="str">
        <f>IF('1-1県'!$BH$21="","",'1-1県'!$BH$21)</f>
        <v/>
      </c>
      <c r="BO54" s="399">
        <f>IF('1-1県'!$BI$21="","",'1-1県'!$BI$21)</f>
        <v>71416</v>
      </c>
      <c r="BP54" s="10" t="str">
        <f>IF('1-1県'!$BJ$21="","",'1-1県'!$BJ$21)</f>
        <v/>
      </c>
      <c r="BQ54" s="399">
        <f>IF('1-1県'!$BK$21="","",'1-1県'!$BK$21)</f>
        <v>15262</v>
      </c>
      <c r="BR54" s="10" t="str">
        <f>IF('1-1県'!$BL$21="","",'1-1県'!$BL$21)</f>
        <v/>
      </c>
      <c r="BS54" s="399">
        <f>IF('1-1県'!$BM$21="","",'1-1県'!$BM$21)</f>
        <v>36492</v>
      </c>
      <c r="BT54" s="10" t="str">
        <f>IF('1-1県'!$BN$21="","",'1-1県'!$BN$21)</f>
        <v/>
      </c>
      <c r="BU54" s="397">
        <f>IF('1-1県'!$BO$21="","",'1-1県'!$BO$21)</f>
        <v>19663</v>
      </c>
      <c r="BV54" s="490"/>
      <c r="BW54" s="397">
        <f>IF('1-1県'!$BQ$21="","",'1-1県'!$BQ$21)</f>
        <v>86419</v>
      </c>
      <c r="BX54" s="10" t="str">
        <f>IF('1-1県'!$BR$21="","",'1-1県'!$BR$21)</f>
        <v/>
      </c>
      <c r="BY54" s="399">
        <f>IF('1-1県'!$BS$21="","",'1-1県'!$BS$21)</f>
        <v>1161555</v>
      </c>
      <c r="BZ54" s="10" t="str">
        <f>IF('1-1県'!$BT$21="","",'1-1県'!$BT$21)</f>
        <v/>
      </c>
      <c r="CA54" s="400">
        <f>IF('1-1県'!$BU$21="","",'1-1県'!$BU$21)</f>
        <v>0</v>
      </c>
      <c r="CB54" s="10" t="str">
        <f>IF('1-1県'!$BV$21="","",'1-1県'!$BV$21)</f>
        <v/>
      </c>
      <c r="CC54" s="400">
        <f>IF('1-1県'!$BW$21="","",'1-1県'!$BW$21)</f>
        <v>99.4</v>
      </c>
      <c r="CD54" s="407" t="s">
        <v>119</v>
      </c>
      <c r="CE54" s="408">
        <v>29</v>
      </c>
      <c r="CF54" s="12"/>
      <c r="CG54" s="10" t="str">
        <f>IF('1-1県'!$BX$21="","",'1-1県'!$BX$21)</f>
        <v/>
      </c>
      <c r="CH54" s="399">
        <f>IF('1-1県'!$BY$21="","",'1-1県'!$BY$21)</f>
        <v>266851</v>
      </c>
      <c r="CI54" s="10" t="str">
        <f>IF('1-1県'!$BZ$21="","",'1-1県'!$BZ$21)</f>
        <v/>
      </c>
      <c r="CJ54" s="401">
        <f>IF('1-1県'!$CA$21="","",'1-1県'!$CA$21)</f>
        <v>1.4</v>
      </c>
      <c r="CK54" s="10" t="str">
        <f>IF('1-1県'!$CB$21="","",'1-1県'!$CB$21)</f>
        <v/>
      </c>
      <c r="CL54" s="399">
        <f>IF('1-1県'!$CC$21="","",'1-1県'!$CC$21)</f>
        <v>60854</v>
      </c>
      <c r="CM54" s="10" t="str">
        <f>IF('1-1県'!$CD$21="","",'1-1県'!$CD$21)</f>
        <v/>
      </c>
      <c r="CN54" s="399">
        <f>IF('1-1県'!$CE$21="","",'1-1県'!$CE$21)</f>
        <v>122279</v>
      </c>
      <c r="CO54" s="10" t="str">
        <f>IF('1-1県'!$CF$21="","",'1-1県'!$CF$21)</f>
        <v/>
      </c>
      <c r="CP54" s="398">
        <f>IF('1-1県'!$CG$21="","",'1-1県'!$CG$21)</f>
        <v>102.3</v>
      </c>
      <c r="CQ54" s="10" t="str">
        <f>IF('1-1県'!$CH$21="","",'1-1県'!$CH$21)</f>
        <v/>
      </c>
      <c r="CR54" s="398">
        <f>IF('1-1県'!$CI$21="","",'1-1県'!$CI$21)</f>
        <v>103.4</v>
      </c>
      <c r="CS54" s="10" t="str">
        <f>IF('1-1県'!$CJ$21="","",'1-1県'!$CJ$21)</f>
        <v/>
      </c>
      <c r="CT54" s="398">
        <f>IF('1-1県'!$CK$21="","",'1-1県'!$CK$21)</f>
        <v>101.9</v>
      </c>
      <c r="CU54" s="10" t="str">
        <f>IF('1-1県'!$CL$21="","",'1-1県'!$CL$21)</f>
        <v/>
      </c>
      <c r="CV54" s="398">
        <f>IF('1-1県'!$CM$21="","",'1-1県'!$CM$21)</f>
        <v>103</v>
      </c>
      <c r="CW54" s="10" t="str">
        <f>IF('1-1県'!$CN$21="","",'1-1県'!$CN$21)</f>
        <v/>
      </c>
      <c r="CX54" s="398">
        <f>IF('1-1県'!$CO$21="","",'1-1県'!$CO$21)</f>
        <v>94.4</v>
      </c>
      <c r="CY54" s="10" t="str">
        <f>IF('1-1県'!$CP$21="","",'1-1県'!$CP$21)</f>
        <v/>
      </c>
      <c r="CZ54" s="398">
        <f>IF('1-1県'!$CQ$21="","",'1-1県'!$CQ$21)</f>
        <v>104.1</v>
      </c>
      <c r="DA54" s="10" t="str">
        <f>IF('1-1県'!$CR$21="","",'1-1県'!$CR$21)</f>
        <v/>
      </c>
      <c r="DB54" s="398">
        <f>IF('1-1県'!$CS$21="","",'1-1県'!$CS$21)</f>
        <v>135.6</v>
      </c>
      <c r="DC54" s="10" t="str">
        <f>IF('1-1県'!$CT$21="","",'1-1県'!$CT$21)</f>
        <v/>
      </c>
      <c r="DD54" s="400">
        <f>IF('1-1県'!$CU$21="","",'1-1県'!$CU$21)</f>
        <v>2</v>
      </c>
    </row>
    <row r="55" spans="1:111" s="8" customFormat="1" ht="15" customHeight="1">
      <c r="B55" s="407" t="s">
        <v>119</v>
      </c>
      <c r="C55" s="408">
        <v>30</v>
      </c>
      <c r="D55" s="12"/>
      <c r="E55" s="83"/>
      <c r="F55" s="10" t="str">
        <f>IF('1-1県'!$F$22="","",'1-1県'!$F$22)</f>
        <v/>
      </c>
      <c r="G55" s="397">
        <f>IF('1-1県'!$G$22="","",'1-1県'!$G$22)</f>
        <v>0</v>
      </c>
      <c r="H55" s="10" t="str">
        <f>IF('1-1県'!$H$22="","",'1-1県'!$H$22)</f>
        <v/>
      </c>
      <c r="I55" s="397">
        <f>IF('1-1県'!$I$22="","",'1-1県'!$I$22)</f>
        <v>0</v>
      </c>
      <c r="J55" s="10" t="str">
        <f>IF('1-1県'!$J$22="","",'1-1県'!$J$22)</f>
        <v/>
      </c>
      <c r="K55" s="397">
        <f>IF('1-1県'!$K$22="","",'1-1県'!$K$22)</f>
        <v>0</v>
      </c>
      <c r="L55" s="10" t="str">
        <f>IF('1-1県'!$L$22="","",'1-1県'!$L$22)</f>
        <v/>
      </c>
      <c r="M55" s="397">
        <f>IF('1-1県'!$M$22="","",'1-1県'!$M$22)</f>
        <v>1079727</v>
      </c>
      <c r="N55" s="10" t="str">
        <f>IF('1-1県'!$N$22="","",'1-1県'!$N$22)</f>
        <v/>
      </c>
      <c r="O55" s="397">
        <f>IF('1-1県'!$O$22="","",'1-1県'!$O$22)</f>
        <v>468593</v>
      </c>
      <c r="P55" s="10" t="str">
        <f>IF('1-1県'!$P$22="","",'1-1県'!$P$22)</f>
        <v/>
      </c>
      <c r="Q55" s="398">
        <f>IF('1-1県'!$Q$22="","",'1-1県'!$Q$22)</f>
        <v>0</v>
      </c>
      <c r="R55" s="10" t="str">
        <f>IF('1-1県'!$R$22="","",'1-1県'!$R$22)</f>
        <v/>
      </c>
      <c r="S55" s="398">
        <f>IF('1-1県'!$S$22="","",'1-1県'!$S$22)</f>
        <v>96.7</v>
      </c>
      <c r="T55" s="10" t="str">
        <f>IF('1-1県'!$T$22="","",'1-1県'!$T$22)</f>
        <v/>
      </c>
      <c r="U55" s="398">
        <f>IF('1-1県'!$U$22="","",'1-1県'!$U$22)</f>
        <v>0</v>
      </c>
      <c r="V55" s="10" t="str">
        <f>IF('1-1県'!$V$22="","",'1-1県'!$V$22)</f>
        <v/>
      </c>
      <c r="W55" s="398">
        <f>IF('1-1県'!$W$22="","",'1-1県'!$W$22)</f>
        <v>97.3</v>
      </c>
      <c r="X55" s="10" t="str">
        <f>IF('1-1県'!$X$22="","",'1-1県'!$X$22)</f>
        <v/>
      </c>
      <c r="Y55" s="398">
        <f>IF('1-1県'!$Y$22="","",'1-1県'!$Y$22)</f>
        <v>0</v>
      </c>
      <c r="Z55" s="10" t="str">
        <f>IF('1-1県'!$Z$22="","",'1-1県'!$Z$22)</f>
        <v/>
      </c>
      <c r="AA55" s="400">
        <f>IF('1-1県'!$AA$22="","",'1-1県'!$AA$22)</f>
        <v>102.4</v>
      </c>
      <c r="AB55" s="407" t="s">
        <v>119</v>
      </c>
      <c r="AC55" s="408">
        <v>30</v>
      </c>
      <c r="AD55" s="12"/>
      <c r="AE55" s="10" t="str">
        <f>IF('1-1県'!$AB$22="","",'1-1県'!$AB$22)</f>
        <v/>
      </c>
      <c r="AF55" s="397">
        <f>IF('1-1県'!$AC$22="","",'1-1県'!$AC$22)</f>
        <v>6708</v>
      </c>
      <c r="AG55" s="10" t="str">
        <f>IF('1-1県'!$AD$22="","",'1-1県'!$AD$22)</f>
        <v/>
      </c>
      <c r="AH55" s="397">
        <f>IF('1-1県'!$AE$22="","",'1-1県'!$AE$22)</f>
        <v>3201</v>
      </c>
      <c r="AI55" s="10" t="str">
        <f>IF('1-1県'!$AF$22="","",'1-1県'!$AF$22)</f>
        <v/>
      </c>
      <c r="AJ55" s="397">
        <f>IF('1-1県'!$AG$22="","",'1-1県'!$AG$22)</f>
        <v>2738</v>
      </c>
      <c r="AK55" s="10" t="str">
        <f>IF('1-1県'!$AH$22="","",'1-1県'!$AH$22)</f>
        <v/>
      </c>
      <c r="AL55" s="397">
        <f>IF('1-1県'!$AI$22="","",'1-1県'!$AI$22)</f>
        <v>4236</v>
      </c>
      <c r="AM55" s="10" t="str">
        <f>IF('1-1県'!$AJ$22="","",'1-1県'!$AJ$22)</f>
        <v/>
      </c>
      <c r="AN55" s="397">
        <f>IF('1-1県'!$AK$22="","",'1-1県'!$AK$22)</f>
        <v>121689</v>
      </c>
      <c r="AO55" s="10" t="str">
        <f>IF('1-1県'!$AL$22="","",'1-1県'!$AL$22)</f>
        <v/>
      </c>
      <c r="AP55" s="397">
        <f>IF('1-1県'!$AM$22="","",'1-1県'!$AM$22)</f>
        <v>1223422</v>
      </c>
      <c r="AQ55" s="10" t="str">
        <f>IF('1-1県'!$AN$22="","",'1-1県'!$AN$22)</f>
        <v/>
      </c>
      <c r="AR55" s="397">
        <f>IF('1-1県'!$AO$22="","",'1-1県'!$AO$22)</f>
        <v>19921</v>
      </c>
      <c r="AS55" s="10" t="str">
        <f>IF('1-1県'!$AP$22="","",'1-1県'!$AP$22)</f>
        <v/>
      </c>
      <c r="AT55" s="397">
        <f>IF('1-1県'!$AQ$22="","",'1-1県'!$AQ$22)</f>
        <v>1581102</v>
      </c>
      <c r="AU55" s="10" t="str">
        <f>IF('1-1県'!AR$22="","",'1-1県'!AR$22)</f>
        <v/>
      </c>
      <c r="AV55" s="397">
        <f>IF('1-1県'!$AS$22="","",'1-1県'!$AS$22)</f>
        <v>1583763</v>
      </c>
      <c r="AW55" s="10" t="str">
        <f>IF('1-1県'!$AT$22="","",'1-1県'!$AT$22)</f>
        <v/>
      </c>
      <c r="AX55" s="397">
        <f>IF('1-1県'!$AU$22="","",'1-1県'!$AU$22)</f>
        <v>32704</v>
      </c>
      <c r="AY55" s="10" t="str">
        <f>IF('1-1県'!AV$22="","",'1-1県'!AV$22)</f>
        <v/>
      </c>
      <c r="AZ55" s="399">
        <f>IF('1-1県'!AW$22="","",'1-1県'!AW$22)</f>
        <v>25934</v>
      </c>
      <c r="BA55" s="86">
        <v>191202</v>
      </c>
      <c r="BB55" s="87">
        <v>10</v>
      </c>
      <c r="BC55" s="407" t="s">
        <v>119</v>
      </c>
      <c r="BD55" s="408">
        <v>30</v>
      </c>
      <c r="BE55" s="11"/>
      <c r="BF55" s="10" t="str">
        <f>IF('1-1県'!$AZ$22="","",'1-1県'!$AZ$22)</f>
        <v/>
      </c>
      <c r="BG55" s="399">
        <f>IF('1-1県'!$BA$22="","",'1-1県'!$BA$22)</f>
        <v>32</v>
      </c>
      <c r="BH55" s="10" t="str">
        <f>IF('1-1県'!$BB$22="","",'1-1県'!$BB$22)</f>
        <v/>
      </c>
      <c r="BI55" s="399">
        <f>IF('1-1県'!$BC$22="","",'1-1県'!$BC$22)</f>
        <v>10109</v>
      </c>
      <c r="BJ55" s="10" t="str">
        <f>IF('1-1県'!$BD$22="","",'1-1県'!$BD$22)</f>
        <v/>
      </c>
      <c r="BK55" s="399">
        <f>IF('1-1県'!$BE$22="","",'1-1県'!$BE$22)</f>
        <v>77625</v>
      </c>
      <c r="BL55" s="10" t="str">
        <f>IF('1-1県'!$BF$22="","",'1-1県'!$BF$22)</f>
        <v/>
      </c>
      <c r="BM55" s="399">
        <f>IF('1-1県'!$BG$22="","",'1-1県'!$BG$22)</f>
        <v>50191</v>
      </c>
      <c r="BN55" s="10" t="str">
        <f>IF('1-1県'!$BH$22="","",'1-1県'!$BH$22)</f>
        <v/>
      </c>
      <c r="BO55" s="399">
        <f>IF('1-1県'!$BI$22="","",'1-1県'!$BI$22)</f>
        <v>68412</v>
      </c>
      <c r="BP55" s="10" t="str">
        <f>IF('1-1県'!$BJ$22="","",'1-1県'!$BJ$22)</f>
        <v/>
      </c>
      <c r="BQ55" s="399">
        <f>IF('1-1県'!$BK$22="","",'1-1県'!$BK$22)</f>
        <v>14083</v>
      </c>
      <c r="BR55" s="10" t="str">
        <f>IF('1-1県'!$BL$22="","",'1-1県'!$BL$22)</f>
        <v/>
      </c>
      <c r="BS55" s="399">
        <f>IF('1-1県'!$BM$22="","",'1-1県'!$BM$22)</f>
        <v>34187</v>
      </c>
      <c r="BT55" s="10" t="str">
        <f>IF('1-1県'!$BN$22="","",'1-1県'!$BN$22)</f>
        <v/>
      </c>
      <c r="BU55" s="397">
        <f>IF('1-1県'!$BO$22="","",'1-1県'!$BO$22)</f>
        <v>20142</v>
      </c>
      <c r="BV55" s="490"/>
      <c r="BW55" s="397">
        <f>IF('1-1県'!$BQ$22="","",'1-1県'!$BQ$22)</f>
        <v>88560</v>
      </c>
      <c r="BX55" s="10" t="str">
        <f>IF('1-1県'!$BR$22="","",'1-1県'!$BR$22)</f>
        <v/>
      </c>
      <c r="BY55" s="399">
        <f>IF('1-1県'!$BS$22="","",'1-1県'!$BS$22)</f>
        <v>1225081</v>
      </c>
      <c r="BZ55" s="10" t="str">
        <f>IF('1-1県'!$BT$22="","",'1-1県'!$BT$22)</f>
        <v/>
      </c>
      <c r="CA55" s="400">
        <f>IF('1-1県'!$BU$22="","",'1-1県'!$BU$22)</f>
        <v>0</v>
      </c>
      <c r="CB55" s="10" t="str">
        <f>IF('1-1県'!$BV$22="","",'1-1県'!$BV$22)</f>
        <v/>
      </c>
      <c r="CC55" s="400">
        <f>IF('1-1県'!$BW$22="","",'1-1県'!$BW$22)</f>
        <v>99.9</v>
      </c>
      <c r="CD55" s="407" t="s">
        <v>119</v>
      </c>
      <c r="CE55" s="408">
        <v>30</v>
      </c>
      <c r="CF55" s="12"/>
      <c r="CG55" s="10" t="str">
        <f>IF('1-1県'!$BX$22="","",'1-1県'!$BX$22)</f>
        <v/>
      </c>
      <c r="CH55" s="399">
        <f>IF('1-1県'!$BY$22="","",'1-1県'!$BY$22)</f>
        <v>250452</v>
      </c>
      <c r="CI55" s="10" t="str">
        <f>IF('1-1県'!$BZ$22="","",'1-1県'!$BZ$22)</f>
        <v/>
      </c>
      <c r="CJ55" s="401">
        <f>IF('1-1県'!$CA$22="","",'1-1県'!$CA$22)</f>
        <v>1.5</v>
      </c>
      <c r="CK55" s="10" t="str">
        <f>IF('1-1県'!$CB$22="","",'1-1県'!$CB$22)</f>
        <v/>
      </c>
      <c r="CL55" s="399">
        <f>IF('1-1県'!$CC$22="","",'1-1県'!$CC$22)</f>
        <v>58042</v>
      </c>
      <c r="CM55" s="10" t="str">
        <f>IF('1-1県'!$CD$22="","",'1-1県'!$CD$22)</f>
        <v/>
      </c>
      <c r="CN55" s="399">
        <f>IF('1-1県'!$CE$22="","",'1-1県'!$CE$22)</f>
        <v>123251</v>
      </c>
      <c r="CO55" s="10" t="str">
        <f>IF('1-1県'!$CF$22="","",'1-1県'!$CF$22)</f>
        <v/>
      </c>
      <c r="CP55" s="398">
        <f>IF('1-1県'!$CG$22="","",'1-1県'!$CG$22)</f>
        <v>102.4</v>
      </c>
      <c r="CQ55" s="10" t="str">
        <f>IF('1-1県'!$CH$22="","",'1-1県'!$CH$22)</f>
        <v/>
      </c>
      <c r="CR55" s="398">
        <f>IF('1-1県'!$CI$22="","",'1-1県'!$CI$22)</f>
        <v>102.9</v>
      </c>
      <c r="CS55" s="10" t="str">
        <f>IF('1-1県'!$CJ$22="","",'1-1県'!$CJ$22)</f>
        <v/>
      </c>
      <c r="CT55" s="398">
        <f>IF('1-1県'!$CK$22="","",'1-1県'!$CK$22)</f>
        <v>101.8</v>
      </c>
      <c r="CU55" s="10" t="str">
        <f>IF('1-1県'!$CL$22="","",'1-1県'!$CL$22)</f>
        <v/>
      </c>
      <c r="CV55" s="398">
        <f>IF('1-1県'!$CM$22="","",'1-1県'!$CM$22)</f>
        <v>102.3</v>
      </c>
      <c r="CW55" s="10" t="str">
        <f>IF('1-1県'!$CN$22="","",'1-1県'!$CN$22)</f>
        <v/>
      </c>
      <c r="CX55" s="398">
        <f>IF('1-1県'!$CO$22="","",'1-1県'!$CO$22)</f>
        <v>99.3</v>
      </c>
      <c r="CY55" s="10" t="str">
        <f>IF('1-1県'!$CP$22="","",'1-1県'!$CP$22)</f>
        <v/>
      </c>
      <c r="CZ55" s="398">
        <f>IF('1-1県'!$CQ$22="","",'1-1県'!$CQ$22)</f>
        <v>103.4</v>
      </c>
      <c r="DA55" s="10" t="str">
        <f>IF('1-1県'!$CR$22="","",'1-1県'!$CR$22)</f>
        <v/>
      </c>
      <c r="DB55" s="398">
        <f>IF('1-1県'!$CS$22="","",'1-1県'!$CS$22)</f>
        <v>133.5</v>
      </c>
      <c r="DC55" s="10" t="str">
        <f>IF('1-1県'!$CT$22="","",'1-1県'!$CT$22)</f>
        <v/>
      </c>
      <c r="DD55" s="400">
        <f>IF('1-1県'!$CU$22="","",'1-1県'!$CU$22)</f>
        <v>1.2</v>
      </c>
    </row>
    <row r="56" spans="1:111" s="8" customFormat="1" ht="13.5" customHeight="1">
      <c r="B56" s="407" t="s">
        <v>109</v>
      </c>
      <c r="C56" s="408">
        <v>1</v>
      </c>
      <c r="D56" s="12"/>
      <c r="E56" s="83"/>
      <c r="F56" s="10" t="str">
        <f>IF('1-1県'!$F$23="","",'1-1県'!$F$23)</f>
        <v/>
      </c>
      <c r="G56" s="397">
        <f>IF('1-1県'!$G$23="","",'1-1県'!$G$23)</f>
        <v>0</v>
      </c>
      <c r="H56" s="10" t="str">
        <f>IF('1-1県'!$H$23="","",'1-1県'!$H$23)</f>
        <v/>
      </c>
      <c r="I56" s="397">
        <f>IF('1-1県'!$I$23="","",'1-1県'!$I$23)</f>
        <v>0</v>
      </c>
      <c r="J56" s="10" t="str">
        <f>IF('1-1県'!$J$23="","",'1-1県'!$J$23)</f>
        <v/>
      </c>
      <c r="K56" s="397">
        <f>IF('1-1県'!$K$23="","",'1-1県'!$K$23)</f>
        <v>0</v>
      </c>
      <c r="L56" s="10" t="str">
        <f>IF('1-1県'!$L$23="","",'1-1県'!$L$23)</f>
        <v/>
      </c>
      <c r="M56" s="397">
        <f>IF('1-1県'!$M$23="","",'1-1県'!$M$23)</f>
        <v>1071723</v>
      </c>
      <c r="N56" s="10" t="str">
        <f>IF('1-1県'!$N$23="","",'1-1県'!$N$23)</f>
        <v/>
      </c>
      <c r="O56" s="397">
        <f>IF('1-1県'!$O$23="","",'1-1県'!$O$23)</f>
        <v>470687</v>
      </c>
      <c r="P56" s="10" t="str">
        <f>IF('1-1県'!$P$23="","",'1-1県'!$P$23)</f>
        <v/>
      </c>
      <c r="Q56" s="398">
        <f>IF('1-1県'!$Q$23="","",'1-1県'!$Q$23)</f>
        <v>0</v>
      </c>
      <c r="R56" s="10" t="str">
        <f>IF('1-1県'!$R$23="","",'1-1県'!$R$23)</f>
        <v/>
      </c>
      <c r="S56" s="398">
        <f>IF('1-1県'!$S$23="","",'1-1県'!$S$23)</f>
        <v>96.6</v>
      </c>
      <c r="T56" s="10" t="str">
        <f>IF('1-1県'!$T$23="","",'1-1県'!$T$23)</f>
        <v/>
      </c>
      <c r="U56" s="398">
        <f>IF('1-1県'!$U$23="","",'1-1県'!$U$23)</f>
        <v>0</v>
      </c>
      <c r="V56" s="10" t="str">
        <f>IF('1-1県'!$V$23="","",'1-1県'!$V$23)</f>
        <v/>
      </c>
      <c r="W56" s="398">
        <f>IF('1-1県'!$W$23="","",'1-1県'!$W$23)</f>
        <v>94.4</v>
      </c>
      <c r="X56" s="10" t="str">
        <f>IF('1-1県'!$X$23="","",'1-1県'!$X$23)</f>
        <v/>
      </c>
      <c r="Y56" s="398">
        <f>IF('1-1県'!$Y$23="","",'1-1県'!$Y$23)</f>
        <v>0</v>
      </c>
      <c r="Z56" s="10" t="str">
        <f>IF('1-1県'!$Z$23="","",'1-1県'!$Z$23)</f>
        <v/>
      </c>
      <c r="AA56" s="400">
        <f>IF('1-1県'!$AA$23="","",'1-1県'!$AA$23)</f>
        <v>116.8</v>
      </c>
      <c r="AB56" s="407" t="s">
        <v>109</v>
      </c>
      <c r="AC56" s="408">
        <v>1</v>
      </c>
      <c r="AD56" s="12"/>
      <c r="AE56" s="10" t="str">
        <f>IF('1-1県'!$AB$23="","",'1-1県'!$AB$23)</f>
        <v/>
      </c>
      <c r="AF56" s="397">
        <f>IF('1-1県'!$AC$23="","",'1-1県'!$AC$23)</f>
        <v>6463</v>
      </c>
      <c r="AG56" s="10" t="str">
        <f>IF('1-1県'!$AD$23="","",'1-1県'!$AD$23)</f>
        <v/>
      </c>
      <c r="AH56" s="397">
        <f>IF('1-1県'!$AE$23="","",'1-1県'!$AE$23)</f>
        <v>3328</v>
      </c>
      <c r="AI56" s="10" t="str">
        <f>IF('1-1県'!$AF$23="","",'1-1県'!$AF$23)</f>
        <v/>
      </c>
      <c r="AJ56" s="397">
        <f>IF('1-1県'!$AG$23="","",'1-1県'!$AG$23)</f>
        <v>2278</v>
      </c>
      <c r="AK56" s="10" t="str">
        <f>IF('1-1県'!$AH$23="","",'1-1県'!$AH$23)</f>
        <v/>
      </c>
      <c r="AL56" s="397">
        <f>IF('1-1県'!$AI$23="","",'1-1県'!$AI$23)</f>
        <v>4446</v>
      </c>
      <c r="AM56" s="10" t="str">
        <f>IF('1-1県'!$AJ$23="","",'1-1県'!$AJ$23)</f>
        <v/>
      </c>
      <c r="AN56" s="397">
        <f>IF('1-1県'!$AK$23="","",'1-1県'!$AK$23)</f>
        <v>138125</v>
      </c>
      <c r="AO56" s="10" t="str">
        <f>IF('1-1県'!$AL$23="","",'1-1県'!$AL$23)</f>
        <v/>
      </c>
      <c r="AP56" s="397">
        <f>IF('1-1県'!$AM$23="","",'1-1県'!$AM$23)</f>
        <v>1097597</v>
      </c>
      <c r="AQ56" s="10" t="str">
        <f>IF('1-1県'!$AN$23="","",'1-1県'!$AN$23)</f>
        <v/>
      </c>
      <c r="AR56" s="397">
        <f>IF('1-1県'!$AO$23="","",'1-1県'!$AO$23)</f>
        <v>18368</v>
      </c>
      <c r="AS56" s="10" t="str">
        <f>IF('1-1県'!$AP$23="","",'1-1県'!$AP$23)</f>
        <v/>
      </c>
      <c r="AT56" s="397">
        <f>IF('1-1県'!$AQ$23="","",'1-1県'!$AQ$23)</f>
        <v>1632010</v>
      </c>
      <c r="AU56" s="10" t="str">
        <f>IF('1-1県'!AR$23="","",'1-1県'!AR$23)</f>
        <v/>
      </c>
      <c r="AV56" s="397">
        <f>IF('1-1県'!$AS$23="","",'1-1県'!$AS$23)</f>
        <v>1634699</v>
      </c>
      <c r="AW56" s="10" t="str">
        <f>IF('1-1県'!$AT$23="","",'1-1県'!$AT$23)</f>
        <v/>
      </c>
      <c r="AX56" s="397">
        <f>IF('1-1県'!$AU$23="","",'1-1県'!$AU$23)</f>
        <v>33429</v>
      </c>
      <c r="AY56" s="10" t="str">
        <f>IF('1-1県'!AV$23="","",'1-1県'!AV$23)</f>
        <v/>
      </c>
      <c r="AZ56" s="399">
        <f>IF('1-1県'!AW$23="","",'1-1県'!AW$23)</f>
        <v>26368</v>
      </c>
      <c r="BA56" s="86">
        <v>173967</v>
      </c>
      <c r="BB56" s="87">
        <v>14</v>
      </c>
      <c r="BC56" s="407" t="s">
        <v>109</v>
      </c>
      <c r="BD56" s="408">
        <v>1</v>
      </c>
      <c r="BE56" s="11"/>
      <c r="BF56" s="10" t="str">
        <f>IF('1-1県'!$AZ$23="","",'1-1県'!$AZ$23)</f>
        <v/>
      </c>
      <c r="BG56" s="399">
        <f>IF('1-1県'!$BA$23="","",'1-1県'!$BA$23)</f>
        <v>26</v>
      </c>
      <c r="BH56" s="10" t="str">
        <f>IF('1-1県'!$BB$23="","",'1-1県'!$BB$23)</f>
        <v/>
      </c>
      <c r="BI56" s="399">
        <f>IF('1-1県'!$BC$23="","",'1-1県'!$BC$23)</f>
        <v>1463</v>
      </c>
      <c r="BJ56" s="10" t="str">
        <f>IF('1-1県'!$BD$23="","",'1-1県'!$BD$23)</f>
        <v/>
      </c>
      <c r="BK56" s="399">
        <f>IF('1-1県'!$BE$23="","",'1-1県'!$BE$23)</f>
        <v>74718</v>
      </c>
      <c r="BL56" s="10" t="str">
        <f>IF('1-1県'!$BF$23="","",'1-1県'!$BF$23)</f>
        <v/>
      </c>
      <c r="BM56" s="399">
        <f>IF('1-1県'!$BG$23="","",'1-1県'!$BG$23)</f>
        <v>56165</v>
      </c>
      <c r="BN56" s="10" t="str">
        <f>IF('1-1県'!$BH$23="","",'1-1県'!$BH$23)</f>
        <v/>
      </c>
      <c r="BO56" s="399">
        <f>IF('1-1県'!$BI$23="","",'1-1県'!$BI$23)</f>
        <v>68454</v>
      </c>
      <c r="BP56" s="10" t="str">
        <f>IF('1-1県'!$BJ$23="","",'1-1県'!$BJ$23)</f>
        <v/>
      </c>
      <c r="BQ56" s="399">
        <f>IF('1-1県'!$BK$23="","",'1-1県'!$BK$23)</f>
        <v>13538</v>
      </c>
      <c r="BR56" s="10" t="str">
        <f>IF('1-1県'!$BL$23="","",'1-1県'!$BL$23)</f>
        <v/>
      </c>
      <c r="BS56" s="399">
        <f>IF('1-1県'!$BM$23="","",'1-1県'!$BM$23)</f>
        <v>34449</v>
      </c>
      <c r="BT56" s="10" t="str">
        <f>IF('1-1県'!$BN$23="","",'1-1県'!$BN$23)</f>
        <v/>
      </c>
      <c r="BU56" s="397">
        <f>IF('1-1県'!$BO$23="","",'1-1県'!$BO$23)</f>
        <v>20467</v>
      </c>
      <c r="BV56" s="490"/>
      <c r="BW56" s="397">
        <f>IF('1-1県'!$BQ$23="","",'1-1県'!$BQ$23)</f>
        <v>90326</v>
      </c>
      <c r="BX56" s="10" t="str">
        <f>IF('1-1県'!$BR$23="","",'1-1県'!$BR$23)</f>
        <v/>
      </c>
      <c r="BY56" s="399">
        <f>IF('1-1県'!$BS$23="","",'1-1県'!$BS$23)</f>
        <v>1257773</v>
      </c>
      <c r="BZ56" s="10" t="str">
        <f>IF('1-1県'!$BT$23="","",'1-1県'!$BT$23)</f>
        <v/>
      </c>
      <c r="CA56" s="400">
        <f>IF('1-1県'!$BU$23="","",'1-1県'!$BU$23)</f>
        <v>0</v>
      </c>
      <c r="CB56" s="10" t="str">
        <f>IF('1-1県'!$BV$23="","",'1-1県'!$BV$23)</f>
        <v/>
      </c>
      <c r="CC56" s="400">
        <f>IF('1-1県'!$BW$23="","",'1-1県'!$BW$23)</f>
        <v>100.1</v>
      </c>
      <c r="CD56" s="407" t="s">
        <v>109</v>
      </c>
      <c r="CE56" s="408">
        <v>1</v>
      </c>
      <c r="CF56" s="12"/>
      <c r="CG56" s="10" t="str">
        <f>IF('1-1県'!$BX$23="","",'1-1県'!$BX$23)</f>
        <v/>
      </c>
      <c r="CH56" s="399">
        <f>IF('1-1県'!$BY$23="","",'1-1県'!$BY$23)</f>
        <v>263264</v>
      </c>
      <c r="CI56" s="10" t="str">
        <f>IF('1-1県'!$BZ$23="","",'1-1県'!$BZ$23)</f>
        <v/>
      </c>
      <c r="CJ56" s="401">
        <f>IF('1-1県'!$CA$23="","",'1-1県'!$CA$23)</f>
        <v>1.45</v>
      </c>
      <c r="CK56" s="10" t="str">
        <f>IF('1-1県'!$CB$23="","",'1-1県'!$CB$23)</f>
        <v/>
      </c>
      <c r="CL56" s="399">
        <f>IF('1-1県'!$CC$23="","",'1-1県'!$CC$23)</f>
        <v>56254</v>
      </c>
      <c r="CM56" s="10" t="str">
        <f>IF('1-1県'!$CD$23="","",'1-1県'!$CD$23)</f>
        <v/>
      </c>
      <c r="CN56" s="399">
        <f>IF('1-1県'!$CE$23="","",'1-1県'!$CE$23)</f>
        <v>116951</v>
      </c>
      <c r="CO56" s="10" t="str">
        <f>IF('1-1県'!$CF$23="","",'1-1県'!$CF$23)</f>
        <v/>
      </c>
      <c r="CP56" s="398">
        <f>IF('1-1県'!$CG$23="","",'1-1県'!$CG$23)</f>
        <v>100.6</v>
      </c>
      <c r="CQ56" s="10" t="str">
        <f>IF('1-1県'!$CH$23="","",'1-1県'!$CH$23)</f>
        <v/>
      </c>
      <c r="CR56" s="398">
        <f>IF('1-1県'!$CI$23="","",'1-1県'!$CI$23)</f>
        <v>100.6</v>
      </c>
      <c r="CS56" s="10" t="str">
        <f>IF('1-1県'!$CJ$23="","",'1-1県'!$CJ$23)</f>
        <v/>
      </c>
      <c r="CT56" s="398">
        <f>IF('1-1県'!$CK$23="","",'1-1県'!$CK$23)</f>
        <v>101.3</v>
      </c>
      <c r="CU56" s="10" t="str">
        <f>IF('1-1県'!$CL$23="","",'1-1県'!$CL$23)</f>
        <v/>
      </c>
      <c r="CV56" s="398">
        <f>IF('1-1県'!$CM$23="","",'1-1県'!$CM$23)</f>
        <v>101.3</v>
      </c>
      <c r="CW56" s="10" t="str">
        <f>IF('1-1県'!$CN$23="","",'1-1県'!$CN$23)</f>
        <v/>
      </c>
      <c r="CX56" s="398">
        <f>IF('1-1県'!$CO$23="","",'1-1県'!$CO$23)</f>
        <v>100.7</v>
      </c>
      <c r="CY56" s="10" t="str">
        <f>IF('1-1県'!$CP$23="","",'1-1県'!$CP$23)</f>
        <v/>
      </c>
      <c r="CZ56" s="398">
        <f>IF('1-1県'!$CQ$23="","",'1-1県'!$CQ$23)</f>
        <v>100.8</v>
      </c>
      <c r="DA56" s="10" t="str">
        <f>IF('1-1県'!$CR$23="","",'1-1県'!$CR$23)</f>
        <v/>
      </c>
      <c r="DB56" s="398">
        <f>IF('1-1県'!$CS$23="","",'1-1県'!$CS$23)</f>
        <v>113.7</v>
      </c>
      <c r="DC56" s="10" t="str">
        <f>IF('1-1県'!$CT$23="","",'1-1県'!$CT$23)</f>
        <v/>
      </c>
      <c r="DD56" s="400">
        <f>IF('1-1県'!$CU$23="","",'1-1県'!$CU$23)</f>
        <v>1.4</v>
      </c>
    </row>
    <row r="57" spans="1:111" s="8" customFormat="1" ht="17.25" customHeight="1">
      <c r="B57" s="407" t="s">
        <v>109</v>
      </c>
      <c r="C57" s="408">
        <v>2</v>
      </c>
      <c r="D57" s="12"/>
      <c r="E57" s="83"/>
      <c r="F57" s="10" t="str">
        <f>IF('1-1県'!$F$24="","",'1-1県'!$F$24)</f>
        <v/>
      </c>
      <c r="G57" s="397">
        <f>IF('1-1県'!$G$24="","",'1-1県'!$G$24)</f>
        <v>0</v>
      </c>
      <c r="H57" s="10" t="str">
        <f>IF('1-1県'!$H$24="","",'1-1県'!$H$24)</f>
        <v/>
      </c>
      <c r="I57" s="397">
        <f>IF('1-1県'!$I$24="","",'1-1県'!$I$24)</f>
        <v>0</v>
      </c>
      <c r="J57" s="10" t="str">
        <f>IF('1-1県'!$J$24="","",'1-1県'!$J$24)</f>
        <v/>
      </c>
      <c r="K57" s="397">
        <f>IF('1-1県'!$K$24="","",'1-1県'!$K$24)</f>
        <v>0</v>
      </c>
      <c r="L57" s="10" t="str">
        <f>IF('1-1県'!$L$24="","",'1-1県'!$L$24)</f>
        <v/>
      </c>
      <c r="M57" s="397">
        <f>IF('1-1県'!$M$24="","",'1-1県'!$M$24)</f>
        <v>1069576</v>
      </c>
      <c r="N57" s="10" t="str">
        <f>IF('1-1県'!$N$24="","",'1-1県'!$N$24)</f>
        <v/>
      </c>
      <c r="O57" s="397">
        <f>IF('1-1県'!$O$24="","",'1-1県'!$O$24)</f>
        <v>470055</v>
      </c>
      <c r="P57" s="10" t="str">
        <f>IF('1-1県'!$P$24="","",'1-1県'!$P$24)</f>
        <v/>
      </c>
      <c r="Q57" s="398">
        <f>IF('1-1県'!$Q$24="","",'1-1県'!$Q$24)</f>
        <v>0</v>
      </c>
      <c r="R57" s="10" t="str">
        <f>IF('1-1県'!$R$24="","",'1-1県'!$R$24)</f>
        <v/>
      </c>
      <c r="S57" s="398">
        <f>IF('1-1県'!$S$24="","",'1-1県'!$S$24)</f>
        <v>87.7</v>
      </c>
      <c r="T57" s="10" t="str">
        <f>IF('1-1県'!$T$24="","",'1-1県'!$T$24)</f>
        <v/>
      </c>
      <c r="U57" s="398">
        <f>IF('1-1県'!$U$24="","",'1-1県'!$U$24)</f>
        <v>0</v>
      </c>
      <c r="V57" s="10" t="str">
        <f>IF('1-1県'!$V$24="","",'1-1県'!$V$24)</f>
        <v/>
      </c>
      <c r="W57" s="398">
        <f>IF('1-1県'!$W$24="","",'1-1県'!$W$24)</f>
        <v>88.1</v>
      </c>
      <c r="X57" s="10" t="str">
        <f>IF('1-1県'!$X$24="","",'1-1県'!$X$24)</f>
        <v/>
      </c>
      <c r="Y57" s="398">
        <f>IF('1-1県'!$Y$24="","",'1-1県'!$Y$24)</f>
        <v>0</v>
      </c>
      <c r="Z57" s="10" t="str">
        <f>IF('1-1県'!$Z$24="","",'1-1県'!$Z$24)</f>
        <v/>
      </c>
      <c r="AA57" s="400">
        <f>IF('1-1県'!$AA$24="","",'1-1県'!$AA$24)</f>
        <v>108.8</v>
      </c>
      <c r="AB57" s="407" t="s">
        <v>109</v>
      </c>
      <c r="AC57" s="408">
        <v>2</v>
      </c>
      <c r="AD57" s="12"/>
      <c r="AE57" s="10" t="str">
        <f>IF('1-1県'!$AB$24="","",'1-1県'!$AB$24)</f>
        <v/>
      </c>
      <c r="AF57" s="397">
        <f>IF('1-1県'!$AC$24="","",'1-1県'!$AC$24)</f>
        <v>5886</v>
      </c>
      <c r="AG57" s="10" t="str">
        <f>IF('1-1県'!$AD$24="","",'1-1県'!$AD$24)</f>
        <v/>
      </c>
      <c r="AH57" s="397">
        <f>IF('1-1県'!$AE$24="","",'1-1県'!$AE$24)</f>
        <v>2913</v>
      </c>
      <c r="AI57" s="10" t="str">
        <f>IF('1-1県'!$AF$24="","",'1-1県'!$AF$24)</f>
        <v/>
      </c>
      <c r="AJ57" s="397">
        <f>IF('1-1県'!$AG$24="","",'1-1県'!$AG$24)</f>
        <v>2096</v>
      </c>
      <c r="AK57" s="10" t="str">
        <f>IF('1-1県'!$AH$24="","",'1-1県'!$AH$24)</f>
        <v/>
      </c>
      <c r="AL57" s="397">
        <f>IF('1-1県'!$AI$24="","",'1-1県'!$AI$24)</f>
        <v>4123</v>
      </c>
      <c r="AM57" s="10" t="str">
        <f>IF('1-1県'!$AJ$24="","",'1-1県'!$AJ$24)</f>
        <v/>
      </c>
      <c r="AN57" s="397">
        <f>IF('1-1県'!$AK$24="","",'1-1県'!$AK$24)</f>
        <v>164965</v>
      </c>
      <c r="AO57" s="10" t="str">
        <f>IF('1-1県'!$AL$24="","",'1-1県'!$AL$24)</f>
        <v/>
      </c>
      <c r="AP57" s="397">
        <f>IF('1-1県'!$AM$24="","",'1-1県'!$AM$24)</f>
        <v>927646</v>
      </c>
      <c r="AQ57" s="10" t="str">
        <f>IF('1-1県'!$AN$24="","",'1-1県'!$AN$24)</f>
        <v/>
      </c>
      <c r="AR57" s="397">
        <f>IF('1-1県'!$AO$24="","",'1-1県'!$AO$24)</f>
        <v>15842</v>
      </c>
      <c r="AS57" s="10" t="str">
        <f>IF('1-1県'!$AP$24="","",'1-1県'!$AP$24)</f>
        <v/>
      </c>
      <c r="AT57" s="397">
        <f>IF('1-1県'!$AQ$24="","",'1-1県'!$AQ$24)</f>
        <v>682252</v>
      </c>
      <c r="AU57" s="10" t="str">
        <f>IF('1-1県'!AR$24="","",'1-1県'!AR$24)</f>
        <v/>
      </c>
      <c r="AV57" s="397">
        <f>IF('1-1県'!$AS$24="","",'1-1県'!$AS$24)</f>
        <v>672162</v>
      </c>
      <c r="AW57" s="10" t="str">
        <f>IF('1-1県'!$AT$24="","",'1-1県'!$AT$24)</f>
        <v/>
      </c>
      <c r="AX57" s="397">
        <f>IF('1-1県'!$AU$24="","",'1-1県'!$AU$24)</f>
        <v>36962</v>
      </c>
      <c r="AY57" s="10" t="str">
        <f>IF('1-1県'!AV$24="","",'1-1県'!AV$24)</f>
        <v/>
      </c>
      <c r="AZ57" s="399">
        <f>IF('1-1県'!AW$24="","",'1-1県'!AW$24)</f>
        <v>27449</v>
      </c>
      <c r="BA57" s="86">
        <v>156874</v>
      </c>
      <c r="BB57" s="87">
        <v>60</v>
      </c>
      <c r="BC57" s="407" t="s">
        <v>109</v>
      </c>
      <c r="BD57" s="408">
        <v>2</v>
      </c>
      <c r="BE57" s="11"/>
      <c r="BF57" s="10" t="str">
        <f>IF('1-1県'!$AZ$24="","",'1-1県'!$AZ$24)</f>
        <v/>
      </c>
      <c r="BG57" s="399">
        <f>IF('1-1県'!$BA$24="","",'1-1県'!$BA$24)</f>
        <v>33</v>
      </c>
      <c r="BH57" s="10" t="str">
        <f>IF('1-1県'!$BB$24="","",'1-1県'!$BB$24)</f>
        <v/>
      </c>
      <c r="BI57" s="399">
        <f>IF('1-1県'!$BC$24="","",'1-1県'!$BC$24)</f>
        <v>3454</v>
      </c>
      <c r="BJ57" s="10" t="str">
        <f>IF('1-1県'!$BD$24="","",'1-1県'!$BD$24)</f>
        <v/>
      </c>
      <c r="BK57" s="399">
        <f>IF('1-1県'!$BE$24="","",'1-1県'!$BE$24)</f>
        <v>66164</v>
      </c>
      <c r="BL57" s="10" t="str">
        <f>IF('1-1県'!$BF$24="","",'1-1県'!$BF$24)</f>
        <v/>
      </c>
      <c r="BM57" s="399">
        <f>IF('1-1県'!$BG$24="","",'1-1県'!$BG$24)</f>
        <v>34679</v>
      </c>
      <c r="BN57" s="10" t="str">
        <f>IF('1-1県'!$BH$24="","",'1-1県'!$BH$24)</f>
        <v/>
      </c>
      <c r="BO57" s="399">
        <f>IF('1-1県'!$BI$24="","",'1-1県'!$BI$24)</f>
        <v>69413</v>
      </c>
      <c r="BP57" s="10" t="str">
        <f>IF('1-1県'!$BJ$24="","",'1-1県'!$BJ$24)</f>
        <v/>
      </c>
      <c r="BQ57" s="399">
        <f>IF('1-1県'!$BK$24="","",'1-1県'!$BK$24)</f>
        <v>10986</v>
      </c>
      <c r="BR57" s="10" t="str">
        <f>IF('1-1県'!$BL$24="","",'1-1県'!$BL$24)</f>
        <v/>
      </c>
      <c r="BS57" s="399">
        <f>IF('1-1県'!$BM$24="","",'1-1県'!$BM$24)</f>
        <v>37348</v>
      </c>
      <c r="BT57" s="10" t="str">
        <f>IF('1-1県'!$BN$24="","",'1-1県'!$BN$24)</f>
        <v/>
      </c>
      <c r="BU57" s="397">
        <f>IF('1-1県'!$BO$24="","",'1-1県'!$BO$24)</f>
        <v>21080</v>
      </c>
      <c r="BV57" s="490"/>
      <c r="BW57" s="397">
        <f>IF('1-1県'!$BQ$24="","",'1-1県'!$BQ$24)</f>
        <v>88301</v>
      </c>
      <c r="BX57" s="10" t="str">
        <f>IF('1-1県'!$BR$24="","",'1-1県'!$BR$24)</f>
        <v/>
      </c>
      <c r="BY57" s="399">
        <f>IF('1-1県'!$BS$24="","",'1-1県'!$BS$24)</f>
        <v>768705</v>
      </c>
      <c r="BZ57" s="10" t="str">
        <f>IF('1-1県'!$BT$24="","",'1-1県'!$BT$24)</f>
        <v/>
      </c>
      <c r="CA57" s="400">
        <f>IF('1-1県'!$BU$24="","",'1-1県'!$BU$24)</f>
        <v>0</v>
      </c>
      <c r="CB57" s="10" t="str">
        <f>IF('1-1県'!$BV$24="","",'1-1県'!$BV$24)</f>
        <v/>
      </c>
      <c r="CC57" s="400">
        <f>IF('1-1県'!$BW$24="","",'1-1県'!$BW$24)</f>
        <v>100</v>
      </c>
      <c r="CD57" s="407" t="s">
        <v>109</v>
      </c>
      <c r="CE57" s="408">
        <v>2</v>
      </c>
      <c r="CF57" s="12"/>
      <c r="CG57" s="10" t="str">
        <f>IF('1-1県'!$BX$24="","",'1-1県'!$BX$24)</f>
        <v/>
      </c>
      <c r="CH57" s="399">
        <f>IF('1-1県'!$BY$24="","",'1-1県'!$BY$24)</f>
        <v>261710.08333333334</v>
      </c>
      <c r="CI57" s="10" t="str">
        <f>IF('1-1県'!$BZ$24="","",'1-1県'!$BZ$24)</f>
        <v/>
      </c>
      <c r="CJ57" s="401">
        <f>IF('1-1県'!$CA$24="","",'1-1県'!$CA$24)</f>
        <v>1.18</v>
      </c>
      <c r="CK57" s="10" t="str">
        <f>IF('1-1県'!$CB$24="","",'1-1県'!$CB$24)</f>
        <v/>
      </c>
      <c r="CL57" s="399">
        <f>IF('1-1県'!$CC$24="","",'1-1県'!$CC$24)</f>
        <v>52651</v>
      </c>
      <c r="CM57" s="10" t="str">
        <f>IF('1-1県'!$CD$24="","",'1-1県'!$CD$24)</f>
        <v/>
      </c>
      <c r="CN57" s="399">
        <f>IF('1-1県'!$CE$24="","",'1-1県'!$CE$24)</f>
        <v>101310</v>
      </c>
      <c r="CO57" s="10" t="str">
        <f>IF('1-1県'!$CF$24="","",'1-1県'!$CF$24)</f>
        <v/>
      </c>
      <c r="CP57" s="398">
        <f>IF('1-1県'!$CG$24="","",'1-1県'!$CG$24)</f>
        <v>100</v>
      </c>
      <c r="CQ57" s="10" t="str">
        <f>IF('1-1県'!$CH$24="","",'1-1県'!$CH$24)</f>
        <v/>
      </c>
      <c r="CR57" s="398">
        <f>IF('1-1県'!$CI$24="","",'1-1県'!$CI$24)</f>
        <v>100</v>
      </c>
      <c r="CS57" s="10" t="str">
        <f>IF('1-1県'!$CJ$24="","",'1-1県'!$CJ$24)</f>
        <v/>
      </c>
      <c r="CT57" s="398">
        <f>IF('1-1県'!$CK$24="","",'1-1県'!$CK$24)</f>
        <v>100</v>
      </c>
      <c r="CU57" s="10" t="str">
        <f>IF('1-1県'!$CL$24="","",'1-1県'!$CL$24)</f>
        <v/>
      </c>
      <c r="CV57" s="398">
        <f>IF('1-1県'!$CM$24="","",'1-1県'!$CM$24)</f>
        <v>100</v>
      </c>
      <c r="CW57" s="10" t="str">
        <f>IF('1-1県'!$CN$24="","",'1-1県'!$CN$24)</f>
        <v/>
      </c>
      <c r="CX57" s="398">
        <f>IF('1-1県'!$CO$24="","",'1-1県'!$CO$24)</f>
        <v>100</v>
      </c>
      <c r="CY57" s="10" t="str">
        <f>IF('1-1県'!$CP$24="","",'1-1県'!$CP$24)</f>
        <v/>
      </c>
      <c r="CZ57" s="398">
        <f>IF('1-1県'!$CQ$24="","",'1-1県'!$CQ$24)</f>
        <v>100</v>
      </c>
      <c r="DA57" s="10" t="str">
        <f>IF('1-1県'!$CR$24="","",'1-1県'!$CR$24)</f>
        <v/>
      </c>
      <c r="DB57" s="398">
        <f>IF('1-1県'!$CS$24="","",'1-1県'!$CS$24)</f>
        <v>100</v>
      </c>
      <c r="DC57" s="10" t="str">
        <f>IF('1-1県'!$CT$24="","",'1-1県'!$CT$24)</f>
        <v/>
      </c>
      <c r="DD57" s="400">
        <f>IF('1-1県'!$CU$24="","",'1-1県'!$CU$24)</f>
        <v>1.9</v>
      </c>
    </row>
    <row r="58" spans="1:111" s="8" customFormat="1" ht="13.5" customHeight="1">
      <c r="B58" s="407" t="s">
        <v>109</v>
      </c>
      <c r="C58" s="408">
        <v>3</v>
      </c>
      <c r="D58" s="12"/>
      <c r="E58" s="83"/>
      <c r="F58" s="10" t="str">
        <f>IF('1-1県'!$F$25="","",'1-1県'!$F$25)</f>
        <v/>
      </c>
      <c r="G58" s="397">
        <f>IF('1-1県'!$G$25="","",'1-1県'!$G$25)</f>
        <v>0</v>
      </c>
      <c r="H58" s="10" t="str">
        <f>IF('1-1県'!$H$25="","",'1-1県'!$H$25)</f>
        <v/>
      </c>
      <c r="I58" s="397">
        <f>IF('1-1県'!$I$25="","",'1-1県'!$I$25)</f>
        <v>0</v>
      </c>
      <c r="J58" s="10" t="str">
        <f>IF('1-1県'!$J$25="","",'1-1県'!$J$25)</f>
        <v/>
      </c>
      <c r="K58" s="397">
        <f>IF('1-1県'!$K$25="","",'1-1県'!$K$25)</f>
        <v>0</v>
      </c>
      <c r="L58" s="10" t="str">
        <f>IF('1-1県'!$L$25="","",'1-1県'!$L$25)</f>
        <v/>
      </c>
      <c r="M58" s="397">
        <f>IF('1-1県'!$M$25="","",'1-1県'!$M$25)</f>
        <v>1061016</v>
      </c>
      <c r="N58" s="10" t="str">
        <f>IF('1-1県'!$N$25="","",'1-1県'!$N$25)</f>
        <v/>
      </c>
      <c r="O58" s="397">
        <f>IF('1-1県'!$O$25="","",'1-1県'!$O$25)</f>
        <v>471351</v>
      </c>
      <c r="P58" s="10" t="str">
        <f>IF('1-1県'!$P$25="","",'1-1県'!$P$25)</f>
        <v/>
      </c>
      <c r="Q58" s="398">
        <f>IF('1-1県'!$Q$25="","",'1-1県'!$Q$25)</f>
        <v>0</v>
      </c>
      <c r="R58" s="10" t="str">
        <f>IF('1-1県'!$R$25="","",'1-1県'!$R$25)</f>
        <v/>
      </c>
      <c r="S58" s="398">
        <f>IF('1-1県'!$S$25="","",'1-1県'!$S$25)</f>
        <v>91.7</v>
      </c>
      <c r="T58" s="10" t="str">
        <f>IF('1-1県'!$T$25="","",'1-1県'!$T$25)</f>
        <v/>
      </c>
      <c r="U58" s="398">
        <f>IF('1-1県'!$U$25="","",'1-1県'!$U$25)</f>
        <v>0</v>
      </c>
      <c r="V58" s="10" t="str">
        <f>IF('1-1県'!$V$25="","",'1-1県'!$V$25)</f>
        <v/>
      </c>
      <c r="W58" s="398">
        <f>IF('1-1県'!$W$25="","",'1-1県'!$W$25)</f>
        <v>90.7</v>
      </c>
      <c r="X58" s="10" t="str">
        <f>IF('1-1県'!$X$25="","",'1-1県'!$X$25)</f>
        <v/>
      </c>
      <c r="Y58" s="398">
        <f>IF('1-1県'!$Y$25="","",'1-1県'!$Y$25)</f>
        <v>0</v>
      </c>
      <c r="Z58" s="10" t="str">
        <f>IF('1-1県'!$Z$25="","",'1-1県'!$Z$25)</f>
        <v/>
      </c>
      <c r="AA58" s="400">
        <f>IF('1-1県'!$AA$25="","",'1-1県'!$AA$25)</f>
        <v>111</v>
      </c>
      <c r="AB58" s="407" t="s">
        <v>109</v>
      </c>
      <c r="AC58" s="408">
        <v>3</v>
      </c>
      <c r="AD58" s="12"/>
      <c r="AE58" s="10" t="str">
        <f>IF('1-1県'!$AB$25="","",'1-1県'!$AB$25)</f>
        <v/>
      </c>
      <c r="AF58" s="397">
        <f>IF('1-1県'!$AC$25="","",'1-1県'!$AC$25)</f>
        <v>6796</v>
      </c>
      <c r="AG58" s="10" t="str">
        <f>IF('1-1県'!$AD$25="","",'1-1県'!$AD$25)</f>
        <v/>
      </c>
      <c r="AH58" s="397">
        <f>IF('1-1県'!$AE$25="","",'1-1県'!$AE$25)</f>
        <v>3084</v>
      </c>
      <c r="AI58" s="10" t="str">
        <f>IF('1-1県'!$AF$25="","",'1-1県'!$AF$25)</f>
        <v/>
      </c>
      <c r="AJ58" s="397">
        <f>IF('1-1県'!$AG$25="","",'1-1県'!$AG$25)</f>
        <v>2242</v>
      </c>
      <c r="AK58" s="10" t="str">
        <f>IF('1-1県'!$AH$25="","",'1-1県'!$AH$25)</f>
        <v/>
      </c>
      <c r="AL58" s="397">
        <f>IF('1-1県'!$AI$25="","",'1-1県'!$AI$25)</f>
        <v>4030</v>
      </c>
      <c r="AM58" s="10" t="str">
        <f>IF('1-1県'!$AJ$25="","",'1-1県'!$AJ$25)</f>
        <v/>
      </c>
      <c r="AN58" s="397">
        <f>IF('1-1県'!$AK$25="","",'1-1県'!$AK$25)</f>
        <v>152842</v>
      </c>
      <c r="AO58" s="10" t="str">
        <f>IF('1-1県'!$AL$25="","",'1-1県'!$AL$25)</f>
        <v/>
      </c>
      <c r="AP58" s="397">
        <f>IF('1-1県'!$AM$25="","",'1-1県'!$AM$25)</f>
        <v>1081217</v>
      </c>
      <c r="AQ58" s="10" t="str">
        <f>IF('1-1県'!$AN$25="","",'1-1県'!$AN$25)</f>
        <v/>
      </c>
      <c r="AR58" s="397">
        <f>IF('1-1県'!$AO$25="","",'1-1県'!$AO$25)</f>
        <v>19189.436000000002</v>
      </c>
      <c r="AS58" s="10" t="str">
        <f>IF('1-1県'!$AP$25="","",'1-1県'!$AP$25)</f>
        <v/>
      </c>
      <c r="AT58" s="397">
        <f>IF('1-1県'!$AQ$25="","",'1-1県'!$AQ$25)</f>
        <v>603352</v>
      </c>
      <c r="AU58" s="10" t="str">
        <f>IF('1-1県'!AR$25="","",'1-1県'!AR$25)</f>
        <v/>
      </c>
      <c r="AV58" s="397">
        <f>IF('1-1県'!$AS$25="","",'1-1県'!$AS$25)</f>
        <v>612600</v>
      </c>
      <c r="AW58" s="10" t="str">
        <f>IF('1-1県'!$AT$25="","",'1-1県'!$AT$25)</f>
        <v/>
      </c>
      <c r="AX58" s="397">
        <f>IF('1-1県'!$AU$25="","",'1-1県'!$AU$25)</f>
        <v>38815</v>
      </c>
      <c r="AY58" s="10" t="str">
        <f>IF('1-1県'!AV$25="","",'1-1県'!AV$25)</f>
        <v/>
      </c>
      <c r="AZ58" s="399">
        <f>IF('1-1県'!AW$25="","",'1-1県'!AW$25)</f>
        <v>27555</v>
      </c>
      <c r="BA58" s="86">
        <v>141936</v>
      </c>
      <c r="BB58" s="87">
        <v>3.0270000000000001</v>
      </c>
      <c r="BC58" s="407" t="s">
        <v>109</v>
      </c>
      <c r="BD58" s="408">
        <v>3</v>
      </c>
      <c r="BE58" s="11"/>
      <c r="BF58" s="10" t="str">
        <f>IF('1-1県'!$AZ$25="","",'1-1県'!$AZ$25)</f>
        <v/>
      </c>
      <c r="BG58" s="399">
        <f>IF('1-1県'!$BA$25="","",'1-1県'!$BA$25)</f>
        <v>27</v>
      </c>
      <c r="BH58" s="10" t="str">
        <f>IF('1-1県'!$BB$25="","",'1-1県'!$BB$25)</f>
        <v/>
      </c>
      <c r="BI58" s="399">
        <f>IF('1-1県'!$BC$25="","",'1-1県'!$BC$25)</f>
        <v>3667</v>
      </c>
      <c r="BJ58" s="10" t="str">
        <f>IF('1-1県'!$BD$25="","",'1-1県'!$BD$25)</f>
        <v/>
      </c>
      <c r="BK58" s="399">
        <f>IF('1-1県'!$BE$25="","",'1-1県'!$BE$25)</f>
        <v>66319</v>
      </c>
      <c r="BL58" s="10" t="str">
        <f>IF('1-1県'!$BF$25="","",'1-1県'!$BF$25)</f>
        <v/>
      </c>
      <c r="BM58" s="399">
        <f>IF('1-1県'!$BG$25="","",'1-1県'!$BG$25)</f>
        <v>51477.968999999997</v>
      </c>
      <c r="BN58" s="10" t="str">
        <f>IF('1-1県'!$BH$25="","",'1-1県'!$BH$25)</f>
        <v/>
      </c>
      <c r="BO58" s="399">
        <f>IF('1-1県'!$BI$25="","",'1-1県'!$BI$25)</f>
        <v>68495</v>
      </c>
      <c r="BP58" s="10" t="str">
        <f>IF('1-1県'!$BJ$25="","",'1-1県'!$BJ$25)</f>
        <v/>
      </c>
      <c r="BQ58" s="399">
        <f>IF('1-1県'!$BK$25="","",'1-1県'!$BK$25)</f>
        <v>10518</v>
      </c>
      <c r="BR58" s="10" t="str">
        <f>IF('1-1県'!$BL$25="","",'1-1県'!$BL$25)</f>
        <v/>
      </c>
      <c r="BS58" s="399">
        <f>IF('1-1県'!$BM$25="","",'1-1県'!$BM$25)</f>
        <v>37722</v>
      </c>
      <c r="BT58" s="10" t="str">
        <f>IF('1-1県'!$BN$25="","",'1-1県'!$BN$25)</f>
        <v/>
      </c>
      <c r="BU58" s="397">
        <f>IF('1-1県'!$BO$25="","",'1-1県'!$BO$25)</f>
        <v>20254</v>
      </c>
      <c r="BV58" s="490"/>
      <c r="BW58" s="397">
        <f>IF('1-1県'!$BQ$25="","",'1-1県'!$BQ$25)</f>
        <v>89226</v>
      </c>
      <c r="BX58" s="10" t="str">
        <f>IF('1-1県'!$BR$25="","",'1-1県'!$BR$25)</f>
        <v/>
      </c>
      <c r="BY58" s="399">
        <f>IF('1-1県'!$BS$25="","",'1-1県'!$BS$25)</f>
        <v>802856</v>
      </c>
      <c r="BZ58" s="10" t="str">
        <f>IF('1-1県'!$BT$25="","",'1-1県'!$BT$25)</f>
        <v/>
      </c>
      <c r="CA58" s="400">
        <f>IF('1-1県'!$BU$25="","",'1-1県'!$BU$25)</f>
        <v>0</v>
      </c>
      <c r="CB58" s="10" t="str">
        <f>IF('1-1県'!$BV$25="","",'1-1県'!$BV$25)</f>
        <v/>
      </c>
      <c r="CC58" s="400">
        <f>IF('1-1県'!$BW$25="","",'1-1県'!$BW$25)</f>
        <v>99.5</v>
      </c>
      <c r="CD58" s="407" t="s">
        <v>109</v>
      </c>
      <c r="CE58" s="408">
        <v>3</v>
      </c>
      <c r="CF58" s="12"/>
      <c r="CG58" s="10" t="str">
        <f>IF('1-1県'!$BX$25="","",'1-1県'!$BX$25)</f>
        <v/>
      </c>
      <c r="CH58" s="399">
        <f>IF('1-1県'!$BY$25="","",'1-1県'!$BY$25)</f>
        <v>253236</v>
      </c>
      <c r="CI58" s="10" t="str">
        <f>IF('1-1県'!$BZ$25="","",'1-1県'!$BZ$25)</f>
        <v/>
      </c>
      <c r="CJ58" s="401">
        <f>IF('1-1県'!$CA$25="","",'1-1県'!$CA$25)</f>
        <v>1.32</v>
      </c>
      <c r="CK58" s="10" t="str">
        <f>IF('1-1県'!$CB$25="","",'1-1県'!$CB$25)</f>
        <v/>
      </c>
      <c r="CL58" s="399">
        <f>IF('1-1県'!$CC$25="","",'1-1県'!$CC$25)</f>
        <v>53054</v>
      </c>
      <c r="CM58" s="10" t="str">
        <f>IF('1-1県'!$CD$25="","",'1-1県'!$CD$25)</f>
        <v/>
      </c>
      <c r="CN58" s="399">
        <f>IF('1-1県'!$CE$25="","",'1-1県'!$CE$25)</f>
        <v>114301</v>
      </c>
      <c r="CO58" s="10" t="str">
        <f>IF('1-1県'!$CF$25="","",'1-1県'!$CF$25)</f>
        <v/>
      </c>
      <c r="CP58" s="398">
        <f>IF('1-1県'!$CG$25="","",'1-1県'!$CG$25)</f>
        <v>103</v>
      </c>
      <c r="CQ58" s="10" t="str">
        <f>IF('1-1県'!$CH$25="","",'1-1県'!$CH$25)</f>
        <v/>
      </c>
      <c r="CR58" s="398">
        <f>IF('1-1県'!$CI$25="","",'1-1県'!$CI$25)</f>
        <v>103.5</v>
      </c>
      <c r="CS58" s="10" t="str">
        <f>IF('1-1県'!$CJ$25="","",'1-1県'!$CJ$25)</f>
        <v/>
      </c>
      <c r="CT58" s="398">
        <f>IF('1-1県'!$CK$25="","",'1-1県'!$CK$25)</f>
        <v>102.2</v>
      </c>
      <c r="CU58" s="10" t="str">
        <f>IF('1-1県'!$CL$25="","",'1-1県'!$CL$25)</f>
        <v/>
      </c>
      <c r="CV58" s="398">
        <f>IF('1-1県'!$CM$25="","",'1-1県'!$CM$25)</f>
        <v>102.7</v>
      </c>
      <c r="CW58" s="10" t="str">
        <f>IF('1-1県'!$CN$25="","",'1-1県'!$CN$25)</f>
        <v/>
      </c>
      <c r="CX58" s="398">
        <f>IF('1-1県'!$CO$25="","",'1-1県'!$CO$25)</f>
        <v>97.4</v>
      </c>
      <c r="CY58" s="10" t="str">
        <f>IF('1-1県'!$CP$25="","",'1-1県'!$CP$25)</f>
        <v/>
      </c>
      <c r="CZ58" s="398">
        <f>IF('1-1県'!$CQ$25="","",'1-1県'!$CQ$25)</f>
        <v>100.5</v>
      </c>
      <c r="DA58" s="10" t="str">
        <f>IF('1-1県'!$CR$25="","",'1-1県'!$CR$25)</f>
        <v/>
      </c>
      <c r="DB58" s="398">
        <f>IF('1-1県'!$CS$25="","",'1-1県'!$CS$25)</f>
        <v>122.9</v>
      </c>
      <c r="DC58" s="10" t="str">
        <f>IF('1-1県'!$CT$25="","",'1-1県'!$CT$25)</f>
        <v/>
      </c>
      <c r="DD58" s="400">
        <f>IF('1-1県'!$CU$25="","",'1-1県'!$CU$25)</f>
        <v>2.1</v>
      </c>
    </row>
    <row r="59" spans="1:111" s="8" customFormat="1" ht="15" customHeight="1">
      <c r="B59" s="407" t="s">
        <v>109</v>
      </c>
      <c r="C59" s="408">
        <v>4</v>
      </c>
      <c r="D59" s="12"/>
      <c r="E59" s="83"/>
      <c r="F59" s="10" t="str">
        <f>IF('1-1県'!$F$26="","",'1-1県'!$F$26)</f>
        <v/>
      </c>
      <c r="G59" s="397">
        <f>IF('1-1県'!$G$26="","",'1-1県'!$G$26)</f>
        <v>0</v>
      </c>
      <c r="H59" s="10" t="str">
        <f>IF('1-1県'!$H$26="","",'1-1県'!$H$26)</f>
        <v/>
      </c>
      <c r="I59" s="397">
        <f>IF('1-1県'!$I$26="","",'1-1県'!$I$26)</f>
        <v>0</v>
      </c>
      <c r="J59" s="10" t="str">
        <f>IF('1-1県'!$J$26="","",'1-1県'!$J$26)</f>
        <v/>
      </c>
      <c r="K59" s="397">
        <f>IF('1-1県'!$K$26="","",'1-1県'!$K$26)</f>
        <v>0</v>
      </c>
      <c r="L59" s="10" t="str">
        <f>IF('1-1県'!$L$26="","",'1-1県'!$L$26)</f>
        <v/>
      </c>
      <c r="M59" s="397">
        <f>IF('1-1県'!$M$26="","",'1-1県'!$M$26)</f>
        <v>1051518</v>
      </c>
      <c r="N59" s="10" t="str">
        <f>IF('1-1県'!$N$26="","",'1-1県'!$N$26)</f>
        <v/>
      </c>
      <c r="O59" s="397">
        <f>IF('1-1県'!$O$26="","",'1-1県'!$O$26)</f>
        <v>473153</v>
      </c>
      <c r="P59" s="10" t="str">
        <f>IF('1-1県'!$P$26="","",'1-1県'!$P$26)</f>
        <v/>
      </c>
      <c r="Q59" s="398">
        <f>IF('1-1県'!$Q$26="","",'1-1県'!$Q$26)</f>
        <v>0</v>
      </c>
      <c r="R59" s="10" t="str">
        <f>IF('1-1県'!$R$26="","",'1-1県'!$R$26)</f>
        <v/>
      </c>
      <c r="S59" s="398">
        <f>IF('1-1県'!$S$26="","",'1-1県'!$S$26)</f>
        <v>87.1</v>
      </c>
      <c r="T59" s="10" t="str">
        <f>IF('1-1県'!$T$26="","",'1-1県'!$T$26)</f>
        <v/>
      </c>
      <c r="U59" s="398">
        <f>IF('1-1県'!$U$26="","",'1-1県'!$U$26)</f>
        <v>0</v>
      </c>
      <c r="V59" s="10" t="str">
        <f>IF('1-1県'!$V$26="","",'1-1県'!$V$26)</f>
        <v/>
      </c>
      <c r="W59" s="398">
        <f>IF('1-1県'!$W$26="","",'1-1県'!$W$26)</f>
        <v>96.9</v>
      </c>
      <c r="X59" s="10" t="str">
        <f>IF('1-1県'!$X$26="","",'1-1県'!$X$26)</f>
        <v/>
      </c>
      <c r="Y59" s="398">
        <f>IF('1-1県'!$Y$26="","",'1-1県'!$Y$26)</f>
        <v>0</v>
      </c>
      <c r="Z59" s="10" t="str">
        <f>IF('1-1県'!$Z$26="","",'1-1県'!$Z$26)</f>
        <v/>
      </c>
      <c r="AA59" s="400">
        <f>IF('1-1県'!$AA$26="","",'1-1県'!$AA$26)</f>
        <v>111.4</v>
      </c>
      <c r="AB59" s="407" t="s">
        <v>109</v>
      </c>
      <c r="AC59" s="408">
        <v>4</v>
      </c>
      <c r="AD59" s="12"/>
      <c r="AE59" s="10" t="str">
        <f>IF('1-1県'!$AB$26="","",'1-1県'!$AB$26)</f>
        <v/>
      </c>
      <c r="AF59" s="397">
        <f>IF('1-1県'!$AC$26="","",'1-1県'!$AC$26)</f>
        <v>6079</v>
      </c>
      <c r="AG59" s="10" t="str">
        <f>IF('1-1県'!$AD$26="","",'1-1県'!$AD$26)</f>
        <v/>
      </c>
      <c r="AH59" s="397">
        <f>IF('1-1県'!$AE$26="","",'1-1県'!$AE$26)</f>
        <v>2734</v>
      </c>
      <c r="AI59" s="10" t="str">
        <f>IF('1-1県'!$AF$26="","",'1-1県'!$AF$26)</f>
        <v/>
      </c>
      <c r="AJ59" s="397">
        <f>IF('1-1県'!$AG$26="","",'1-1県'!$AG$26)</f>
        <v>2201</v>
      </c>
      <c r="AK59" s="10" t="str">
        <f>IF('1-1県'!$AH$26="","",'1-1県'!$AH$26)</f>
        <v/>
      </c>
      <c r="AL59" s="397">
        <f>IF('1-1県'!$AI$26="","",'1-1県'!$AI$26)</f>
        <v>3573</v>
      </c>
      <c r="AM59" s="10" t="str">
        <f>IF('1-1県'!$AJ$26="","",'1-1県'!$AJ$26)</f>
        <v/>
      </c>
      <c r="AN59" s="397">
        <f>IF('1-1県'!$AK$26="","",'1-1県'!$AK$26)</f>
        <v>143648</v>
      </c>
      <c r="AO59" s="10" t="str">
        <f>IF('1-1県'!$AL$26="","",'1-1県'!$AL$26)</f>
        <v/>
      </c>
      <c r="AP59" s="397">
        <f>IF('1-1県'!$AM$26="","",'1-1県'!$AM$26)</f>
        <v>919048</v>
      </c>
      <c r="AQ59" s="10" t="str">
        <f>IF('1-1県'!$AN$26="","",'1-1県'!$AN$26)</f>
        <v/>
      </c>
      <c r="AR59" s="397">
        <f>IF('1-1県'!$AO$26="","",'1-1県'!$AO$26)</f>
        <v>20214</v>
      </c>
      <c r="AS59" s="10" t="str">
        <f>IF('1-1県'!$AP$26="","",'1-1県'!$AP$26)</f>
        <v/>
      </c>
      <c r="AT59" s="397">
        <f>IF('1-1県'!$AQ$26="","",'1-1県'!$AQ$26)</f>
        <v>1096556</v>
      </c>
      <c r="AU59" s="10" t="str">
        <f>IF('1-1県'!AR$26="","",'1-1県'!AR$26)</f>
        <v/>
      </c>
      <c r="AV59" s="397">
        <f>IF('1-1県'!$AS$26="","",'1-1県'!$AS$26)</f>
        <v>1094815</v>
      </c>
      <c r="AW59" s="10" t="str">
        <f>IF('1-1県'!$AT$26="","",'1-1県'!$AT$26)</f>
        <v/>
      </c>
      <c r="AX59" s="397">
        <f>IF('1-1県'!$AU$26="","",'1-1県'!$AU$26)</f>
        <v>40575</v>
      </c>
      <c r="AY59" s="10" t="str">
        <f>IF('1-1県'!AV$26="","",'1-1県'!AV$26)</f>
        <v/>
      </c>
      <c r="AZ59" s="399">
        <f>IF('1-1県'!AW$26="","",'1-1県'!AW$26)</f>
        <v>27729</v>
      </c>
      <c r="BA59" s="86">
        <v>115122</v>
      </c>
      <c r="BB59" s="87">
        <v>7</v>
      </c>
      <c r="BC59" s="407" t="s">
        <v>109</v>
      </c>
      <c r="BD59" s="408">
        <v>4</v>
      </c>
      <c r="BE59" s="11"/>
      <c r="BF59" s="10" t="str">
        <f>IF('1-1県'!$AZ$26="","",'1-1県'!$AZ$26)</f>
        <v/>
      </c>
      <c r="BG59" s="399">
        <f>IF('1-1県'!$BA$26="","",'1-1県'!$BA$26)</f>
        <v>23</v>
      </c>
      <c r="BH59" s="10" t="str">
        <f>IF('1-1県'!$BB$26="","",'1-1県'!$BB$26)</f>
        <v/>
      </c>
      <c r="BI59" s="399">
        <f>IF('1-1県'!$BC$26="","",'1-1県'!$BC$26)</f>
        <v>4154</v>
      </c>
      <c r="BJ59" s="10" t="str">
        <f>IF('1-1県'!$BD$26="","",'1-1県'!$BD$26)</f>
        <v/>
      </c>
      <c r="BK59" s="399">
        <f>IF('1-1県'!$BE$26="","",'1-1県'!$BE$26)</f>
        <v>66096</v>
      </c>
      <c r="BL59" s="10" t="str">
        <f>IF('1-1県'!$BF$26="","",'1-1県'!$BF$26)</f>
        <v/>
      </c>
      <c r="BM59" s="399">
        <f>IF('1-1県'!$BG$26="","",'1-1県'!$BG$26)</f>
        <v>79670</v>
      </c>
      <c r="BN59" s="10" t="str">
        <f>IF('1-1県'!$BH$26="","",'1-1県'!$BH$26)</f>
        <v/>
      </c>
      <c r="BO59" s="399">
        <f>IF('1-1県'!$BI$26="","",'1-1県'!$BI$26)</f>
        <v>72097</v>
      </c>
      <c r="BP59" s="10" t="str">
        <f>IF('1-1県'!$BJ$26="","",'1-1県'!$BJ$26)</f>
        <v/>
      </c>
      <c r="BQ59" s="399">
        <f>IF('1-1県'!$BK$26="","",'1-1県'!$BK$26)</f>
        <v>10931</v>
      </c>
      <c r="BR59" s="10" t="str">
        <f>IF('1-1県'!$BL$26="","",'1-1県'!$BL$26)</f>
        <v/>
      </c>
      <c r="BS59" s="399">
        <f>IF('1-1県'!$BM$26="","",'1-1県'!$BM$26)</f>
        <v>39955</v>
      </c>
      <c r="BT59" s="10" t="str">
        <f>IF('1-1県'!$BN$26="","",'1-1県'!$BN$26)</f>
        <v/>
      </c>
      <c r="BU59" s="397">
        <f>IF('1-1県'!$BO$26="","",'1-1県'!$BO$26)</f>
        <v>21211</v>
      </c>
      <c r="BV59" s="490"/>
      <c r="BW59" s="397">
        <f>IF('1-1県'!$BQ$26="","",'1-1県'!$BQ$26)</f>
        <v>94492</v>
      </c>
      <c r="BX59" s="10" t="str">
        <f>IF('1-1県'!$BR$26="","",'1-1県'!$BR$26)</f>
        <v/>
      </c>
      <c r="BY59" s="399">
        <f>IF('1-1県'!$BS$26="","",'1-1県'!$BS$26)</f>
        <v>1105710</v>
      </c>
      <c r="BZ59" s="10" t="str">
        <f>IF('1-1県'!$BT$26="","",'1-1県'!$BT$26)</f>
        <v/>
      </c>
      <c r="CA59" s="400">
        <f>IF('1-1県'!$BU$26="","",'1-1県'!$BU$26)</f>
        <v>0</v>
      </c>
      <c r="CB59" s="10" t="str">
        <f>IF('1-1県'!$BV$26="","",'1-1県'!$BV$26)</f>
        <v/>
      </c>
      <c r="CC59" s="400">
        <f>IF('1-1県'!$BW$26="","",'1-1県'!$BW$26)</f>
        <v>101.9</v>
      </c>
      <c r="CD59" s="407" t="s">
        <v>109</v>
      </c>
      <c r="CE59" s="408">
        <v>4</v>
      </c>
      <c r="CF59" s="12"/>
      <c r="CG59" s="10" t="str">
        <f>IF('1-1県'!$BX$26="","",'1-1県'!$BX$26)</f>
        <v/>
      </c>
      <c r="CH59" s="399">
        <f>IF('1-1県'!$BY$26="","",'1-1県'!$BY$26)</f>
        <v>271613</v>
      </c>
      <c r="CI59" s="10" t="str">
        <f>IF('1-1県'!$BZ$26="","",'1-1県'!$BZ$26)</f>
        <v/>
      </c>
      <c r="CJ59" s="401">
        <f>IF('1-1県'!$CA$26="","",'1-1県'!$CA$26)</f>
        <v>1.43</v>
      </c>
      <c r="CK59" s="10" t="str">
        <f>IF('1-1県'!$CB$26="","",'1-1県'!$CB$26)</f>
        <v/>
      </c>
      <c r="CL59" s="399">
        <f>IF('1-1県'!$CC$26="","",'1-1県'!$CC$26)</f>
        <v>52711</v>
      </c>
      <c r="CM59" s="10" t="str">
        <f>IF('1-1県'!$CD$26="","",'1-1県'!$CD$26)</f>
        <v/>
      </c>
      <c r="CN59" s="399">
        <f>IF('1-1県'!$CE$26="","",'1-1県'!$CE$26)</f>
        <v>122035</v>
      </c>
      <c r="CO59" s="10" t="str">
        <f>IF('1-1県'!$CF$26="","",'1-1県'!$CF$26)</f>
        <v/>
      </c>
      <c r="CP59" s="398">
        <f>IF('1-1県'!$CG$26="","",'1-1県'!$CG$26)</f>
        <v>104</v>
      </c>
      <c r="CQ59" s="10" t="str">
        <f>IF('1-1県'!$CH$26="","",'1-1県'!$CH$26)</f>
        <v/>
      </c>
      <c r="CR59" s="398">
        <f>IF('1-1県'!$CI$26="","",'1-1県'!$CI$26)</f>
        <v>101.9</v>
      </c>
      <c r="CS59" s="10" t="str">
        <f>IF('1-1県'!$CJ$26="","",'1-1県'!$CJ$26)</f>
        <v/>
      </c>
      <c r="CT59" s="398">
        <f>IF('1-1県'!$CK$26="","",'1-1県'!$CK$26)</f>
        <v>103.2</v>
      </c>
      <c r="CU59" s="10" t="str">
        <f>IF('1-1県'!$CL$26="","",'1-1県'!$CL$26)</f>
        <v/>
      </c>
      <c r="CV59" s="398">
        <f>IF('1-1県'!$CM$26="","",'1-1県'!$CM$26)</f>
        <v>101.1</v>
      </c>
      <c r="CW59" s="10" t="str">
        <f>IF('1-1県'!$CN$26="","",'1-1県'!$CN$26)</f>
        <v/>
      </c>
      <c r="CX59" s="398">
        <f>IF('1-1県'!$CO$26="","",'1-1県'!$CO$26)</f>
        <v>99.5</v>
      </c>
      <c r="CY59" s="10" t="str">
        <f>IF('1-1県'!$CP$26="","",'1-1県'!$CP$26)</f>
        <v/>
      </c>
      <c r="CZ59" s="398">
        <f>IF('1-1県'!$CQ$26="","",'1-1県'!$CQ$26)</f>
        <v>100.3</v>
      </c>
      <c r="DA59" s="10" t="str">
        <f>IF('1-1県'!$CR$26="","",'1-1県'!$CR$26)</f>
        <v/>
      </c>
      <c r="DB59" s="398">
        <f>IF('1-1県'!$CS$26="","",'1-1県'!$CS$26)</f>
        <v>119.4</v>
      </c>
      <c r="DC59" s="10" t="str">
        <f>IF('1-1県'!$CT$26="","",'1-1県'!$CT$26)</f>
        <v/>
      </c>
      <c r="DD59" s="400">
        <f>IF('1-1県'!$CU$26="","",'1-1県'!$CU$26)</f>
        <v>2.2999999999999998</v>
      </c>
    </row>
    <row r="60" spans="1:111" s="8" customFormat="1" ht="15" customHeight="1">
      <c r="B60" s="407" t="s">
        <v>108</v>
      </c>
      <c r="C60" s="408">
        <v>5</v>
      </c>
      <c r="D60" s="12"/>
      <c r="E60" s="83"/>
      <c r="F60" s="10" t="str">
        <f>IF('1-1県'!$F27="","",'1-1県'!$F27)</f>
        <v/>
      </c>
      <c r="G60" s="397">
        <f>IF('1-1県'!$G27="","",'1-1県'!$G27)</f>
        <v>0</v>
      </c>
      <c r="H60" s="10" t="str">
        <f>IF('1-1県'!$H27="","",'1-1県'!$H27)</f>
        <v/>
      </c>
      <c r="I60" s="397">
        <f>IF('1-1県'!$I27="","",'1-1県'!$I27)</f>
        <v>0</v>
      </c>
      <c r="J60" s="10" t="str">
        <f>IF('1-1県'!$J27="","",'1-1県'!$J27)</f>
        <v/>
      </c>
      <c r="K60" s="397">
        <f>IF('1-1県'!$K27="","",'1-1県'!$K27)</f>
        <v>0</v>
      </c>
      <c r="L60" s="10" t="str">
        <f>IF('1-1県'!$L27="","",'1-1県'!$L27)</f>
        <v/>
      </c>
      <c r="M60" s="397">
        <f>IF('1-1県'!$M27="","",'1-1県'!$M27)</f>
        <v>1040711</v>
      </c>
      <c r="N60" s="10" t="str">
        <f>IF('1-1県'!$N27="","",'1-1県'!$N27)</f>
        <v/>
      </c>
      <c r="O60" s="397">
        <f>IF('1-1県'!$O27="","",'1-1県'!$O27)</f>
        <v>473366</v>
      </c>
      <c r="P60" s="10" t="str">
        <f>IF('1-1県'!$P27="","",'1-1県'!$P27)</f>
        <v/>
      </c>
      <c r="Q60" s="398">
        <f>IF('1-1県'!$Q27="","",'1-1県'!$Q27)</f>
        <v>0</v>
      </c>
      <c r="R60" s="10" t="str">
        <f>IF('1-1県'!$R27="","",'1-1県'!$R27)</f>
        <v/>
      </c>
      <c r="S60" s="398">
        <f>IF('1-1県'!$S27="","",'1-1県'!$S27)</f>
        <v>82.4</v>
      </c>
      <c r="T60" s="10" t="str">
        <f>IF('1-1県'!$T27="","",'1-1県'!$T27)</f>
        <v/>
      </c>
      <c r="U60" s="398">
        <f>IF('1-1県'!$U27="","",'1-1県'!$U27)</f>
        <v>0</v>
      </c>
      <c r="V60" s="10" t="str">
        <f>IF('1-1県'!$V27="","",'1-1県'!$V27)</f>
        <v/>
      </c>
      <c r="W60" s="398">
        <f>IF('1-1県'!$W27="","",'1-1県'!$W27)</f>
        <v>81.5</v>
      </c>
      <c r="X60" s="10" t="str">
        <f>IF('1-1県'!$X27="","",'1-1県'!$X27)</f>
        <v/>
      </c>
      <c r="Y60" s="398">
        <f>IF('1-1県'!$Y27="","",'1-1県'!$Y27)</f>
        <v>0</v>
      </c>
      <c r="Z60" s="10" t="str">
        <f>IF('1-1県'!$Z27="","",'1-1県'!$Z27)</f>
        <v/>
      </c>
      <c r="AA60" s="400">
        <f>IF('1-1県'!$AA27="","",'1-1県'!$AA27)</f>
        <v>117.2</v>
      </c>
      <c r="AB60" s="407" t="s">
        <v>108</v>
      </c>
      <c r="AC60" s="408">
        <v>5</v>
      </c>
      <c r="AD60" s="12"/>
      <c r="AE60" s="10" t="str">
        <f>IF('1-1県'!$AB27="","",'1-1県'!$AB27)</f>
        <v>ｒ</v>
      </c>
      <c r="AF60" s="397">
        <f>IF('1-1県'!$AC27="","",'1-1県'!$AC27)</f>
        <v>5929</v>
      </c>
      <c r="AG60" s="10" t="str">
        <f>IF('1-1県'!$AD27="","",'1-1県'!$AD27)</f>
        <v/>
      </c>
      <c r="AH60" s="397">
        <f>IF('1-1県'!$AE27="","",'1-1県'!$AE27)</f>
        <v>2322</v>
      </c>
      <c r="AI60" s="10" t="str">
        <f>IF('1-1県'!$AF27="","",'1-1県'!$AF27)</f>
        <v/>
      </c>
      <c r="AJ60" s="397">
        <f>IF('1-1県'!$AG27="","",'1-1県'!$AG27)</f>
        <v>2477</v>
      </c>
      <c r="AK60" s="10" t="str">
        <f>IF('1-1県'!$AH27="","",'1-1県'!$AH27)</f>
        <v/>
      </c>
      <c r="AL60" s="397">
        <f>IF('1-1県'!$AI27="","",'1-1県'!$AI27)</f>
        <v>4360</v>
      </c>
      <c r="AM60" s="10" t="str">
        <f>IF('1-1県'!$AJ27="","",'1-1県'!$AJ27)</f>
        <v/>
      </c>
      <c r="AN60" s="397">
        <f>IF('1-1県'!$AK27="","",'1-1県'!$AK27)</f>
        <v>162610</v>
      </c>
      <c r="AO60" s="10" t="str">
        <f>IF('1-1県'!$AL27="","",'1-1県'!$AL27)</f>
        <v/>
      </c>
      <c r="AP60" s="397">
        <f>IF('1-1県'!$AM27="","",'1-1県'!$AM27)</f>
        <v>889898</v>
      </c>
      <c r="AQ60" s="10" t="str">
        <f>IF('1-1県'!$AN27="","",'1-1県'!$AN27)</f>
        <v/>
      </c>
      <c r="AR60" s="397">
        <f>IF('1-1県'!$AO27="","",'1-1県'!$AO27)</f>
        <v>20179</v>
      </c>
      <c r="AS60" s="10" t="str">
        <f>IF('1-1県'!$AP27="","",'1-1県'!$AP27)</f>
        <v/>
      </c>
      <c r="AT60" s="397">
        <f>IF('1-1県'!$AQ27="","",'1-1県'!$AQ27)</f>
        <v>2959199</v>
      </c>
      <c r="AU60" s="10" t="str">
        <f>IF('1-1県'!AR27="","",'1-1県'!AR27)</f>
        <v/>
      </c>
      <c r="AV60" s="397">
        <f>IF('1-1県'!$AS27="","",'1-1県'!$AS27)</f>
        <v>20731</v>
      </c>
      <c r="AW60" s="10" t="str">
        <f>IF('1-1県'!$AT27="","",'1-1県'!$AT27)</f>
        <v/>
      </c>
      <c r="AX60" s="397">
        <f>IF('1-1県'!$AU27="","",'1-1県'!$AU27)</f>
        <v>41185</v>
      </c>
      <c r="AY60" s="10" t="str">
        <f>IF('1-1県'!AV27="","",'1-1県'!AV27)</f>
        <v/>
      </c>
      <c r="AZ60" s="399">
        <f>IF('1-1県'!AW27="","",'1-1県'!AW27)</f>
        <v>27940</v>
      </c>
      <c r="BA60" s="418" t="s">
        <v>34</v>
      </c>
      <c r="BB60" s="419" t="s">
        <v>34</v>
      </c>
      <c r="BC60" s="407" t="s">
        <v>108</v>
      </c>
      <c r="BD60" s="408">
        <v>5</v>
      </c>
      <c r="BE60" s="11"/>
      <c r="BF60" s="10" t="str">
        <f>IF('1-1県'!$AZ27="","",'1-1県'!$AZ27)</f>
        <v/>
      </c>
      <c r="BG60" s="399">
        <f>IF('1-1県'!$BA27="","",'1-1県'!$BA27)</f>
        <v>32</v>
      </c>
      <c r="BH60" s="10" t="str">
        <f>IF('1-1県'!$BB27="","",'1-1県'!$BB27)</f>
        <v/>
      </c>
      <c r="BI60" s="399">
        <f>IF('1-1県'!$BC27="","",'1-1県'!$BC27)</f>
        <v>2886</v>
      </c>
      <c r="BJ60" s="10" t="str">
        <f>IF('1-1県'!$BD27="","",'1-1県'!$BD27)</f>
        <v/>
      </c>
      <c r="BK60" s="399">
        <f>IF('1-1県'!$BE27="","",'1-1県'!$BE27)</f>
        <v>69495</v>
      </c>
      <c r="BL60" s="10" t="str">
        <f>IF('1-1県'!$BF27="","",'1-1県'!$BF27)</f>
        <v/>
      </c>
      <c r="BM60" s="399">
        <f>IF('1-1県'!$BG27="","",'1-1県'!$BG27)</f>
        <v>60834</v>
      </c>
      <c r="BN60" s="10" t="str">
        <f>IF('1-1県'!$BH27="","",'1-1県'!$BH27)</f>
        <v/>
      </c>
      <c r="BO60" s="399">
        <f>IF('1-1県'!$BI27="","",'1-1県'!$BI27)</f>
        <v>73768</v>
      </c>
      <c r="BP60" s="10" t="str">
        <f>IF('1-1県'!$BJ27="","",'1-1県'!$BJ27)</f>
        <v/>
      </c>
      <c r="BQ60" s="399">
        <f>IF('1-1県'!$BK27="","",'1-1県'!$BK27)</f>
        <v>11227</v>
      </c>
      <c r="BR60" s="10" t="str">
        <f>IF('1-1県'!$BL27="","",'1-1県'!$BL27)</f>
        <v/>
      </c>
      <c r="BS60" s="399">
        <f>IF('1-1県'!$BM27="","",'1-1県'!$BM27)</f>
        <v>41053</v>
      </c>
      <c r="BT60" s="10" t="str">
        <f>IF('1-1県'!$BN27="","",'1-1県'!$BN27)</f>
        <v/>
      </c>
      <c r="BU60" s="397">
        <f>IF('1-1県'!$BO27="","",'1-1県'!$BO27)</f>
        <v>21489</v>
      </c>
      <c r="BV60" s="490"/>
      <c r="BW60" s="397">
        <f>IF('1-1県'!$BQ$27="","",'1-1県'!$BQ$27)</f>
        <v>98233</v>
      </c>
      <c r="BX60" s="10" t="str">
        <f>IF('1-1県'!$BR27="","",'1-1県'!$BR27)</f>
        <v/>
      </c>
      <c r="BY60" s="399">
        <f>IF('1-1県'!$BS27="","",'1-1県'!$BS27)</f>
        <v>1180299</v>
      </c>
      <c r="BZ60" s="10" t="str">
        <f>IF('1-1県'!$BT27="","",'1-1県'!$BT27)</f>
        <v/>
      </c>
      <c r="CA60" s="400">
        <f>IF('1-1県'!$BU27="","",'1-1県'!$BU27)</f>
        <v>0</v>
      </c>
      <c r="CB60" s="10" t="str">
        <f>IF('1-1県'!$BV27="","",'1-1県'!$BV27)</f>
        <v/>
      </c>
      <c r="CC60" s="400">
        <f>IF('1-1県'!$BW27="","",'1-1県'!$BW27)</f>
        <v>105.3</v>
      </c>
      <c r="CD60" s="407" t="s">
        <v>108</v>
      </c>
      <c r="CE60" s="408">
        <v>5</v>
      </c>
      <c r="CF60" s="12"/>
      <c r="CG60" s="10" t="str">
        <f>IF('1-1県'!$BX27="","",'1-1県'!$BX27)</f>
        <v/>
      </c>
      <c r="CH60" s="399">
        <f>IF('1-1県'!$BY27="","",'1-1県'!$BY27)</f>
        <v>257997</v>
      </c>
      <c r="CI60" s="10" t="str">
        <f>IF('1-1県'!$BZ27="","",'1-1県'!$BZ27)</f>
        <v/>
      </c>
      <c r="CJ60" s="401">
        <f>IF('1-1県'!$CA27="","",'1-1県'!$CA27)</f>
        <v>1.41</v>
      </c>
      <c r="CK60" s="10" t="str">
        <f>IF('1-1県'!$CB27="","",'1-1県'!$CB27)</f>
        <v/>
      </c>
      <c r="CL60" s="399">
        <f>IF('1-1県'!$CC27="","",'1-1県'!$CC27)</f>
        <v>52925</v>
      </c>
      <c r="CM60" s="10" t="str">
        <f>IF('1-1県'!$CD27="","",'1-1県'!$CD27)</f>
        <v/>
      </c>
      <c r="CN60" s="399">
        <f>IF('1-1県'!$CE27="","",'1-1県'!$CE27)</f>
        <v>121549</v>
      </c>
      <c r="CO60" s="10" t="str">
        <f>IF('1-1県'!$CF27="","",'1-1県'!$CF27)</f>
        <v/>
      </c>
      <c r="CP60" s="398">
        <f>IF('1-1県'!$CG27="","",'1-1県'!$CG27)</f>
        <v>102.6</v>
      </c>
      <c r="CQ60" s="10" t="str">
        <f>IF('1-1県'!$CH27="","",'1-1県'!$CH27)</f>
        <v/>
      </c>
      <c r="CR60" s="398">
        <f>IF('1-1県'!$CI27="","",'1-1県'!$CI27)</f>
        <v>97.1</v>
      </c>
      <c r="CS60" s="10" t="str">
        <f>IF('1-1県'!$CJ27="","",'1-1県'!$CJ27)</f>
        <v/>
      </c>
      <c r="CT60" s="398">
        <f>IF('1-1県'!$CK27="","",'1-1県'!$CK27)</f>
        <v>102</v>
      </c>
      <c r="CU60" s="10" t="str">
        <f>IF('1-1県'!$CL27="","",'1-1県'!$CL27)</f>
        <v/>
      </c>
      <c r="CV60" s="398">
        <f>IF('1-1県'!$CM27="","",'1-1県'!$CM27)</f>
        <v>96.5</v>
      </c>
      <c r="CW60" s="10" t="str">
        <f>IF('1-1県'!$CN27="","",'1-1県'!$CN27)</f>
        <v/>
      </c>
      <c r="CX60" s="398">
        <f>IF('1-1県'!$CO27="","",'1-1県'!$CO27)</f>
        <v>101.4</v>
      </c>
      <c r="CY60" s="10" t="str">
        <f>IF('1-1県'!$CP27="","",'1-1県'!$CP27)</f>
        <v/>
      </c>
      <c r="CZ60" s="398">
        <f>IF('1-1県'!$CQ27="","",'1-1県'!$CQ27)</f>
        <v>98.2</v>
      </c>
      <c r="DA60" s="10" t="str">
        <f>IF('1-1県'!$CR27="","",'1-1県'!$CR27)</f>
        <v/>
      </c>
      <c r="DB60" s="398">
        <f>IF('1-1県'!$CS27="","",'1-1県'!$CS27)</f>
        <v>108.6</v>
      </c>
      <c r="DC60" s="10" t="str">
        <f>IF('1-1県'!$CT27="","",'1-1県'!$CT27)</f>
        <v/>
      </c>
      <c r="DD60" s="400">
        <f>IF('1-1県'!$CU27="","",'1-1県'!$CU27)</f>
        <v>2.7</v>
      </c>
    </row>
    <row r="61" spans="1:111" s="8" customFormat="1" ht="15" customHeight="1">
      <c r="B61" s="407" t="s">
        <v>108</v>
      </c>
      <c r="C61" s="408">
        <v>6</v>
      </c>
      <c r="D61" s="12"/>
      <c r="E61" s="83"/>
      <c r="F61" s="10"/>
      <c r="G61" s="397">
        <f>IF('1-1県'!$G28="","",'1-1県'!$G28)</f>
        <v>0</v>
      </c>
      <c r="H61" s="10" t="str">
        <f>IF('1-1県'!$H28="","",'1-1県'!$H28)</f>
        <v/>
      </c>
      <c r="I61" s="397">
        <f>IF('1-1県'!$I28="","",'1-1県'!$I28)</f>
        <v>0</v>
      </c>
      <c r="J61" s="10" t="str">
        <f>IF('1-1県'!$J28="","",'1-1県'!$J28)</f>
        <v/>
      </c>
      <c r="K61" s="397">
        <f>IF('1-1県'!$K28="","",'1-1県'!$K28)</f>
        <v>0</v>
      </c>
      <c r="L61" s="10" t="str">
        <f>IF('1-1県'!$L28="","",'1-1県'!$L28)</f>
        <v/>
      </c>
      <c r="M61" s="397">
        <f>IF('1-1県'!$M28="","",'1-1県'!$M28)</f>
        <v>1030361</v>
      </c>
      <c r="N61" s="10" t="str">
        <f>IF('1-1県'!$N28="","",'1-1県'!$N28)</f>
        <v/>
      </c>
      <c r="O61" s="397">
        <f>IF('1-1県'!$O28="","",'1-1県'!$O28)</f>
        <v>474765</v>
      </c>
      <c r="P61" s="10" t="str">
        <f>IF('1-1県'!$P28="","",'1-1県'!$P28)</f>
        <v/>
      </c>
      <c r="Q61" s="398">
        <f>IF('1-1県'!$Q28="","",'1-1県'!$Q28)</f>
        <v>0</v>
      </c>
      <c r="R61" s="10" t="str">
        <f>IF('1-1県'!$R28="","",'1-1県'!$R28)</f>
        <v/>
      </c>
      <c r="S61" s="398">
        <f>IF('1-1県'!$S28="","",'1-1県'!$S28)</f>
        <v>79.599999999999994</v>
      </c>
      <c r="T61" s="10" t="str">
        <f>IF('1-1県'!$T28="","",'1-1県'!$T28)</f>
        <v/>
      </c>
      <c r="U61" s="398">
        <f>IF('1-1県'!$U28="","",'1-1県'!$U28)</f>
        <v>0</v>
      </c>
      <c r="V61" s="10" t="str">
        <f>IF('1-1県'!$V28="","",'1-1県'!$V28)</f>
        <v/>
      </c>
      <c r="W61" s="398">
        <f>IF('1-1県'!$W28="","",'1-1県'!$W28)</f>
        <v>78.7</v>
      </c>
      <c r="X61" s="10" t="str">
        <f>IF('1-1県'!$X28="","",'1-1県'!$X28)</f>
        <v/>
      </c>
      <c r="Y61" s="398">
        <f>IF('1-1県'!$Y28="","",'1-1県'!$Y28)</f>
        <v>0</v>
      </c>
      <c r="Z61" s="10" t="str">
        <f>IF('1-1県'!$Z28="","",'1-1県'!$Z28)</f>
        <v/>
      </c>
      <c r="AA61" s="400">
        <f>IF('1-1県'!$AA28="","",'1-1県'!$AA28)</f>
        <v>113.9</v>
      </c>
      <c r="AB61" s="407" t="s">
        <v>108</v>
      </c>
      <c r="AC61" s="408">
        <v>6</v>
      </c>
      <c r="AD61" s="12"/>
      <c r="AE61" s="10" t="str">
        <f>IF('1-1県'!$AB28="","",'1-1県'!$AB28)</f>
        <v/>
      </c>
      <c r="AF61" s="397">
        <f>IF('1-1県'!$AC28="","",'1-1県'!$AC28)</f>
        <v>5391</v>
      </c>
      <c r="AG61" s="10" t="str">
        <f>IF('1-1県'!$AD28="","",'1-1県'!$AD28)</f>
        <v/>
      </c>
      <c r="AH61" s="397">
        <f>IF('1-1県'!$AE28="","",'1-1県'!$AE28)</f>
        <v>2289</v>
      </c>
      <c r="AI61" s="10" t="str">
        <f>IF('1-1県'!$AF28="","",'1-1県'!$AF28)</f>
        <v/>
      </c>
      <c r="AJ61" s="397">
        <f>IF('1-1県'!$AG28="","",'1-1県'!$AG28)</f>
        <v>2013</v>
      </c>
      <c r="AK61" s="10" t="str">
        <f>IF('1-1県'!$AH28="","",'1-1県'!$AH28)</f>
        <v/>
      </c>
      <c r="AL61" s="397">
        <f>IF('1-1県'!$AI28="","",'1-1県'!$AI28)</f>
        <v>4037</v>
      </c>
      <c r="AM61" s="10" t="str">
        <f>IF('1-1県'!$AJ28="","",'1-1県'!$AJ28)</f>
        <v/>
      </c>
      <c r="AN61" s="397">
        <f>IF('1-1県'!$AK28="","",'1-1県'!$AK28)</f>
        <v>188183</v>
      </c>
      <c r="AO61" s="10" t="str">
        <f>IF('1-1県'!$AL28="","",'1-1県'!$AL28)</f>
        <v/>
      </c>
      <c r="AP61" s="397">
        <f>IF('1-1県'!$AM28="","",'1-1県'!$AM28)</f>
        <v>805947</v>
      </c>
      <c r="AQ61" s="10" t="str">
        <f>IF('1-1県'!$AN28="","",'1-1県'!$AN28)</f>
        <v/>
      </c>
      <c r="AR61" s="397">
        <f>IF('1-1県'!$AO28="","",'1-1県'!$AO28)</f>
        <v>19985</v>
      </c>
      <c r="AS61" s="10" t="str">
        <f>IF('1-1県'!$AP28="","",'1-1県'!$AP28)</f>
        <v/>
      </c>
      <c r="AT61" s="397">
        <f>IF('1-1県'!$AQ28="","",'1-1県'!$AQ28)</f>
        <v>3063043</v>
      </c>
      <c r="AU61" s="10" t="str">
        <f>IF('1-1県'!AR28="","",'1-1県'!AR28)</f>
        <v/>
      </c>
      <c r="AV61" s="397">
        <f>IF('1-1県'!$AS28="","",'1-1県'!$AS28)</f>
        <v>52976</v>
      </c>
      <c r="AW61" s="10" t="str">
        <f>IF('1-1県'!$AT28="","",'1-1県'!$AT28)</f>
        <v/>
      </c>
      <c r="AX61" s="397">
        <f>IF('1-1県'!$AU28="","",'1-1県'!$AU28)</f>
        <v>41463</v>
      </c>
      <c r="AY61" s="10" t="str">
        <f>IF('1-1県'!AV28="","",'1-1県'!AV28)</f>
        <v/>
      </c>
      <c r="AZ61" s="399">
        <f>IF('1-1県'!AW28="","",'1-1県'!AW28)</f>
        <v>28269</v>
      </c>
      <c r="BA61" s="418"/>
      <c r="BB61" s="419"/>
      <c r="BC61" s="407" t="s">
        <v>108</v>
      </c>
      <c r="BD61" s="408">
        <v>6</v>
      </c>
      <c r="BE61" s="11"/>
      <c r="BF61" s="10" t="str">
        <f>IF('1-1県'!$AZ28="","",'1-1県'!$AZ28)</f>
        <v/>
      </c>
      <c r="BG61" s="399">
        <f>IF('1-1県'!$BA28="","",'1-1県'!$BA28)</f>
        <v>49</v>
      </c>
      <c r="BH61" s="10" t="str">
        <f>IF('1-1県'!$BB28="","",'1-1県'!$BB28)</f>
        <v/>
      </c>
      <c r="BI61" s="399">
        <f>IF('1-1県'!$BC28="","",'1-1県'!$BC28)</f>
        <v>7197</v>
      </c>
      <c r="BJ61" s="10" t="str">
        <f>IF('1-1県'!$BD28="","",'1-1県'!$BD28)</f>
        <v/>
      </c>
      <c r="BK61" s="399">
        <f>IF('1-1県'!$BE28="","",'1-1県'!$BE28)</f>
        <v>74225</v>
      </c>
      <c r="BL61" s="10" t="str">
        <f>IF('1-1県'!$BF28="","",'1-1県'!$BF28)</f>
        <v/>
      </c>
      <c r="BM61" s="399">
        <f>IF('1-1県'!$BG28="","",'1-1県'!$BG28)</f>
        <v>62064.959999999999</v>
      </c>
      <c r="BN61" s="10" t="str">
        <f>IF('1-1県'!$BH28="","",'1-1県'!$BH28)</f>
        <v/>
      </c>
      <c r="BO61" s="399">
        <f>IF('1-1県'!$BI28="","",'1-1県'!$BI28)</f>
        <v>74519</v>
      </c>
      <c r="BP61" s="10" t="str">
        <f>IF('1-1県'!$BJ28="","",'1-1県'!$BJ28)</f>
        <v/>
      </c>
      <c r="BQ61" s="399">
        <f>IF('1-1県'!$BK28="","",'1-1県'!$BK28)</f>
        <v>10685</v>
      </c>
      <c r="BR61" s="10" t="str">
        <f>IF('1-1県'!$BL28="","",'1-1県'!$BL28)</f>
        <v/>
      </c>
      <c r="BS61" s="399">
        <f>IF('1-1県'!$BM28="","",'1-1県'!$BM28)</f>
        <v>41637</v>
      </c>
      <c r="BT61" s="10" t="str">
        <f>IF('1-1県'!$BN28="","",'1-1県'!$BN28)</f>
        <v/>
      </c>
      <c r="BU61" s="397">
        <f>IF('1-1県'!$BO28="","",'1-1県'!$BO28)</f>
        <v>22196</v>
      </c>
      <c r="BV61" s="490"/>
      <c r="BW61" s="397">
        <f>IF('1-1県'!$BQ$27="","",'1-1県'!$BQ$27)</f>
        <v>98233</v>
      </c>
      <c r="BX61" s="10" t="str">
        <f>IF('1-1県'!$BR28="","",'1-1県'!$BR28)</f>
        <v/>
      </c>
      <c r="BY61" s="399">
        <f>IF('1-1県'!$BS28="","",'1-1県'!$BS28)</f>
        <v>1254308</v>
      </c>
      <c r="BZ61" s="10" t="str">
        <f>IF('1-1県'!$BT28="","",'1-1県'!$BT28)</f>
        <v/>
      </c>
      <c r="CA61" s="400">
        <f>IF('1-1県'!$BU28="","",'1-1県'!$BU28)</f>
        <v>0</v>
      </c>
      <c r="CB61" s="10" t="str">
        <f>IF('1-1県'!$BV28="","",'1-1県'!$BV28)</f>
        <v/>
      </c>
      <c r="CC61" s="400">
        <f>IF('1-1県'!$BW28="","",'1-1県'!$BW28)</f>
        <v>108.9</v>
      </c>
      <c r="CD61" s="407" t="s">
        <v>108</v>
      </c>
      <c r="CE61" s="408">
        <v>6</v>
      </c>
      <c r="CF61" s="12"/>
      <c r="CG61" s="10" t="str">
        <f>IF('1-1県'!$BX28="","",'1-1県'!$BX28)</f>
        <v/>
      </c>
      <c r="CH61" s="399">
        <f>IF('1-1県'!$BY28="","",'1-1県'!$BY28)</f>
        <v>269564</v>
      </c>
      <c r="CI61" s="10" t="str">
        <f>IF('1-1県'!$BZ28="","",'1-1県'!$BZ28)</f>
        <v/>
      </c>
      <c r="CJ61" s="401">
        <f>IF('1-1県'!$CA28="","",'1-1県'!$CA28)</f>
        <v>1.3</v>
      </c>
      <c r="CK61" s="10" t="str">
        <f>IF('1-1県'!$CB28="","",'1-1県'!$CB28)</f>
        <v/>
      </c>
      <c r="CL61" s="399">
        <f>IF('1-1県'!$CC28="","",'1-1県'!$CC28)</f>
        <v>51647</v>
      </c>
      <c r="CM61" s="10" t="str">
        <f>IF('1-1県'!$CD28="","",'1-1県'!$CD28)</f>
        <v/>
      </c>
      <c r="CN61" s="399">
        <f>IF('1-1県'!$CE28="","",'1-1県'!$CE28)</f>
        <v>112628</v>
      </c>
      <c r="CO61" s="10" t="str">
        <f>IF('1-1県'!$CF28="","",'1-1県'!$CF28)</f>
        <v/>
      </c>
      <c r="CP61" s="398" t="str">
        <f>IF('1-1県'!$CG28="","",'1-1県'!$CG28)</f>
        <v/>
      </c>
      <c r="CQ61" s="10" t="str">
        <f>IF('1-1県'!$CH28="","",'1-1県'!$CH28)</f>
        <v/>
      </c>
      <c r="CR61" s="398" t="str">
        <f>IF('1-1県'!$CI28="","",'1-1県'!$CI28)</f>
        <v/>
      </c>
      <c r="CS61" s="10" t="str">
        <f>IF('1-1県'!$CJ28="","",'1-1県'!$CJ28)</f>
        <v/>
      </c>
      <c r="CT61" s="398" t="str">
        <f>IF('1-1県'!$CK28="","",'1-1県'!$CK28)</f>
        <v/>
      </c>
      <c r="CU61" s="10" t="str">
        <f>IF('1-1県'!$CL28="","",'1-1県'!$CL28)</f>
        <v/>
      </c>
      <c r="CV61" s="398" t="str">
        <f>IF('1-1県'!$CM28="","",'1-1県'!$CM28)</f>
        <v/>
      </c>
      <c r="CW61" s="10" t="str">
        <f>IF('1-1県'!$CN28="","",'1-1県'!$CN28)</f>
        <v/>
      </c>
      <c r="CX61" s="398" t="str">
        <f>IF('1-1県'!$CO28="","",'1-1県'!$CO28)</f>
        <v/>
      </c>
      <c r="CY61" s="10" t="str">
        <f>IF('1-1県'!$CP28="","",'1-1県'!$CP28)</f>
        <v/>
      </c>
      <c r="CZ61" s="398" t="str">
        <f>IF('1-1県'!$CQ28="","",'1-1県'!$CQ28)</f>
        <v/>
      </c>
      <c r="DA61" s="10" t="str">
        <f>IF('1-1県'!$CR28="","",'1-1県'!$CR28)</f>
        <v/>
      </c>
      <c r="DB61" s="398" t="str">
        <f>IF('1-1県'!$CS28="","",'1-1県'!$CS28)</f>
        <v/>
      </c>
      <c r="DC61" s="10" t="str">
        <f>IF('1-1県'!$CT28="","",'1-1県'!$CT28)</f>
        <v/>
      </c>
      <c r="DD61" s="400">
        <f>IF('1-1県'!$CU28="","",'1-1県'!$CU28)</f>
        <v>2</v>
      </c>
    </row>
    <row r="62" spans="1:111" s="8" customFormat="1" ht="12" customHeight="1">
      <c r="B62" s="88"/>
      <c r="C62" s="89"/>
      <c r="D62" s="90"/>
      <c r="E62" s="91"/>
      <c r="F62" s="92"/>
      <c r="G62" s="101"/>
      <c r="H62" s="94"/>
      <c r="I62" s="101"/>
      <c r="J62" s="94"/>
      <c r="K62" s="101"/>
      <c r="L62" s="96"/>
      <c r="M62" s="96"/>
      <c r="N62" s="92"/>
      <c r="O62" s="96"/>
      <c r="P62" s="92"/>
      <c r="Q62" s="101"/>
      <c r="R62" s="94"/>
      <c r="S62" s="95"/>
      <c r="T62" s="92"/>
      <c r="U62" s="101"/>
      <c r="V62" s="94"/>
      <c r="W62" s="95"/>
      <c r="X62" s="92"/>
      <c r="Y62" s="101"/>
      <c r="Z62" s="94"/>
      <c r="AA62" s="95"/>
      <c r="AB62" s="88"/>
      <c r="AC62" s="89"/>
      <c r="AD62" s="90"/>
      <c r="AE62" s="88"/>
      <c r="AF62" s="98"/>
      <c r="AG62" s="94"/>
      <c r="AH62" s="98"/>
      <c r="AI62" s="94"/>
      <c r="AJ62" s="98"/>
      <c r="AK62" s="94"/>
      <c r="AL62" s="98"/>
      <c r="AM62" s="94"/>
      <c r="AN62" s="98"/>
      <c r="AO62" s="94"/>
      <c r="AP62" s="98"/>
      <c r="AQ62" s="94"/>
      <c r="AR62" s="98"/>
      <c r="AS62" s="94"/>
      <c r="AT62" s="98"/>
      <c r="AU62" s="94"/>
      <c r="AV62" s="98"/>
      <c r="AW62" s="94"/>
      <c r="AX62" s="97"/>
      <c r="AY62" s="282"/>
      <c r="AZ62" s="97"/>
      <c r="BA62" s="97"/>
      <c r="BB62" s="282"/>
      <c r="BC62" s="88"/>
      <c r="BD62" s="89"/>
      <c r="BE62" s="405"/>
      <c r="BF62" s="88"/>
      <c r="BG62" s="97"/>
      <c r="BH62" s="282"/>
      <c r="BI62" s="383"/>
      <c r="BJ62" s="94"/>
      <c r="BK62" s="98"/>
      <c r="BL62" s="94"/>
      <c r="BM62" s="100"/>
      <c r="BN62" s="94"/>
      <c r="BO62" s="100"/>
      <c r="BP62" s="94"/>
      <c r="BQ62" s="100"/>
      <c r="BR62" s="94"/>
      <c r="BS62" s="100"/>
      <c r="BT62" s="94"/>
      <c r="BU62" s="100"/>
      <c r="BV62" s="94"/>
      <c r="BW62" s="98"/>
      <c r="BX62" s="94"/>
      <c r="BY62" s="100"/>
      <c r="BZ62" s="94"/>
      <c r="CA62" s="115"/>
      <c r="CB62" s="385"/>
      <c r="CC62" s="95"/>
      <c r="CD62" s="88"/>
      <c r="CE62" s="89"/>
      <c r="CF62" s="90"/>
      <c r="CG62" s="94"/>
      <c r="CH62" s="98"/>
      <c r="CI62" s="100"/>
      <c r="CJ62" s="116"/>
      <c r="CK62" s="94"/>
      <c r="CL62" s="98"/>
      <c r="CM62" s="94"/>
      <c r="CN62" s="98"/>
      <c r="CO62" s="103"/>
      <c r="CP62" s="95"/>
      <c r="CQ62" s="104"/>
      <c r="CR62" s="95"/>
      <c r="CS62" s="96"/>
      <c r="CT62" s="95"/>
      <c r="CU62" s="96"/>
      <c r="CV62" s="96"/>
      <c r="CW62" s="104"/>
      <c r="CX62" s="95"/>
      <c r="CY62" s="96"/>
      <c r="CZ62" s="96"/>
      <c r="DA62" s="104"/>
      <c r="DB62" s="95"/>
      <c r="DC62" s="96"/>
      <c r="DD62" s="101"/>
    </row>
    <row r="63" spans="1:111" s="8" customFormat="1" ht="18" customHeight="1">
      <c r="A63" s="407">
        <v>2023</v>
      </c>
      <c r="B63" s="407" t="s">
        <v>108</v>
      </c>
      <c r="C63" s="408">
        <v>5</v>
      </c>
      <c r="D63" s="409">
        <v>4</v>
      </c>
      <c r="E63" s="12" t="str">
        <f t="shared" ref="E63:E77" si="1">C63&amp;D63</f>
        <v>54</v>
      </c>
      <c r="F63" s="386" t="str">
        <f>IF('1-1県'!$F178="","",'1-1県'!$F178)</f>
        <v/>
      </c>
      <c r="G63" s="412">
        <f>IF('1-1県'!$G178="","",'1-1県'!$G178)</f>
        <v>60</v>
      </c>
      <c r="H63" s="386" t="str">
        <f>IF('1-1県'!$H178="","",'1-1県'!$H178)</f>
        <v/>
      </c>
      <c r="I63" s="412">
        <f>IF('1-1県'!$I178="","",'1-1県'!$I178)</f>
        <v>64.3</v>
      </c>
      <c r="J63" s="386" t="str">
        <f>IF('1-1県'!$J178="","",'1-1県'!$J178)</f>
        <v/>
      </c>
      <c r="K63" s="412">
        <f>IF('1-1県'!$K178="","",'1-1県'!$K178)</f>
        <v>40</v>
      </c>
      <c r="L63" s="386" t="str">
        <f>IF('1-1県'!$L178="","",'1-1県'!$L178)</f>
        <v/>
      </c>
      <c r="M63" s="393">
        <f>IF('1-1県'!$M178="","",'1-1県'!$M178)</f>
        <v>1043672</v>
      </c>
      <c r="N63" s="386" t="str">
        <f>IF('1-1県'!$N178="","",'1-1県'!$N178)</f>
        <v/>
      </c>
      <c r="O63" s="393">
        <f>IF('1-1県'!$O178="","",'1-1県'!$O178)</f>
        <v>471250</v>
      </c>
      <c r="P63" s="386" t="str">
        <f>IF('1-1県'!$P178="","",'1-1県'!$P178)</f>
        <v/>
      </c>
      <c r="Q63" s="392">
        <f>IF('1-1県'!$Q178="","",'1-1県'!$Q178)</f>
        <v>86.6</v>
      </c>
      <c r="R63" s="386" t="str">
        <f>IF('1-1県'!$R178="","",'1-1県'!$R178)</f>
        <v/>
      </c>
      <c r="S63" s="392">
        <f>IF('1-1県'!$S178="","",'1-1県'!$S178)</f>
        <v>86.9</v>
      </c>
      <c r="T63" s="386" t="str">
        <f>IF('1-1県'!$T178="","",'1-1県'!$T178)</f>
        <v/>
      </c>
      <c r="U63" s="392">
        <f>IF('1-1県'!$U178="","",'1-1県'!$U178)</f>
        <v>82.2</v>
      </c>
      <c r="V63" s="386" t="str">
        <f>IF('1-1県'!$V178="","",'1-1県'!$V178)</f>
        <v/>
      </c>
      <c r="W63" s="392">
        <f>IF('1-1県'!$W178="","",'1-1県'!$W178)</f>
        <v>81.099999999999994</v>
      </c>
      <c r="X63" s="386" t="str">
        <f>IF('1-1県'!$X178="","",'1-1県'!$X178)</f>
        <v/>
      </c>
      <c r="Y63" s="392">
        <f>IF('1-1県'!$Y178="","",'1-1県'!$Y178)</f>
        <v>119</v>
      </c>
      <c r="Z63" s="386" t="str">
        <f>IF('1-1県'!$Z178="","",'1-1県'!$Z178)</f>
        <v/>
      </c>
      <c r="AA63" s="392">
        <f>IF('1-1県'!$AA178="","",'1-1県'!$AA178)</f>
        <v>122</v>
      </c>
      <c r="AB63" s="407" t="s">
        <v>108</v>
      </c>
      <c r="AC63" s="408">
        <v>5</v>
      </c>
      <c r="AD63" s="409">
        <v>4</v>
      </c>
      <c r="AE63" s="386" t="str">
        <f>IF('1-1県'!$AB178="","",'1-1県'!$AB178)</f>
        <v/>
      </c>
      <c r="AF63" s="420">
        <f>IF('1-1県'!$AC178="","",'1-1県'!$AC178)</f>
        <v>389</v>
      </c>
      <c r="AG63" s="386" t="str">
        <f>IF('1-1県'!$AD178="","",'1-1県'!$AD178)</f>
        <v/>
      </c>
      <c r="AH63" s="420">
        <f>IF('1-1県'!$AE178="","",'1-1県'!$AE178)</f>
        <v>208</v>
      </c>
      <c r="AI63" s="386" t="str">
        <f>IF('1-1県'!$AF178="","",'1-1県'!$AF178)</f>
        <v/>
      </c>
      <c r="AJ63" s="420">
        <f>IF('1-1県'!$AG178="","",'1-1県'!$AG178)</f>
        <v>113</v>
      </c>
      <c r="AK63" s="386" t="str">
        <f>IF('1-1県'!$AH178="","",'1-1県'!$AH178)</f>
        <v/>
      </c>
      <c r="AL63" s="420">
        <f>IF('1-1県'!$AI178="","",'1-1県'!$AI178)</f>
        <v>187</v>
      </c>
      <c r="AM63" s="386" t="str">
        <f>IF('1-1県'!$AJ178="","",'1-1県'!$AJ178)</f>
        <v/>
      </c>
      <c r="AN63" s="420">
        <f>IF('1-1県'!$AK178="","",'1-1県'!$AK178)</f>
        <v>12805</v>
      </c>
      <c r="AO63" s="386" t="str">
        <f>IF('1-1県'!$AL178="","",'1-1県'!$AL178)</f>
        <v/>
      </c>
      <c r="AP63" s="420">
        <f>IF('1-1県'!$AM178="","",'1-1県'!$AM178)</f>
        <v>53758</v>
      </c>
      <c r="AQ63" s="386" t="str">
        <f>IF('1-1県'!$AN178="","",'1-1県'!$AN178)</f>
        <v/>
      </c>
      <c r="AR63" s="420">
        <f>IF('1-1県'!$AO178="","",'1-1県'!$AO178)</f>
        <v>1036</v>
      </c>
      <c r="AS63" s="386" t="str">
        <f>IF('1-1県'!$AP178="","",'1-1県'!$AP178)</f>
        <v/>
      </c>
      <c r="AT63" s="420">
        <f>IF('1-1県'!$AQ178="","",'1-1県'!$AQ178)</f>
        <v>217760</v>
      </c>
      <c r="AU63" s="386" t="str">
        <f>IF('1-1県'!AR178="","",'1-1県'!AR178)</f>
        <v/>
      </c>
      <c r="AV63" s="420">
        <f>IF('1-1県'!$AS178="","",'1-1県'!$AS178)</f>
        <v>2240</v>
      </c>
      <c r="AW63" s="386" t="str">
        <f>IF('1-1県'!$AT178="","",'1-1県'!$AT178)</f>
        <v/>
      </c>
      <c r="AX63" s="420">
        <f>IF('1-1県'!$AU178="","",'1-1県'!$AU178)</f>
        <v>41491</v>
      </c>
      <c r="AY63" s="386" t="str">
        <f>IF('1-1県'!AV178="","",'1-1県'!AV178)</f>
        <v/>
      </c>
      <c r="AZ63" s="421">
        <f>IF('1-1県'!AW178="","",'1-1県'!AW178)</f>
        <v>27569</v>
      </c>
      <c r="BA63" s="414"/>
      <c r="BB63" s="422"/>
      <c r="BC63" s="407" t="s">
        <v>108</v>
      </c>
      <c r="BD63" s="408">
        <v>5</v>
      </c>
      <c r="BE63" s="411">
        <v>4</v>
      </c>
      <c r="BF63" s="386" t="str">
        <f>IF('1-1県'!$AZ178="","",'1-1県'!$AZ178)</f>
        <v/>
      </c>
      <c r="BG63" s="421">
        <f>IF('1-1県'!$BA178="","",'1-1県'!$BA178)</f>
        <v>2</v>
      </c>
      <c r="BH63" s="386" t="str">
        <f>IF('1-1県'!$BB178="","",'1-1県'!$BB178)</f>
        <v/>
      </c>
      <c r="BI63" s="421">
        <f>IF('1-1県'!$BC178="","",'1-1県'!$BC178)</f>
        <v>62</v>
      </c>
      <c r="BJ63" s="386" t="str">
        <f>IF('1-1県'!$BD178="","",'1-1県'!$BD178)</f>
        <v/>
      </c>
      <c r="BK63" s="421">
        <f>IF('1-1県'!$BE178="","",'1-1県'!$BE178)</f>
        <v>4729</v>
      </c>
      <c r="BL63" s="386" t="str">
        <f>IF('1-1県'!$BF178="","",'1-1県'!$BF178)</f>
        <v/>
      </c>
      <c r="BM63" s="421">
        <f>IF('1-1県'!$BG178="","",'1-1県'!$BG178)</f>
        <v>6222</v>
      </c>
      <c r="BN63" s="386" t="str">
        <f>IF('1-1県'!$BH178="","",'1-1県'!$BH178)</f>
        <v/>
      </c>
      <c r="BO63" s="421">
        <f>IF('1-1県'!$BI178="","",'1-1県'!$BI178)</f>
        <v>5762</v>
      </c>
      <c r="BP63" s="386" t="str">
        <f>IF('1-1県'!$BJ178="","",'1-1県'!$BJ178)</f>
        <v/>
      </c>
      <c r="BQ63" s="421">
        <f>IF('1-1県'!$BK178="","",'1-1県'!$BK178)</f>
        <v>969</v>
      </c>
      <c r="BR63" s="386" t="str">
        <f>IF('1-1県'!$BL178="","",'1-1県'!$BL178)</f>
        <v/>
      </c>
      <c r="BS63" s="421">
        <f>IF('1-1県'!$BM178="","",'1-1県'!$BM178)</f>
        <v>3115</v>
      </c>
      <c r="BT63" s="386" t="str">
        <f>IF('1-1県'!$BN178="","",'1-1県'!$BN178)</f>
        <v/>
      </c>
      <c r="BU63" s="420">
        <f>IF('1-1県'!$BO178="","",'1-1県'!$BO178)</f>
        <v>1679</v>
      </c>
      <c r="BV63" s="491"/>
      <c r="BW63" s="420">
        <f>IF('1-1県'!$BQ178="","",'1-1県'!$BQ178)</f>
        <v>7977</v>
      </c>
      <c r="BX63" s="386" t="str">
        <f>IF('1-1県'!$BR178="","",'1-1県'!$BR178)</f>
        <v/>
      </c>
      <c r="BY63" s="421">
        <f>IF('1-1県'!$BS178="","",'1-1県'!$BS178)</f>
        <v>86997</v>
      </c>
      <c r="BZ63" s="386" t="str">
        <f>IF('1-1県'!$BT178="","",'1-1県'!$BT178)</f>
        <v/>
      </c>
      <c r="CA63" s="392">
        <f>IF('1-1県'!$BU178="","",'1-1県'!$BU178)</f>
        <v>0</v>
      </c>
      <c r="CB63" s="386" t="str">
        <f>IF('1-1県'!$BV178="","",'1-1県'!$BV178)</f>
        <v/>
      </c>
      <c r="CC63" s="392">
        <f>IF('1-1県'!$BW178="","",'1-1県'!$BW178)</f>
        <v>104.6</v>
      </c>
      <c r="CD63" s="407" t="s">
        <v>108</v>
      </c>
      <c r="CE63" s="408">
        <v>5</v>
      </c>
      <c r="CF63" s="409">
        <v>4</v>
      </c>
      <c r="CG63" s="386" t="str">
        <f>IF('1-1県'!$BX178="","",'1-1県'!$BX178)</f>
        <v/>
      </c>
      <c r="CH63" s="421">
        <f>IF('1-1県'!$BY178="","",'1-1県'!$BY178)</f>
        <v>238514</v>
      </c>
      <c r="CI63" s="386" t="str">
        <f>IF('1-1県'!$BZ178="","",'1-1県'!$BZ178)</f>
        <v>r</v>
      </c>
      <c r="CJ63" s="395">
        <f>IF('1-1県'!$CA178="","",'1-1県'!$CA178)</f>
        <v>1.45</v>
      </c>
      <c r="CK63" s="386" t="str">
        <f>IF('1-1県'!$CB178="","",'1-1県'!$CB178)</f>
        <v/>
      </c>
      <c r="CL63" s="421">
        <f>IF('1-1県'!$CC178="","",'1-1県'!$CC178)</f>
        <v>6001</v>
      </c>
      <c r="CM63" s="386" t="str">
        <f>IF('1-1県'!$CD178="","",'1-1県'!$CD178)</f>
        <v/>
      </c>
      <c r="CN63" s="421">
        <f>IF('1-1県'!$CE178="","",'1-1県'!$CE178)</f>
        <v>10366</v>
      </c>
      <c r="CO63" s="386" t="str">
        <f>IF('1-1県'!$CF178="","",'1-1県'!$CF178)</f>
        <v/>
      </c>
      <c r="CP63" s="391">
        <f>IF('1-1県'!$CG178="","",'1-1県'!$CG178)</f>
        <v>90.3</v>
      </c>
      <c r="CQ63" s="386" t="str">
        <f>IF('1-1県'!$CH178="","",'1-1県'!$CH178)</f>
        <v/>
      </c>
      <c r="CR63" s="391">
        <f>IF('1-1県'!$CI178="","",'1-1県'!$CI178)</f>
        <v>85.9</v>
      </c>
      <c r="CS63" s="386" t="str">
        <f>IF('1-1県'!$CJ178="","",'1-1県'!$CJ178)</f>
        <v/>
      </c>
      <c r="CT63" s="391">
        <f>IF('1-1県'!$CK178="","",'1-1県'!$CK178)</f>
        <v>103.6</v>
      </c>
      <c r="CU63" s="386" t="str">
        <f>IF('1-1県'!$CL178="","",'1-1県'!$CL178)</f>
        <v/>
      </c>
      <c r="CV63" s="391">
        <f>IF('1-1県'!$CM178="","",'1-1県'!$CM178)</f>
        <v>98.6</v>
      </c>
      <c r="CW63" s="386" t="str">
        <f>IF('1-1県'!$CN178="","",'1-1県'!$CN178)</f>
        <v/>
      </c>
      <c r="CX63" s="391">
        <f>IF('1-1県'!$CO178="","",'1-1県'!$CO178)</f>
        <v>100.7</v>
      </c>
      <c r="CY63" s="386" t="str">
        <f>IF('1-1県'!$CP178="","",'1-1県'!$CP178)</f>
        <v/>
      </c>
      <c r="CZ63" s="391">
        <f>IF('1-1県'!$CQ178="","",'1-1県'!$CQ178)</f>
        <v>101.7</v>
      </c>
      <c r="DA63" s="386" t="str">
        <f>IF('1-1県'!$CR178="","",'1-1県'!$CR178)</f>
        <v/>
      </c>
      <c r="DB63" s="391">
        <f>IF('1-1県'!$CS178="","",'1-1県'!$CS178)</f>
        <v>116.4</v>
      </c>
      <c r="DC63" s="386" t="str">
        <f>IF('1-1県'!$CT178="","",'1-1県'!$CT178)</f>
        <v/>
      </c>
      <c r="DD63" s="392">
        <f>IF('1-1県'!$CU178="","",'1-1県'!$CU178)</f>
        <v>0</v>
      </c>
    </row>
    <row r="64" spans="1:111" s="8" customFormat="1" ht="18" customHeight="1">
      <c r="A64" s="407">
        <v>2023</v>
      </c>
      <c r="B64" s="407" t="s">
        <v>108</v>
      </c>
      <c r="C64" s="408">
        <v>5</v>
      </c>
      <c r="D64" s="409">
        <v>5</v>
      </c>
      <c r="E64" s="12" t="str">
        <f t="shared" si="1"/>
        <v>55</v>
      </c>
      <c r="F64" s="386" t="str">
        <f>IF('1-1県'!$F179="","",'1-1県'!$F179)</f>
        <v/>
      </c>
      <c r="G64" s="412">
        <f>IF('1-1県'!$G179="","",'1-1県'!$G179)</f>
        <v>60</v>
      </c>
      <c r="H64" s="386" t="str">
        <f>IF('1-1県'!$H179="","",'1-1県'!$H179)</f>
        <v/>
      </c>
      <c r="I64" s="412">
        <f>IF('1-1県'!$I179="","",'1-1県'!$I179)</f>
        <v>71.400000000000006</v>
      </c>
      <c r="J64" s="386" t="str">
        <f>IF('1-1県'!$J179="","",'1-1県'!$J179)</f>
        <v/>
      </c>
      <c r="K64" s="412">
        <f>IF('1-1県'!$K179="","",'1-1県'!$K179)</f>
        <v>80</v>
      </c>
      <c r="L64" s="386" t="str">
        <f>IF('1-1県'!$L179="","",'1-1県'!$L179)</f>
        <v/>
      </c>
      <c r="M64" s="393">
        <f>IF('1-1県'!$M179="","",'1-1県'!$M179)</f>
        <v>1043427</v>
      </c>
      <c r="N64" s="386" t="str">
        <f>IF('1-1県'!$N179="","",'1-1県'!$N179)</f>
        <v/>
      </c>
      <c r="O64" s="393">
        <f>IF('1-1県'!$O179="","",'1-1県'!$O179)</f>
        <v>473215</v>
      </c>
      <c r="P64" s="386" t="str">
        <f>IF('1-1県'!$P179="","",'1-1県'!$P179)</f>
        <v/>
      </c>
      <c r="Q64" s="392">
        <f>IF('1-1県'!$Q179="","",'1-1県'!$Q179)</f>
        <v>84.1</v>
      </c>
      <c r="R64" s="386" t="str">
        <f>IF('1-1県'!$R179="","",'1-1県'!$R179)</f>
        <v/>
      </c>
      <c r="S64" s="392">
        <f>IF('1-1県'!$S179="","",'1-1県'!$S179)</f>
        <v>78.7</v>
      </c>
      <c r="T64" s="386" t="str">
        <f>IF('1-1県'!$T179="","",'1-1県'!$T179)</f>
        <v/>
      </c>
      <c r="U64" s="392">
        <f>IF('1-1県'!$U179="","",'1-1県'!$U179)</f>
        <v>83.6</v>
      </c>
      <c r="V64" s="386" t="str">
        <f>IF('1-1県'!$V179="","",'1-1県'!$V179)</f>
        <v/>
      </c>
      <c r="W64" s="392">
        <f>IF('1-1県'!$W179="","",'1-1県'!$W179)</f>
        <v>77.2</v>
      </c>
      <c r="X64" s="386" t="str">
        <f>IF('1-1県'!$X179="","",'1-1県'!$X179)</f>
        <v/>
      </c>
      <c r="Y64" s="392">
        <f>IF('1-1県'!$Y179="","",'1-1県'!$Y179)</f>
        <v>119.4</v>
      </c>
      <c r="Z64" s="386" t="str">
        <f>IF('1-1県'!$Z179="","",'1-1県'!$Z179)</f>
        <v/>
      </c>
      <c r="AA64" s="392">
        <f>IF('1-1県'!$AA179="","",'1-1県'!$AA179)</f>
        <v>121.9</v>
      </c>
      <c r="AB64" s="407" t="s">
        <v>108</v>
      </c>
      <c r="AC64" s="408">
        <v>5</v>
      </c>
      <c r="AD64" s="409">
        <v>5</v>
      </c>
      <c r="AE64" s="386" t="str">
        <f>IF('1-1県'!$AB179="","",'1-1県'!$AB179)</f>
        <v/>
      </c>
      <c r="AF64" s="420">
        <f>IF('1-1県'!$AC179="","",'1-1県'!$AC179)</f>
        <v>648</v>
      </c>
      <c r="AG64" s="386" t="str">
        <f>IF('1-1県'!$AD179="","",'1-1県'!$AD179)</f>
        <v/>
      </c>
      <c r="AH64" s="420">
        <f>IF('1-1県'!$AE179="","",'1-1県'!$AE179)</f>
        <v>219</v>
      </c>
      <c r="AI64" s="386" t="str">
        <f>IF('1-1県'!$AF179="","",'1-1県'!$AF179)</f>
        <v/>
      </c>
      <c r="AJ64" s="420">
        <f>IF('1-1県'!$AG179="","",'1-1県'!$AG179)</f>
        <v>247</v>
      </c>
      <c r="AK64" s="386" t="str">
        <f>IF('1-1県'!$AH179="","",'1-1県'!$AH179)</f>
        <v/>
      </c>
      <c r="AL64" s="420">
        <f>IF('1-1県'!$AI179="","",'1-1県'!$AI179)</f>
        <v>303</v>
      </c>
      <c r="AM64" s="386" t="str">
        <f>IF('1-1県'!$AJ179="","",'1-1県'!$AJ179)</f>
        <v/>
      </c>
      <c r="AN64" s="420">
        <f>IF('1-1県'!$AK179="","",'1-1県'!$AK179)</f>
        <v>15832</v>
      </c>
      <c r="AO64" s="386" t="str">
        <f>IF('1-1県'!$AL179="","",'1-1県'!$AL179)</f>
        <v/>
      </c>
      <c r="AP64" s="420">
        <f>IF('1-1県'!$AM179="","",'1-1県'!$AM179)</f>
        <v>119273</v>
      </c>
      <c r="AQ64" s="386" t="str">
        <f>IF('1-1県'!$AN179="","",'1-1県'!$AN179)</f>
        <v/>
      </c>
      <c r="AR64" s="420">
        <f>IF('1-1県'!$AO179="","",'1-1県'!$AO179)</f>
        <v>3363</v>
      </c>
      <c r="AS64" s="386" t="str">
        <f>IF('1-1県'!$AP179="","",'1-1県'!$AP179)</f>
        <v/>
      </c>
      <c r="AT64" s="420">
        <f>IF('1-1県'!$AQ179="","",'1-1県'!$AQ179)</f>
        <v>248144</v>
      </c>
      <c r="AU64" s="386" t="str">
        <f>IF('1-1県'!AR179="","",'1-1県'!AR179)</f>
        <v/>
      </c>
      <c r="AV64" s="420">
        <f>IF('1-1県'!$AS179="","",'1-1県'!$AS179)</f>
        <v>272</v>
      </c>
      <c r="AW64" s="386" t="str">
        <f>IF('1-1県'!$AT179="","",'1-1県'!$AT179)</f>
        <v/>
      </c>
      <c r="AX64" s="420">
        <f>IF('1-1県'!$AU179="","",'1-1県'!$AU179)</f>
        <v>41369</v>
      </c>
      <c r="AY64" s="386" t="str">
        <f>IF('1-1県'!AV179="","",'1-1県'!AV179)</f>
        <v/>
      </c>
      <c r="AZ64" s="421">
        <f>IF('1-1県'!AW179="","",'1-1県'!AW179)</f>
        <v>27531</v>
      </c>
      <c r="BA64" s="414"/>
      <c r="BB64" s="422"/>
      <c r="BC64" s="407" t="s">
        <v>108</v>
      </c>
      <c r="BD64" s="408">
        <v>5</v>
      </c>
      <c r="BE64" s="411">
        <v>5</v>
      </c>
      <c r="BF64" s="386" t="str">
        <f>IF('1-1県'!$AZ179="","",'1-1県'!$AZ179)</f>
        <v/>
      </c>
      <c r="BG64" s="421">
        <f>IF('1-1県'!$BA179="","",'1-1県'!$BA179)</f>
        <v>2</v>
      </c>
      <c r="BH64" s="386" t="str">
        <f>IF('1-1県'!$BB179="","",'1-1県'!$BB179)</f>
        <v/>
      </c>
      <c r="BI64" s="421">
        <f>IF('1-1県'!$BC179="","",'1-1県'!$BC179)</f>
        <v>180</v>
      </c>
      <c r="BJ64" s="386" t="str">
        <f>IF('1-1県'!$BD179="","",'1-1県'!$BD179)</f>
        <v/>
      </c>
      <c r="BK64" s="421">
        <f>IF('1-1県'!$BE179="","",'1-1県'!$BE179)</f>
        <v>6549</v>
      </c>
      <c r="BL64" s="386" t="str">
        <f>IF('1-1県'!$BF179="","",'1-1県'!$BF179)</f>
        <v/>
      </c>
      <c r="BM64" s="421">
        <f>IF('1-1県'!$BG179="","",'1-1県'!$BG179)</f>
        <v>3551</v>
      </c>
      <c r="BN64" s="386" t="str">
        <f>IF('1-1県'!$BH179="","",'1-1県'!$BH179)</f>
        <v/>
      </c>
      <c r="BO64" s="421">
        <f>IF('1-1県'!$BI179="","",'1-1県'!$BI179)</f>
        <v>6137</v>
      </c>
      <c r="BP64" s="386" t="str">
        <f>IF('1-1県'!$BJ179="","",'1-1県'!$BJ179)</f>
        <v/>
      </c>
      <c r="BQ64" s="421">
        <f>IF('1-1県'!$BK179="","",'1-1県'!$BK179)</f>
        <v>986</v>
      </c>
      <c r="BR64" s="386" t="str">
        <f>IF('1-1県'!$BL179="","",'1-1県'!$BL179)</f>
        <v/>
      </c>
      <c r="BS64" s="421">
        <f>IF('1-1県'!$BM179="","",'1-1県'!$BM179)</f>
        <v>3411</v>
      </c>
      <c r="BT64" s="386" t="str">
        <f>IF('1-1県'!$BN179="","",'1-1県'!$BN179)</f>
        <v/>
      </c>
      <c r="BU64" s="420">
        <f>IF('1-1県'!$BO179="","",'1-1県'!$BO179)</f>
        <v>1741</v>
      </c>
      <c r="BV64" s="491"/>
      <c r="BW64" s="420">
        <f>IF('1-1県'!$BQ179="","",'1-1県'!$BQ179)</f>
        <v>8298</v>
      </c>
      <c r="BX64" s="386" t="str">
        <f>IF('1-1県'!$BR179="","",'1-1県'!$BR179)</f>
        <v/>
      </c>
      <c r="BY64" s="421">
        <f>IF('1-1県'!$BS179="","",'1-1県'!$BS179)</f>
        <v>99479</v>
      </c>
      <c r="BZ64" s="386" t="str">
        <f>IF('1-1県'!$BT179="","",'1-1県'!$BT179)</f>
        <v/>
      </c>
      <c r="CA64" s="392">
        <f>IF('1-1県'!$BU179="","",'1-1県'!$BU179)</f>
        <v>0</v>
      </c>
      <c r="CB64" s="386" t="str">
        <f>IF('1-1県'!$BV179="","",'1-1県'!$BV179)</f>
        <v/>
      </c>
      <c r="CC64" s="392">
        <f>IF('1-1県'!$BW179="","",'1-1県'!$BW179)</f>
        <v>104.7</v>
      </c>
      <c r="CD64" s="407" t="s">
        <v>108</v>
      </c>
      <c r="CE64" s="408">
        <v>5</v>
      </c>
      <c r="CF64" s="409">
        <v>5</v>
      </c>
      <c r="CG64" s="386" t="str">
        <f>IF('1-1県'!$BX179="","",'1-1県'!$BX179)</f>
        <v/>
      </c>
      <c r="CH64" s="421">
        <f>IF('1-1県'!$BY179="","",'1-1県'!$BY179)</f>
        <v>243071</v>
      </c>
      <c r="CI64" s="386" t="str">
        <f>IF('1-1県'!$BZ179="","",'1-1県'!$BZ179)</f>
        <v>r</v>
      </c>
      <c r="CJ64" s="395">
        <f>IF('1-1県'!$CA179="","",'1-1県'!$CA179)</f>
        <v>1.44</v>
      </c>
      <c r="CK64" s="386" t="str">
        <f>IF('1-1県'!$CB179="","",'1-1県'!$CB179)</f>
        <v/>
      </c>
      <c r="CL64" s="421">
        <f>IF('1-1県'!$CC179="","",'1-1県'!$CC179)</f>
        <v>4906</v>
      </c>
      <c r="CM64" s="386" t="str">
        <f>IF('1-1県'!$CD179="","",'1-1県'!$CD179)</f>
        <v/>
      </c>
      <c r="CN64" s="421">
        <f>IF('1-1県'!$CE179="","",'1-1県'!$CE179)</f>
        <v>9381</v>
      </c>
      <c r="CO64" s="386" t="str">
        <f>IF('1-1県'!$CF179="","",'1-1県'!$CF179)</f>
        <v/>
      </c>
      <c r="CP64" s="391">
        <f>IF('1-1県'!$CG179="","",'1-1県'!$CG179)</f>
        <v>88.7</v>
      </c>
      <c r="CQ64" s="386" t="str">
        <f>IF('1-1県'!$CH179="","",'1-1県'!$CH179)</f>
        <v/>
      </c>
      <c r="CR64" s="391">
        <f>IF('1-1県'!$CI179="","",'1-1県'!$CI179)</f>
        <v>84.5</v>
      </c>
      <c r="CS64" s="386" t="str">
        <f>IF('1-1県'!$CJ179="","",'1-1県'!$CJ179)</f>
        <v/>
      </c>
      <c r="CT64" s="391">
        <f>IF('1-1県'!$CK179="","",'1-1県'!$CK179)</f>
        <v>101.3</v>
      </c>
      <c r="CU64" s="386" t="str">
        <f>IF('1-1県'!$CL179="","",'1-1県'!$CL179)</f>
        <v/>
      </c>
      <c r="CV64" s="391">
        <f>IF('1-1県'!$CM179="","",'1-1県'!$CM179)</f>
        <v>96.5</v>
      </c>
      <c r="CW64" s="386" t="str">
        <f>IF('1-1県'!$CN179="","",'1-1県'!$CN179)</f>
        <v/>
      </c>
      <c r="CX64" s="391">
        <f>IF('1-1県'!$CO179="","",'1-1県'!$CO179)</f>
        <v>100.6</v>
      </c>
      <c r="CY64" s="386" t="str">
        <f>IF('1-1県'!$CP179="","",'1-1県'!$CP179)</f>
        <v/>
      </c>
      <c r="CZ64" s="391">
        <f>IF('1-1県'!$CQ179="","",'1-1県'!$CQ179)</f>
        <v>97.6</v>
      </c>
      <c r="DA64" s="386" t="str">
        <f>IF('1-1県'!$CR179="","",'1-1県'!$CR179)</f>
        <v/>
      </c>
      <c r="DB64" s="391">
        <f>IF('1-1県'!$CS179="","",'1-1県'!$CS179)</f>
        <v>102.5</v>
      </c>
      <c r="DC64" s="386" t="str">
        <f>IF('1-1県'!$CT179="","",'1-1県'!$CT179)</f>
        <v/>
      </c>
      <c r="DD64" s="392">
        <f>IF('1-1県'!$CU179="","",'1-1県'!$CU179)</f>
        <v>0</v>
      </c>
    </row>
    <row r="65" spans="1:111" s="8" customFormat="1" ht="18" customHeight="1">
      <c r="A65" s="407">
        <v>2023</v>
      </c>
      <c r="B65" s="407" t="s">
        <v>108</v>
      </c>
      <c r="C65" s="408">
        <v>5</v>
      </c>
      <c r="D65" s="409">
        <v>6</v>
      </c>
      <c r="E65" s="12" t="str">
        <f t="shared" si="1"/>
        <v>56</v>
      </c>
      <c r="F65" s="386" t="str">
        <f>IF('1-1県'!$F180="","",'1-1県'!$F180)</f>
        <v/>
      </c>
      <c r="G65" s="412">
        <f>IF('1-1県'!$G180="","",'1-1県'!$G180)</f>
        <v>40</v>
      </c>
      <c r="H65" s="386" t="str">
        <f>IF('1-1県'!$H180="","",'1-1県'!$H180)</f>
        <v/>
      </c>
      <c r="I65" s="412">
        <f>IF('1-1県'!$I180="","",'1-1県'!$I180)</f>
        <v>42.9</v>
      </c>
      <c r="J65" s="386" t="str">
        <f>IF('1-1県'!$J180="","",'1-1県'!$J180)</f>
        <v/>
      </c>
      <c r="K65" s="412">
        <f>IF('1-1県'!$K180="","",'1-1県'!$K180)</f>
        <v>60</v>
      </c>
      <c r="L65" s="386" t="str">
        <f>IF('1-1県'!$L180="","",'1-1県'!$L180)</f>
        <v/>
      </c>
      <c r="M65" s="393">
        <f>IF('1-1県'!$M180="","",'1-1県'!$M180)</f>
        <v>1042799</v>
      </c>
      <c r="N65" s="386" t="str">
        <f>IF('1-1県'!$N180="","",'1-1県'!$N180)</f>
        <v/>
      </c>
      <c r="O65" s="393">
        <f>IF('1-1県'!$O180="","",'1-1県'!$O180)</f>
        <v>473252</v>
      </c>
      <c r="P65" s="386" t="str">
        <f>IF('1-1県'!$P180="","",'1-1県'!$P180)</f>
        <v/>
      </c>
      <c r="Q65" s="392">
        <f>IF('1-1県'!$Q180="","",'1-1県'!$Q180)</f>
        <v>82.8</v>
      </c>
      <c r="R65" s="386" t="str">
        <f>IF('1-1県'!$R180="","",'1-1県'!$R180)</f>
        <v/>
      </c>
      <c r="S65" s="392">
        <f>IF('1-1県'!$S180="","",'1-1県'!$S180)</f>
        <v>79.3</v>
      </c>
      <c r="T65" s="386" t="str">
        <f>IF('1-1県'!$T180="","",'1-1県'!$T180)</f>
        <v/>
      </c>
      <c r="U65" s="392">
        <f>IF('1-1県'!$U180="","",'1-1県'!$U180)</f>
        <v>83.3</v>
      </c>
      <c r="V65" s="386" t="str">
        <f>IF('1-1県'!$V180="","",'1-1県'!$V180)</f>
        <v/>
      </c>
      <c r="W65" s="392">
        <f>IF('1-1県'!$W180="","",'1-1県'!$W180)</f>
        <v>82.5</v>
      </c>
      <c r="X65" s="386" t="str">
        <f>IF('1-1県'!$X180="","",'1-1県'!$X180)</f>
        <v/>
      </c>
      <c r="Y65" s="392">
        <f>IF('1-1県'!$Y180="","",'1-1県'!$Y180)</f>
        <v>119.5</v>
      </c>
      <c r="Z65" s="386" t="str">
        <f>IF('1-1県'!$Z180="","",'1-1県'!$Z180)</f>
        <v/>
      </c>
      <c r="AA65" s="392">
        <f>IF('1-1県'!$AA180="","",'1-1県'!$AA180)</f>
        <v>119.1</v>
      </c>
      <c r="AB65" s="407" t="s">
        <v>108</v>
      </c>
      <c r="AC65" s="408">
        <v>5</v>
      </c>
      <c r="AD65" s="409">
        <v>6</v>
      </c>
      <c r="AE65" s="386" t="str">
        <f>IF('1-1県'!$AB180="","",'1-1県'!$AB180)</f>
        <v/>
      </c>
      <c r="AF65" s="420">
        <f>IF('1-1県'!$AC180="","",'1-1県'!$AC180)</f>
        <v>404</v>
      </c>
      <c r="AG65" s="386" t="str">
        <f>IF('1-1県'!$AD180="","",'1-1県'!$AD180)</f>
        <v/>
      </c>
      <c r="AH65" s="420">
        <f>IF('1-1県'!$AE180="","",'1-1県'!$AE180)</f>
        <v>156</v>
      </c>
      <c r="AI65" s="386" t="str">
        <f>IF('1-1県'!$AF180="","",'1-1県'!$AF180)</f>
        <v/>
      </c>
      <c r="AJ65" s="420">
        <f>IF('1-1県'!$AG180="","",'1-1県'!$AG180)</f>
        <v>178</v>
      </c>
      <c r="AK65" s="386" t="str">
        <f>IF('1-1県'!$AH180="","",'1-1県'!$AH180)</f>
        <v/>
      </c>
      <c r="AL65" s="420">
        <f>IF('1-1県'!$AI180="","",'1-1県'!$AI180)</f>
        <v>391</v>
      </c>
      <c r="AM65" s="386" t="str">
        <f>IF('1-1県'!$AJ180="","",'1-1県'!$AJ180)</f>
        <v/>
      </c>
      <c r="AN65" s="420">
        <f>IF('1-1県'!$AK180="","",'1-1県'!$AK180)</f>
        <v>14289</v>
      </c>
      <c r="AO65" s="386" t="str">
        <f>IF('1-1県'!$AL180="","",'1-1県'!$AL180)</f>
        <v/>
      </c>
      <c r="AP65" s="420">
        <f>IF('1-1県'!$AM180="","",'1-1県'!$AM180)</f>
        <v>47001</v>
      </c>
      <c r="AQ65" s="386" t="str">
        <f>IF('1-1県'!$AN180="","",'1-1県'!$AN180)</f>
        <v/>
      </c>
      <c r="AR65" s="420">
        <f>IF('1-1県'!$AO180="","",'1-1県'!$AO180)</f>
        <v>1012</v>
      </c>
      <c r="AS65" s="386" t="str">
        <f>IF('1-1県'!$AP180="","",'1-1県'!$AP180)</f>
        <v/>
      </c>
      <c r="AT65" s="420">
        <f>IF('1-1県'!$AQ180="","",'1-1県'!$AQ180)</f>
        <v>218013</v>
      </c>
      <c r="AU65" s="386" t="str">
        <f>IF('1-1県'!AR180="","",'1-1県'!AR180)</f>
        <v/>
      </c>
      <c r="AV65" s="420" t="str">
        <f>IF('1-1県'!$AS180="","",'1-1県'!$AS180)</f>
        <v>-</v>
      </c>
      <c r="AW65" s="386" t="str">
        <f>IF('1-1県'!$AT180="","",'1-1県'!$AT180)</f>
        <v/>
      </c>
      <c r="AX65" s="420">
        <f>IF('1-1県'!$AU180="","",'1-1県'!$AU180)</f>
        <v>41870</v>
      </c>
      <c r="AY65" s="386" t="str">
        <f>IF('1-1県'!AV180="","",'1-1県'!AV180)</f>
        <v/>
      </c>
      <c r="AZ65" s="421">
        <f>IF('1-1県'!AW180="","",'1-1県'!AW180)</f>
        <v>27577</v>
      </c>
      <c r="BA65" s="414"/>
      <c r="BB65" s="422"/>
      <c r="BC65" s="407" t="s">
        <v>108</v>
      </c>
      <c r="BD65" s="408">
        <v>5</v>
      </c>
      <c r="BE65" s="411">
        <v>6</v>
      </c>
      <c r="BF65" s="386" t="str">
        <f>IF('1-1県'!$AZ180="","",'1-1県'!$AZ180)</f>
        <v/>
      </c>
      <c r="BG65" s="421">
        <f>IF('1-1県'!$BA180="","",'1-1県'!$BA180)</f>
        <v>4</v>
      </c>
      <c r="BH65" s="386" t="str">
        <f>IF('1-1県'!$BB180="","",'1-1県'!$BB180)</f>
        <v/>
      </c>
      <c r="BI65" s="421">
        <f>IF('1-1県'!$BC180="","",'1-1県'!$BC180)</f>
        <v>958</v>
      </c>
      <c r="BJ65" s="386" t="str">
        <f>IF('1-1県'!$BD180="","",'1-1県'!$BD180)</f>
        <v/>
      </c>
      <c r="BK65" s="421">
        <f>IF('1-1県'!$BE180="","",'1-1県'!$BE180)</f>
        <v>5927</v>
      </c>
      <c r="BL65" s="386" t="str">
        <f>IF('1-1県'!$BF180="","",'1-1県'!$BF180)</f>
        <v/>
      </c>
      <c r="BM65" s="421">
        <f>IF('1-1県'!$BG180="","",'1-1県'!$BG180)</f>
        <v>4267</v>
      </c>
      <c r="BN65" s="386" t="str">
        <f>IF('1-1県'!$BH180="","",'1-1県'!$BH180)</f>
        <v/>
      </c>
      <c r="BO65" s="421">
        <f>IF('1-1県'!$BI180="","",'1-1県'!$BI180)</f>
        <v>5657</v>
      </c>
      <c r="BP65" s="386" t="str">
        <f>IF('1-1県'!$BJ180="","",'1-1県'!$BJ180)</f>
        <v/>
      </c>
      <c r="BQ65" s="421">
        <f>IF('1-1県'!$BK180="","",'1-1県'!$BK180)</f>
        <v>944</v>
      </c>
      <c r="BR65" s="386" t="str">
        <f>IF('1-1県'!$BL180="","",'1-1県'!$BL180)</f>
        <v/>
      </c>
      <c r="BS65" s="421">
        <f>IF('1-1県'!$BM180="","",'1-1県'!$BM180)</f>
        <v>3076</v>
      </c>
      <c r="BT65" s="386" t="str">
        <f>IF('1-1県'!$BN180="","",'1-1県'!$BN180)</f>
        <v/>
      </c>
      <c r="BU65" s="420">
        <f>IF('1-1県'!$BO180="","",'1-1県'!$BO180)</f>
        <v>1638</v>
      </c>
      <c r="BV65" s="491"/>
      <c r="BW65" s="420">
        <f>IF('1-1県'!$BQ180="","",'1-1県'!$BQ180)</f>
        <v>7918</v>
      </c>
      <c r="BX65" s="386" t="str">
        <f>IF('1-1県'!$BR180="","",'1-1県'!$BR180)</f>
        <v/>
      </c>
      <c r="BY65" s="421">
        <f>IF('1-1県'!$BS180="","",'1-1県'!$BS180)</f>
        <v>85253</v>
      </c>
      <c r="BZ65" s="386" t="str">
        <f>IF('1-1県'!$BT180="","",'1-1県'!$BT180)</f>
        <v/>
      </c>
      <c r="CA65" s="392">
        <f>IF('1-1県'!$BU180="","",'1-1県'!$BU180)</f>
        <v>0</v>
      </c>
      <c r="CB65" s="386" t="str">
        <f>IF('1-1県'!$BV180="","",'1-1県'!$BV180)</f>
        <v/>
      </c>
      <c r="CC65" s="392">
        <f>IF('1-1県'!$BW180="","",'1-1県'!$BW180)</f>
        <v>104.7</v>
      </c>
      <c r="CD65" s="407" t="s">
        <v>108</v>
      </c>
      <c r="CE65" s="408">
        <v>5</v>
      </c>
      <c r="CF65" s="409">
        <v>6</v>
      </c>
      <c r="CG65" s="386" t="str">
        <f>IF('1-1県'!$BX180="","",'1-1県'!$BX180)</f>
        <v/>
      </c>
      <c r="CH65" s="421">
        <f>IF('1-1県'!$BY180="","",'1-1県'!$BY180)</f>
        <v>231615</v>
      </c>
      <c r="CI65" s="386" t="str">
        <f>IF('1-1県'!$BZ180="","",'1-1県'!$BZ180)</f>
        <v>r</v>
      </c>
      <c r="CJ65" s="395">
        <f>IF('1-1県'!$CA180="","",'1-1県'!$CA180)</f>
        <v>1.43</v>
      </c>
      <c r="CK65" s="386" t="str">
        <f>IF('1-1県'!$CB180="","",'1-1県'!$CB180)</f>
        <v/>
      </c>
      <c r="CL65" s="421">
        <f>IF('1-1県'!$CC180="","",'1-1県'!$CC180)</f>
        <v>4253</v>
      </c>
      <c r="CM65" s="386" t="str">
        <f>IF('1-1県'!$CD180="","",'1-1県'!$CD180)</f>
        <v/>
      </c>
      <c r="CN65" s="421">
        <f>IF('1-1県'!$CE180="","",'1-1県'!$CE180)</f>
        <v>10702</v>
      </c>
      <c r="CO65" s="386" t="str">
        <f>IF('1-1県'!$CF180="","",'1-1県'!$CF180)</f>
        <v/>
      </c>
      <c r="CP65" s="391">
        <f>IF('1-1県'!$CG180="","",'1-1県'!$CG180)</f>
        <v>138.6</v>
      </c>
      <c r="CQ65" s="386" t="str">
        <f>IF('1-1県'!$CH180="","",'1-1県'!$CH180)</f>
        <v/>
      </c>
      <c r="CR65" s="391">
        <f>IF('1-1県'!$CI180="","",'1-1県'!$CI180)</f>
        <v>132</v>
      </c>
      <c r="CS65" s="386" t="str">
        <f>IF('1-1県'!$CJ180="","",'1-1県'!$CJ180)</f>
        <v/>
      </c>
      <c r="CT65" s="391">
        <f>IF('1-1県'!$CK180="","",'1-1県'!$CK180)</f>
        <v>102.4</v>
      </c>
      <c r="CU65" s="386" t="str">
        <f>IF('1-1県'!$CL180="","",'1-1県'!$CL180)</f>
        <v/>
      </c>
      <c r="CV65" s="391">
        <f>IF('1-1県'!$CM180="","",'1-1県'!$CM180)</f>
        <v>97.5</v>
      </c>
      <c r="CW65" s="386" t="str">
        <f>IF('1-1県'!$CN180="","",'1-1県'!$CN180)</f>
        <v/>
      </c>
      <c r="CX65" s="391">
        <f>IF('1-1県'!$CO180="","",'1-1県'!$CO180)</f>
        <v>101.9</v>
      </c>
      <c r="CY65" s="386" t="str">
        <f>IF('1-1県'!$CP180="","",'1-1県'!$CP180)</f>
        <v/>
      </c>
      <c r="CZ65" s="391">
        <f>IF('1-1県'!$CQ180="","",'1-1県'!$CQ180)</f>
        <v>102.2</v>
      </c>
      <c r="DA65" s="386" t="str">
        <f>IF('1-1県'!$CR180="","",'1-1県'!$CR180)</f>
        <v/>
      </c>
      <c r="DB65" s="391">
        <f>IF('1-1県'!$CS180="","",'1-1県'!$CS180)</f>
        <v>98.4</v>
      </c>
      <c r="DC65" s="386" t="str">
        <f>IF('1-1県'!$CT180="","",'1-1県'!$CT180)</f>
        <v/>
      </c>
      <c r="DD65" s="392">
        <f>IF('1-1県'!$CU180="","",'1-1県'!$CU180)</f>
        <v>3.1</v>
      </c>
    </row>
    <row r="66" spans="1:111" s="8" customFormat="1" ht="18" customHeight="1">
      <c r="A66" s="407">
        <v>2023</v>
      </c>
      <c r="B66" s="407" t="s">
        <v>108</v>
      </c>
      <c r="C66" s="408">
        <v>5</v>
      </c>
      <c r="D66" s="409">
        <v>7</v>
      </c>
      <c r="E66" s="12" t="str">
        <f t="shared" si="1"/>
        <v>57</v>
      </c>
      <c r="F66" s="386" t="str">
        <f>IF('1-1県'!$F181="","",'1-1県'!$F181)</f>
        <v/>
      </c>
      <c r="G66" s="412">
        <f>IF('1-1県'!$G181="","",'1-1県'!$G181)</f>
        <v>20</v>
      </c>
      <c r="H66" s="386" t="str">
        <f>IF('1-1県'!$H181="","",'1-1県'!$H181)</f>
        <v/>
      </c>
      <c r="I66" s="412">
        <f>IF('1-1県'!$I181="","",'1-1県'!$I181)</f>
        <v>0</v>
      </c>
      <c r="J66" s="386" t="str">
        <f>IF('1-1県'!$J181="","",'1-1県'!$J181)</f>
        <v/>
      </c>
      <c r="K66" s="412">
        <f>IF('1-1県'!$K181="","",'1-1県'!$K181)</f>
        <v>70</v>
      </c>
      <c r="L66" s="386" t="str">
        <f>IF('1-1県'!$L181="","",'1-1県'!$L181)</f>
        <v/>
      </c>
      <c r="M66" s="393">
        <f>IF('1-1県'!$M181="","",'1-1県'!$M181)</f>
        <v>1042265</v>
      </c>
      <c r="N66" s="386" t="str">
        <f>IF('1-1県'!$N181="","",'1-1県'!$N181)</f>
        <v/>
      </c>
      <c r="O66" s="393">
        <f>IF('1-1県'!$O181="","",'1-1県'!$O181)</f>
        <v>473215</v>
      </c>
      <c r="P66" s="386" t="str">
        <f>IF('1-1県'!$P181="","",'1-1県'!$P181)</f>
        <v/>
      </c>
      <c r="Q66" s="392">
        <f>IF('1-1県'!$Q181="","",'1-1県'!$Q181)</f>
        <v>82.1</v>
      </c>
      <c r="R66" s="386" t="str">
        <f>IF('1-1県'!$R181="","",'1-1県'!$R181)</f>
        <v/>
      </c>
      <c r="S66" s="392">
        <f>IF('1-1県'!$S181="","",'1-1県'!$S181)</f>
        <v>80.400000000000006</v>
      </c>
      <c r="T66" s="386" t="str">
        <f>IF('1-1県'!$T181="","",'1-1県'!$T181)</f>
        <v/>
      </c>
      <c r="U66" s="392">
        <f>IF('1-1県'!$U181="","",'1-1県'!$U181)</f>
        <v>79.099999999999994</v>
      </c>
      <c r="V66" s="386" t="str">
        <f>IF('1-1県'!$V181="","",'1-1県'!$V181)</f>
        <v/>
      </c>
      <c r="W66" s="392">
        <f>IF('1-1県'!$W181="","",'1-1県'!$W181)</f>
        <v>79.900000000000006</v>
      </c>
      <c r="X66" s="386" t="str">
        <f>IF('1-1県'!$X181="","",'1-1県'!$X181)</f>
        <v/>
      </c>
      <c r="Y66" s="392">
        <f>IF('1-1県'!$Y181="","",'1-1県'!$Y181)</f>
        <v>120.8</v>
      </c>
      <c r="Z66" s="386" t="str">
        <f>IF('1-1県'!$Z181="","",'1-1県'!$Z181)</f>
        <v/>
      </c>
      <c r="AA66" s="392">
        <f>IF('1-1県'!$AA181="","",'1-1県'!$AA181)</f>
        <v>119.6</v>
      </c>
      <c r="AB66" s="407" t="s">
        <v>108</v>
      </c>
      <c r="AC66" s="408">
        <v>5</v>
      </c>
      <c r="AD66" s="409">
        <v>7</v>
      </c>
      <c r="AE66" s="386" t="str">
        <f>IF('1-1県'!$AB181="","",'1-1県'!$AB181)</f>
        <v/>
      </c>
      <c r="AF66" s="420">
        <f>IF('1-1県'!$AC181="","",'1-1県'!$AC181)</f>
        <v>578</v>
      </c>
      <c r="AG66" s="386" t="str">
        <f>IF('1-1県'!$AD181="","",'1-1県'!$AD181)</f>
        <v/>
      </c>
      <c r="AH66" s="420">
        <f>IF('1-1県'!$AE181="","",'1-1県'!$AE181)</f>
        <v>209</v>
      </c>
      <c r="AI66" s="386" t="str">
        <f>IF('1-1県'!$AF181="","",'1-1県'!$AF181)</f>
        <v/>
      </c>
      <c r="AJ66" s="420">
        <f>IF('1-1県'!$AG181="","",'1-1県'!$AG181)</f>
        <v>295</v>
      </c>
      <c r="AK66" s="386" t="str">
        <f>IF('1-1県'!$AH181="","",'1-1県'!$AH181)</f>
        <v/>
      </c>
      <c r="AL66" s="420">
        <f>IF('1-1県'!$AI181="","",'1-1県'!$AI181)</f>
        <v>382</v>
      </c>
      <c r="AM66" s="386" t="str">
        <f>IF('1-1県'!$AJ181="","",'1-1県'!$AJ181)</f>
        <v/>
      </c>
      <c r="AN66" s="420">
        <f>IF('1-1県'!$AK181="","",'1-1県'!$AK181)</f>
        <v>14512</v>
      </c>
      <c r="AO66" s="386" t="str">
        <f>IF('1-1県'!$AL181="","",'1-1県'!$AL181)</f>
        <v/>
      </c>
      <c r="AP66" s="420">
        <f>IF('1-1県'!$AM181="","",'1-1県'!$AM181)</f>
        <v>76690</v>
      </c>
      <c r="AQ66" s="386" t="str">
        <f>IF('1-1県'!$AN181="","",'1-1県'!$AN181)</f>
        <v/>
      </c>
      <c r="AR66" s="420">
        <f>IF('1-1県'!$AO181="","",'1-1県'!$AO181)</f>
        <v>2168</v>
      </c>
      <c r="AS66" s="386" t="str">
        <f>IF('1-1県'!$AP181="","",'1-1県'!$AP181)</f>
        <v/>
      </c>
      <c r="AT66" s="420">
        <f>IF('1-1県'!$AQ181="","",'1-1県'!$AQ181)</f>
        <v>230655</v>
      </c>
      <c r="AU66" s="386" t="str">
        <f>IF('1-1県'!AR181="","",'1-1県'!AR181)</f>
        <v/>
      </c>
      <c r="AV66" s="420">
        <f>IF('1-1県'!$AS181="","",'1-1県'!$AS181)</f>
        <v>0</v>
      </c>
      <c r="AW66" s="386" t="str">
        <f>IF('1-1県'!$AT181="","",'1-1県'!$AT181)</f>
        <v/>
      </c>
      <c r="AX66" s="420">
        <f>IF('1-1県'!$AU181="","",'1-1県'!$AU181)</f>
        <v>41424</v>
      </c>
      <c r="AY66" s="386" t="str">
        <f>IF('1-1県'!AV181="","",'1-1県'!AV181)</f>
        <v/>
      </c>
      <c r="AZ66" s="421">
        <f>IF('1-1県'!AW181="","",'1-1県'!AW181)</f>
        <v>27703</v>
      </c>
      <c r="BA66" s="414"/>
      <c r="BB66" s="422"/>
      <c r="BC66" s="407" t="s">
        <v>108</v>
      </c>
      <c r="BD66" s="408">
        <v>5</v>
      </c>
      <c r="BE66" s="411">
        <v>7</v>
      </c>
      <c r="BF66" s="386" t="str">
        <f>IF('1-1県'!$AZ181="","",'1-1県'!$AZ181)</f>
        <v/>
      </c>
      <c r="BG66" s="421">
        <f>IF('1-1県'!$BA181="","",'1-1県'!$BA181)</f>
        <v>3</v>
      </c>
      <c r="BH66" s="386" t="str">
        <f>IF('1-1県'!$BB181="","",'1-1県'!$BB181)</f>
        <v/>
      </c>
      <c r="BI66" s="421">
        <f>IF('1-1県'!$BC181="","",'1-1県'!$BC181)</f>
        <v>187</v>
      </c>
      <c r="BJ66" s="386" t="str">
        <f>IF('1-1県'!$BD181="","",'1-1県'!$BD181)</f>
        <v/>
      </c>
      <c r="BK66" s="421">
        <f>IF('1-1県'!$BE181="","",'1-1県'!$BE181)</f>
        <v>5616</v>
      </c>
      <c r="BL66" s="386" t="str">
        <f>IF('1-1県'!$BF181="","",'1-1県'!$BF181)</f>
        <v/>
      </c>
      <c r="BM66" s="421">
        <f>IF('1-1県'!$BG181="","",'1-1県'!$BG181)</f>
        <v>5108.1390000000001</v>
      </c>
      <c r="BN66" s="386" t="str">
        <f>IF('1-1県'!$BH181="","",'1-1県'!$BH181)</f>
        <v/>
      </c>
      <c r="BO66" s="421">
        <f>IF('1-1県'!$BI181="","",'1-1県'!$BI181)</f>
        <v>6674</v>
      </c>
      <c r="BP66" s="386" t="str">
        <f>IF('1-1県'!$BJ181="","",'1-1県'!$BJ181)</f>
        <v/>
      </c>
      <c r="BQ66" s="421">
        <f>IF('1-1県'!$BK181="","",'1-1県'!$BK181)</f>
        <v>995</v>
      </c>
      <c r="BR66" s="386" t="str">
        <f>IF('1-1県'!$BL181="","",'1-1県'!$BL181)</f>
        <v/>
      </c>
      <c r="BS66" s="421">
        <f>IF('1-1県'!$BM181="","",'1-1県'!$BM181)</f>
        <v>3673</v>
      </c>
      <c r="BT66" s="386" t="str">
        <f>IF('1-1県'!$BN181="","",'1-1県'!$BN181)</f>
        <v/>
      </c>
      <c r="BU66" s="420">
        <f>IF('1-1県'!$BO181="","",'1-1県'!$BO181)</f>
        <v>2006</v>
      </c>
      <c r="BV66" s="491"/>
      <c r="BW66" s="420">
        <f>IF('1-1県'!$BQ181="","",'1-1県'!$BQ181)</f>
        <v>8677</v>
      </c>
      <c r="BX66" s="386" t="str">
        <f>IF('1-1県'!$BR181="","",'1-1県'!$BR181)</f>
        <v/>
      </c>
      <c r="BY66" s="421">
        <f>IF('1-1県'!$BS181="","",'1-1県'!$BS181)</f>
        <v>98568</v>
      </c>
      <c r="BZ66" s="386" t="str">
        <f>IF('1-1県'!$BT181="","",'1-1県'!$BT181)</f>
        <v/>
      </c>
      <c r="CA66" s="392">
        <f>IF('1-1県'!$BU181="","",'1-1県'!$BU181)</f>
        <v>0</v>
      </c>
      <c r="CB66" s="386" t="str">
        <f>IF('1-1県'!$BV181="","",'1-1県'!$BV181)</f>
        <v/>
      </c>
      <c r="CC66" s="392">
        <f>IF('1-1県'!$BW181="","",'1-1県'!$BW181)</f>
        <v>105.3</v>
      </c>
      <c r="CD66" s="407" t="s">
        <v>108</v>
      </c>
      <c r="CE66" s="408">
        <v>5</v>
      </c>
      <c r="CF66" s="409">
        <v>7</v>
      </c>
      <c r="CG66" s="386" t="str">
        <f>IF('1-1県'!$BX181="","",'1-1県'!$BX181)</f>
        <v/>
      </c>
      <c r="CH66" s="421">
        <f>IF('1-1県'!$BY181="","",'1-1県'!$BY181)</f>
        <v>274149</v>
      </c>
      <c r="CI66" s="386" t="str">
        <f>IF('1-1県'!$BZ181="","",'1-1県'!$BZ181)</f>
        <v/>
      </c>
      <c r="CJ66" s="395">
        <f>IF('1-1県'!$CA181="","",'1-1県'!$CA181)</f>
        <v>1.42</v>
      </c>
      <c r="CK66" s="386" t="str">
        <f>IF('1-1県'!$CB181="","",'1-1県'!$CB181)</f>
        <v/>
      </c>
      <c r="CL66" s="421">
        <f>IF('1-1県'!$CC181="","",'1-1県'!$CC181)</f>
        <v>4021</v>
      </c>
      <c r="CM66" s="386" t="str">
        <f>IF('1-1県'!$CD181="","",'1-1県'!$CD181)</f>
        <v/>
      </c>
      <c r="CN66" s="421">
        <f>IF('1-1県'!$CE181="","",'1-1県'!$CE181)</f>
        <v>10135</v>
      </c>
      <c r="CO66" s="386" t="str">
        <f>IF('1-1県'!$CF181="","",'1-1県'!$CF181)</f>
        <v/>
      </c>
      <c r="CP66" s="391">
        <f>IF('1-1県'!$CG181="","",'1-1県'!$CG181)</f>
        <v>112.3</v>
      </c>
      <c r="CQ66" s="386" t="str">
        <f>IF('1-1県'!$CH181="","",'1-1県'!$CH181)</f>
        <v/>
      </c>
      <c r="CR66" s="391">
        <f>IF('1-1県'!$CI181="","",'1-1県'!$CI181)</f>
        <v>106.3</v>
      </c>
      <c r="CS66" s="386" t="str">
        <f>IF('1-1県'!$CJ181="","",'1-1県'!$CJ181)</f>
        <v/>
      </c>
      <c r="CT66" s="391">
        <f>IF('1-1県'!$CK181="","",'1-1県'!$CK181)</f>
        <v>102.2</v>
      </c>
      <c r="CU66" s="386" t="str">
        <f>IF('1-1県'!$CL181="","",'1-1県'!$CL181)</f>
        <v/>
      </c>
      <c r="CV66" s="391">
        <f>IF('1-1県'!$CM181="","",'1-1県'!$CM181)</f>
        <v>96.8</v>
      </c>
      <c r="CW66" s="386" t="str">
        <f>IF('1-1県'!$CN181="","",'1-1県'!$CN181)</f>
        <v/>
      </c>
      <c r="CX66" s="391">
        <f>IF('1-1県'!$CO181="","",'1-1県'!$CO181)</f>
        <v>102.3</v>
      </c>
      <c r="CY66" s="386" t="str">
        <f>IF('1-1県'!$CP181="","",'1-1県'!$CP181)</f>
        <v/>
      </c>
      <c r="CZ66" s="391">
        <f>IF('1-1県'!$CQ181="","",'1-1県'!$CQ181)</f>
        <v>99.6</v>
      </c>
      <c r="DA66" s="386" t="str">
        <f>IF('1-1県'!$CR181="","",'1-1県'!$CR181)</f>
        <v/>
      </c>
      <c r="DB66" s="391">
        <f>IF('1-1県'!$CS181="","",'1-1県'!$CS181)</f>
        <v>109</v>
      </c>
      <c r="DC66" s="386" t="str">
        <f>IF('1-1県'!$CT181="","",'1-1県'!$CT181)</f>
        <v/>
      </c>
      <c r="DD66" s="392">
        <f>IF('1-1県'!$CU181="","",'1-1県'!$CU181)</f>
        <v>0</v>
      </c>
    </row>
    <row r="67" spans="1:111" s="8" customFormat="1" ht="18" customHeight="1">
      <c r="A67" s="407">
        <v>2023</v>
      </c>
      <c r="B67" s="407" t="s">
        <v>108</v>
      </c>
      <c r="C67" s="408">
        <v>5</v>
      </c>
      <c r="D67" s="409">
        <v>8</v>
      </c>
      <c r="E67" s="12" t="str">
        <f t="shared" si="1"/>
        <v>58</v>
      </c>
      <c r="F67" s="386" t="str">
        <f>IF('1-1県'!$F182="","",'1-1県'!$F182)</f>
        <v/>
      </c>
      <c r="G67" s="412">
        <f>IF('1-1県'!$G182="","",'1-1県'!$G182)</f>
        <v>0</v>
      </c>
      <c r="H67" s="386" t="str">
        <f>IF('1-1県'!$H182="","",'1-1県'!$H182)</f>
        <v/>
      </c>
      <c r="I67" s="412">
        <f>IF('1-1県'!$I182="","",'1-1県'!$I182)</f>
        <v>28.6</v>
      </c>
      <c r="J67" s="386" t="str">
        <f>IF('1-1県'!$J182="","",'1-1県'!$J182)</f>
        <v/>
      </c>
      <c r="K67" s="412">
        <f>IF('1-1県'!$K182="","",'1-1県'!$K182)</f>
        <v>80</v>
      </c>
      <c r="L67" s="386" t="str">
        <f>IF('1-1県'!$L182="","",'1-1県'!$L182)</f>
        <v/>
      </c>
      <c r="M67" s="393">
        <f>IF('1-1県'!$M182="","",'1-1県'!$M182)</f>
        <v>1041878</v>
      </c>
      <c r="N67" s="386" t="str">
        <f>IF('1-1県'!$N182="","",'1-1県'!$N182)</f>
        <v/>
      </c>
      <c r="O67" s="393">
        <f>IF('1-1県'!$O182="","",'1-1県'!$O182)</f>
        <v>473442</v>
      </c>
      <c r="P67" s="386" t="str">
        <f>IF('1-1県'!$P182="","",'1-1県'!$P182)</f>
        <v/>
      </c>
      <c r="Q67" s="392">
        <f>IF('1-1県'!$Q182="","",'1-1県'!$Q182)</f>
        <v>81.099999999999994</v>
      </c>
      <c r="R67" s="386" t="str">
        <f>IF('1-1県'!$R182="","",'1-1県'!$R182)</f>
        <v/>
      </c>
      <c r="S67" s="392">
        <f>IF('1-1県'!$S182="","",'1-1県'!$S182)</f>
        <v>76.099999999999994</v>
      </c>
      <c r="T67" s="386" t="str">
        <f>IF('1-1県'!$T182="","",'1-1県'!$T182)</f>
        <v/>
      </c>
      <c r="U67" s="392">
        <f>IF('1-1県'!$U182="","",'1-1県'!$U182)</f>
        <v>81.099999999999994</v>
      </c>
      <c r="V67" s="386" t="str">
        <f>IF('1-1県'!$V182="","",'1-1県'!$V182)</f>
        <v/>
      </c>
      <c r="W67" s="392">
        <f>IF('1-1県'!$W182="","",'1-1県'!$W182)</f>
        <v>77.099999999999994</v>
      </c>
      <c r="X67" s="386" t="str">
        <f>IF('1-1県'!$X182="","",'1-1県'!$X182)</f>
        <v/>
      </c>
      <c r="Y67" s="392">
        <f>IF('1-1県'!$Y182="","",'1-1県'!$Y182)</f>
        <v>120.4</v>
      </c>
      <c r="Z67" s="386" t="str">
        <f>IF('1-1県'!$Z182="","",'1-1県'!$Z182)</f>
        <v/>
      </c>
      <c r="AA67" s="392">
        <f>IF('1-1県'!$AA182="","",'1-1県'!$AA182)</f>
        <v>119.4</v>
      </c>
      <c r="AB67" s="407" t="s">
        <v>108</v>
      </c>
      <c r="AC67" s="408">
        <v>5</v>
      </c>
      <c r="AD67" s="409">
        <v>8</v>
      </c>
      <c r="AE67" s="386" t="str">
        <f>IF('1-1県'!$AB182="","",'1-1県'!$AB182)</f>
        <v/>
      </c>
      <c r="AF67" s="420">
        <f>IF('1-1県'!$AC182="","",'1-1県'!$AC182)</f>
        <v>430</v>
      </c>
      <c r="AG67" s="386" t="str">
        <f>IF('1-1県'!$AD182="","",'1-1県'!$AD182)</f>
        <v/>
      </c>
      <c r="AH67" s="420">
        <f>IF('1-1県'!$AE182="","",'1-1県'!$AE182)</f>
        <v>210</v>
      </c>
      <c r="AI67" s="386" t="str">
        <f>IF('1-1県'!$AF182="","",'1-1県'!$AF182)</f>
        <v/>
      </c>
      <c r="AJ67" s="420">
        <f>IF('1-1県'!$AG182="","",'1-1県'!$AG182)</f>
        <v>131</v>
      </c>
      <c r="AK67" s="386" t="str">
        <f>IF('1-1県'!$AH182="","",'1-1県'!$AH182)</f>
        <v/>
      </c>
      <c r="AL67" s="420">
        <f>IF('1-1県'!$AI182="","",'1-1県'!$AI182)</f>
        <v>386</v>
      </c>
      <c r="AM67" s="386" t="str">
        <f>IF('1-1県'!$AJ182="","",'1-1県'!$AJ182)</f>
        <v/>
      </c>
      <c r="AN67" s="420">
        <f>IF('1-1県'!$AK182="","",'1-1県'!$AK182)</f>
        <v>16318</v>
      </c>
      <c r="AO67" s="386" t="str">
        <f>IF('1-1県'!$AL182="","",'1-1県'!$AL182)</f>
        <v/>
      </c>
      <c r="AP67" s="420">
        <f>IF('1-1県'!$AM182="","",'1-1県'!$AM182)</f>
        <v>54202</v>
      </c>
      <c r="AQ67" s="386" t="str">
        <f>IF('1-1県'!$AN182="","",'1-1県'!$AN182)</f>
        <v/>
      </c>
      <c r="AR67" s="420">
        <f>IF('1-1県'!$AO182="","",'1-1県'!$AO182)</f>
        <v>1083</v>
      </c>
      <c r="AS67" s="386" t="str">
        <f>IF('1-1県'!$AP182="","",'1-1県'!$AP182)</f>
        <v/>
      </c>
      <c r="AT67" s="420">
        <f>IF('1-1県'!$AQ182="","",'1-1県'!$AQ182)</f>
        <v>267874</v>
      </c>
      <c r="AU67" s="386" t="str">
        <f>IF('1-1県'!AR182="","",'1-1県'!AR182)</f>
        <v/>
      </c>
      <c r="AV67" s="420" t="str">
        <f>IF('1-1県'!$AS182="","",'1-1県'!$AS182)</f>
        <v>-</v>
      </c>
      <c r="AW67" s="386" t="str">
        <f>IF('1-1県'!$AT182="","",'1-1県'!$AT182)</f>
        <v/>
      </c>
      <c r="AX67" s="420">
        <f>IF('1-1県'!$AU182="","",'1-1県'!$AU182)</f>
        <v>41308</v>
      </c>
      <c r="AY67" s="386" t="str">
        <f>IF('1-1県'!AV182="","",'1-1県'!AV182)</f>
        <v/>
      </c>
      <c r="AZ67" s="421">
        <f>IF('1-1県'!AW182="","",'1-1県'!AW182)</f>
        <v>27742</v>
      </c>
      <c r="BA67" s="414"/>
      <c r="BB67" s="422"/>
      <c r="BC67" s="407" t="s">
        <v>108</v>
      </c>
      <c r="BD67" s="408">
        <v>5</v>
      </c>
      <c r="BE67" s="411">
        <v>8</v>
      </c>
      <c r="BF67" s="386" t="str">
        <f>IF('1-1県'!$AZ182="","",'1-1県'!$AZ182)</f>
        <v/>
      </c>
      <c r="BG67" s="421">
        <f>IF('1-1県'!$BA182="","",'1-1県'!$BA182)</f>
        <v>6</v>
      </c>
      <c r="BH67" s="386" t="str">
        <f>IF('1-1県'!$BB182="","",'1-1県'!$BB182)</f>
        <v/>
      </c>
      <c r="BI67" s="421">
        <f>IF('1-1県'!$BC182="","",'1-1県'!$BC182)</f>
        <v>523</v>
      </c>
      <c r="BJ67" s="386" t="str">
        <f>IF('1-1県'!$BD182="","",'1-1県'!$BD182)</f>
        <v/>
      </c>
      <c r="BK67" s="421">
        <f>IF('1-1県'!$BE182="","",'1-1県'!$BE182)</f>
        <v>5679</v>
      </c>
      <c r="BL67" s="386" t="str">
        <f>IF('1-1県'!$BF182="","",'1-1県'!$BF182)</f>
        <v/>
      </c>
      <c r="BM67" s="421">
        <f>IF('1-1県'!$BG182="","",'1-1県'!$BG182)</f>
        <v>5302.5730000000003</v>
      </c>
      <c r="BN67" s="386" t="str">
        <f>IF('1-1県'!$BH182="","",'1-1県'!$BH182)</f>
        <v/>
      </c>
      <c r="BO67" s="421">
        <f>IF('1-1県'!$BI182="","",'1-1県'!$BI182)</f>
        <v>6192</v>
      </c>
      <c r="BP67" s="386" t="str">
        <f>IF('1-1県'!$BJ182="","",'1-1県'!$BJ182)</f>
        <v/>
      </c>
      <c r="BQ67" s="421">
        <f>IF('1-1県'!$BK182="","",'1-1県'!$BK182)</f>
        <v>748</v>
      </c>
      <c r="BR67" s="386" t="str">
        <f>IF('1-1県'!$BL182="","",'1-1県'!$BL182)</f>
        <v/>
      </c>
      <c r="BS67" s="421">
        <f>IF('1-1県'!$BM182="","",'1-1県'!$BM182)</f>
        <v>3556</v>
      </c>
      <c r="BT67" s="386" t="str">
        <f>IF('1-1県'!$BN182="","",'1-1県'!$BN182)</f>
        <v/>
      </c>
      <c r="BU67" s="420">
        <f>IF('1-1県'!$BO182="","",'1-1県'!$BO182)</f>
        <v>1888</v>
      </c>
      <c r="BV67" s="491"/>
      <c r="BW67" s="420">
        <f>IF('1-1県'!$BQ182="","",'1-1県'!$BQ182)</f>
        <v>8588</v>
      </c>
      <c r="BX67" s="386" t="str">
        <f>IF('1-1県'!$BR182="","",'1-1県'!$BR182)</f>
        <v/>
      </c>
      <c r="BY67" s="421">
        <f>IF('1-1県'!$BS182="","",'1-1県'!$BS182)</f>
        <v>113204</v>
      </c>
      <c r="BZ67" s="386" t="str">
        <f>IF('1-1県'!$BT182="","",'1-1県'!$BT182)</f>
        <v/>
      </c>
      <c r="CA67" s="392">
        <f>IF('1-1県'!$BU182="","",'1-1県'!$BU182)</f>
        <v>0</v>
      </c>
      <c r="CB67" s="386" t="str">
        <f>IF('1-1県'!$BV182="","",'1-1県'!$BV182)</f>
        <v/>
      </c>
      <c r="CC67" s="392">
        <f>IF('1-1県'!$BW182="","",'1-1県'!$BW182)</f>
        <v>105.9</v>
      </c>
      <c r="CD67" s="407" t="s">
        <v>108</v>
      </c>
      <c r="CE67" s="408">
        <v>5</v>
      </c>
      <c r="CF67" s="409">
        <v>8</v>
      </c>
      <c r="CG67" s="386" t="str">
        <f>IF('1-1県'!$BX182="","",'1-1県'!$BX182)</f>
        <v/>
      </c>
      <c r="CH67" s="421">
        <f>IF('1-1県'!$BY182="","",'1-1県'!$BY182)</f>
        <v>237490</v>
      </c>
      <c r="CI67" s="386" t="str">
        <f>IF('1-1県'!$BZ182="","",'1-1県'!$BZ182)</f>
        <v/>
      </c>
      <c r="CJ67" s="395">
        <f>IF('1-1県'!$CA182="","",'1-1県'!$CA182)</f>
        <v>1.4</v>
      </c>
      <c r="CK67" s="386" t="str">
        <f>IF('1-1県'!$CB182="","",'1-1県'!$CB182)</f>
        <v/>
      </c>
      <c r="CL67" s="421">
        <f>IF('1-1県'!$CC182="","",'1-1県'!$CC182)</f>
        <v>4040</v>
      </c>
      <c r="CM67" s="386" t="str">
        <f>IF('1-1県'!$CD182="","",'1-1県'!$CD182)</f>
        <v/>
      </c>
      <c r="CN67" s="421">
        <f>IF('1-1県'!$CE182="","",'1-1県'!$CE182)</f>
        <v>9165</v>
      </c>
      <c r="CO67" s="386" t="str">
        <f>IF('1-1県'!$CF182="","",'1-1県'!$CF182)</f>
        <v/>
      </c>
      <c r="CP67" s="391">
        <f>IF('1-1県'!$CG182="","",'1-1県'!$CG182)</f>
        <v>93.2</v>
      </c>
      <c r="CQ67" s="386" t="str">
        <f>IF('1-1県'!$CH182="","",'1-1県'!$CH182)</f>
        <v/>
      </c>
      <c r="CR67" s="391">
        <f>IF('1-1県'!$CI182="","",'1-1県'!$CI182)</f>
        <v>87.7</v>
      </c>
      <c r="CS67" s="386" t="str">
        <f>IF('1-1県'!$CJ182="","",'1-1県'!$CJ182)</f>
        <v/>
      </c>
      <c r="CT67" s="391">
        <f>IF('1-1県'!$CK182="","",'1-1県'!$CK182)</f>
        <v>102.4</v>
      </c>
      <c r="CU67" s="386" t="str">
        <f>IF('1-1県'!$CL182="","",'1-1県'!$CL182)</f>
        <v/>
      </c>
      <c r="CV67" s="391">
        <f>IF('1-1県'!$CM182="","",'1-1県'!$CM182)</f>
        <v>96.3</v>
      </c>
      <c r="CW67" s="386" t="str">
        <f>IF('1-1県'!$CN182="","",'1-1県'!$CN182)</f>
        <v/>
      </c>
      <c r="CX67" s="391">
        <f>IF('1-1県'!$CO182="","",'1-1県'!$CO182)</f>
        <v>102.4</v>
      </c>
      <c r="CY67" s="386" t="str">
        <f>IF('1-1県'!$CP182="","",'1-1県'!$CP182)</f>
        <v/>
      </c>
      <c r="CZ67" s="391">
        <f>IF('1-1県'!$CQ182="","",'1-1県'!$CQ182)</f>
        <v>94.5</v>
      </c>
      <c r="DA67" s="386" t="str">
        <f>IF('1-1県'!$CR182="","",'1-1県'!$CR182)</f>
        <v/>
      </c>
      <c r="DB67" s="391">
        <f>IF('1-1県'!$CS182="","",'1-1県'!$CS182)</f>
        <v>104.9</v>
      </c>
      <c r="DC67" s="386" t="str">
        <f>IF('1-1県'!$CT182="","",'1-1県'!$CT182)</f>
        <v/>
      </c>
      <c r="DD67" s="392">
        <f>IF('1-1県'!$CU182="","",'1-1県'!$CU182)</f>
        <v>0</v>
      </c>
    </row>
    <row r="68" spans="1:111" s="8" customFormat="1" ht="18" customHeight="1">
      <c r="A68" s="407">
        <v>2023</v>
      </c>
      <c r="B68" s="407" t="s">
        <v>108</v>
      </c>
      <c r="C68" s="408">
        <v>5</v>
      </c>
      <c r="D68" s="409">
        <v>9</v>
      </c>
      <c r="E68" s="12" t="str">
        <f t="shared" si="1"/>
        <v>59</v>
      </c>
      <c r="F68" s="386" t="str">
        <f>IF('1-1県'!$F183="","",'1-1県'!$F183)</f>
        <v/>
      </c>
      <c r="G68" s="412">
        <f>IF('1-1県'!$G183="","",'1-1県'!$G183)</f>
        <v>20</v>
      </c>
      <c r="H68" s="386" t="str">
        <f>IF('1-1県'!$H183="","",'1-1県'!$H183)</f>
        <v/>
      </c>
      <c r="I68" s="412">
        <f>IF('1-1県'!$I183="","",'1-1県'!$I183)</f>
        <v>28.6</v>
      </c>
      <c r="J68" s="386" t="str">
        <f>IF('1-1県'!$J183="","",'1-1県'!$J183)</f>
        <v/>
      </c>
      <c r="K68" s="412">
        <f>IF('1-1県'!$K183="","",'1-1県'!$K183)</f>
        <v>60</v>
      </c>
      <c r="L68" s="386" t="str">
        <f>IF('1-1県'!$L183="","",'1-1県'!$L183)</f>
        <v/>
      </c>
      <c r="M68" s="393">
        <f>IF('1-1県'!$M183="","",'1-1県'!$M183)</f>
        <v>1041342</v>
      </c>
      <c r="N68" s="386" t="str">
        <f>IF('1-1県'!$N183="","",'1-1県'!$N183)</f>
        <v/>
      </c>
      <c r="O68" s="393">
        <f>IF('1-1県'!$O183="","",'1-1県'!$O183)</f>
        <v>473408</v>
      </c>
      <c r="P68" s="386" t="str">
        <f>IF('1-1県'!$P183="","",'1-1県'!$P183)</f>
        <v/>
      </c>
      <c r="Q68" s="392">
        <f>IF('1-1県'!$Q183="","",'1-1県'!$Q183)</f>
        <v>82.6</v>
      </c>
      <c r="R68" s="386" t="str">
        <f>IF('1-1県'!$R183="","",'1-1県'!$R183)</f>
        <v/>
      </c>
      <c r="S68" s="392">
        <f>IF('1-1県'!$S183="","",'1-1県'!$S183)</f>
        <v>85.2</v>
      </c>
      <c r="T68" s="386" t="str">
        <f>IF('1-1県'!$T183="","",'1-1県'!$T183)</f>
        <v/>
      </c>
      <c r="U68" s="392">
        <f>IF('1-1県'!$U183="","",'1-1県'!$U183)</f>
        <v>81.099999999999994</v>
      </c>
      <c r="V68" s="386" t="str">
        <f>IF('1-1県'!$V183="","",'1-1県'!$V183)</f>
        <v/>
      </c>
      <c r="W68" s="392">
        <f>IF('1-1県'!$W183="","",'1-1県'!$W183)</f>
        <v>81.5</v>
      </c>
      <c r="X68" s="386" t="str">
        <f>IF('1-1県'!$X183="","",'1-1県'!$X183)</f>
        <v/>
      </c>
      <c r="Y68" s="392">
        <f>IF('1-1県'!$Y183="","",'1-1県'!$Y183)</f>
        <v>121.3</v>
      </c>
      <c r="Z68" s="386" t="str">
        <f>IF('1-1県'!$Z183="","",'1-1県'!$Z183)</f>
        <v/>
      </c>
      <c r="AA68" s="392">
        <f>IF('1-1県'!$AA183="","",'1-1県'!$AA183)</f>
        <v>119.9</v>
      </c>
      <c r="AB68" s="407" t="s">
        <v>108</v>
      </c>
      <c r="AC68" s="408">
        <v>5</v>
      </c>
      <c r="AD68" s="409">
        <v>9</v>
      </c>
      <c r="AE68" s="386" t="str">
        <f>IF('1-1県'!$AB183="","",'1-1県'!$AB183)</f>
        <v/>
      </c>
      <c r="AF68" s="420">
        <f>IF('1-1県'!$AC183="","",'1-1県'!$AC183)</f>
        <v>485</v>
      </c>
      <c r="AG68" s="386" t="str">
        <f>IF('1-1県'!$AD183="","",'1-1県'!$AD183)</f>
        <v/>
      </c>
      <c r="AH68" s="420">
        <f>IF('1-1県'!$AE183="","",'1-1県'!$AE183)</f>
        <v>212</v>
      </c>
      <c r="AI68" s="386" t="str">
        <f>IF('1-1県'!$AF183="","",'1-1県'!$AF183)</f>
        <v/>
      </c>
      <c r="AJ68" s="420">
        <f>IF('1-1県'!$AG183="","",'1-1県'!$AG183)</f>
        <v>142</v>
      </c>
      <c r="AK68" s="386" t="str">
        <f>IF('1-1県'!$AH183="","",'1-1県'!$AH183)</f>
        <v/>
      </c>
      <c r="AL68" s="420">
        <f>IF('1-1県'!$AI183="","",'1-1県'!$AI183)</f>
        <v>490</v>
      </c>
      <c r="AM68" s="386" t="str">
        <f>IF('1-1県'!$AJ183="","",'1-1県'!$AJ183)</f>
        <v/>
      </c>
      <c r="AN68" s="420">
        <f>IF('1-1県'!$AK183="","",'1-1県'!$AK183)</f>
        <v>20001</v>
      </c>
      <c r="AO68" s="386" t="str">
        <f>IF('1-1県'!$AL183="","",'1-1県'!$AL183)</f>
        <v/>
      </c>
      <c r="AP68" s="420">
        <f>IF('1-1県'!$AM183="","",'1-1県'!$AM183)</f>
        <v>109219</v>
      </c>
      <c r="AQ68" s="386" t="str">
        <f>IF('1-1県'!$AN183="","",'1-1県'!$AN183)</f>
        <v/>
      </c>
      <c r="AR68" s="420">
        <f>IF('1-1県'!$AO183="","",'1-1県'!$AO183)</f>
        <v>1886</v>
      </c>
      <c r="AS68" s="386" t="str">
        <f>IF('1-1県'!$AP183="","",'1-1県'!$AP183)</f>
        <v/>
      </c>
      <c r="AT68" s="420">
        <f>IF('1-1県'!$AQ183="","",'1-1県'!$AQ183)</f>
        <v>235546</v>
      </c>
      <c r="AU68" s="386" t="str">
        <f>IF('1-1県'!AR183="","",'1-1県'!AR183)</f>
        <v/>
      </c>
      <c r="AV68" s="420">
        <f>IF('1-1県'!$AS183="","",'1-1県'!$AS183)</f>
        <v>532</v>
      </c>
      <c r="AW68" s="386" t="str">
        <f>IF('1-1県'!$AT183="","",'1-1県'!$AT183)</f>
        <v/>
      </c>
      <c r="AX68" s="420">
        <f>IF('1-1県'!$AU183="","",'1-1県'!$AU183)</f>
        <v>41264</v>
      </c>
      <c r="AY68" s="386" t="str">
        <f>IF('1-1県'!AV183="","",'1-1県'!AV183)</f>
        <v/>
      </c>
      <c r="AZ68" s="421">
        <f>IF('1-1県'!AW183="","",'1-1県'!AW183)</f>
        <v>27753</v>
      </c>
      <c r="BA68" s="414"/>
      <c r="BB68" s="422"/>
      <c r="BC68" s="407" t="s">
        <v>108</v>
      </c>
      <c r="BD68" s="408">
        <v>5</v>
      </c>
      <c r="BE68" s="411">
        <v>9</v>
      </c>
      <c r="BF68" s="386" t="str">
        <f>IF('1-1県'!$AZ183="","",'1-1県'!$AZ183)</f>
        <v/>
      </c>
      <c r="BG68" s="421">
        <f>IF('1-1県'!$BA183="","",'1-1県'!$BA183)</f>
        <v>4</v>
      </c>
      <c r="BH68" s="386" t="str">
        <f>IF('1-1県'!$BB183="","",'1-1県'!$BB183)</f>
        <v/>
      </c>
      <c r="BI68" s="421">
        <f>IF('1-1県'!$BC183="","",'1-1県'!$BC183)</f>
        <v>106</v>
      </c>
      <c r="BJ68" s="386" t="str">
        <f>IF('1-1県'!$BD183="","",'1-1県'!$BD183)</f>
        <v/>
      </c>
      <c r="BK68" s="421">
        <f>IF('1-1県'!$BE183="","",'1-1県'!$BE183)</f>
        <v>6723</v>
      </c>
      <c r="BL68" s="386" t="str">
        <f>IF('1-1県'!$BF183="","",'1-1県'!$BF183)</f>
        <v/>
      </c>
      <c r="BM68" s="421">
        <f>IF('1-1県'!$BG183="","",'1-1県'!$BG183)</f>
        <v>5577.6319999999996</v>
      </c>
      <c r="BN68" s="386" t="str">
        <f>IF('1-1県'!$BH183="","",'1-1県'!$BH183)</f>
        <v/>
      </c>
      <c r="BO68" s="421">
        <f>IF('1-1県'!$BI183="","",'1-1県'!$BI183)</f>
        <v>5503</v>
      </c>
      <c r="BP68" s="386" t="str">
        <f>IF('1-1県'!$BJ183="","",'1-1県'!$BJ183)</f>
        <v/>
      </c>
      <c r="BQ68" s="421">
        <f>IF('1-1県'!$BK183="","",'1-1県'!$BK183)</f>
        <v>725</v>
      </c>
      <c r="BR68" s="386" t="str">
        <f>IF('1-1県'!$BL183="","",'1-1県'!$BL183)</f>
        <v/>
      </c>
      <c r="BS68" s="421">
        <f>IF('1-1県'!$BM183="","",'1-1県'!$BM183)</f>
        <v>3144</v>
      </c>
      <c r="BT68" s="386" t="str">
        <f>IF('1-1県'!$BN183="","",'1-1県'!$BN183)</f>
        <v/>
      </c>
      <c r="BU68" s="420">
        <f>IF('1-1県'!$BO183="","",'1-1県'!$BO183)</f>
        <v>1634</v>
      </c>
      <c r="BV68" s="491"/>
      <c r="BW68" s="420">
        <f>IF('1-1県'!$BQ183="","",'1-1県'!$BQ183)</f>
        <v>8062</v>
      </c>
      <c r="BX68" s="386" t="str">
        <f>IF('1-1県'!$BR183="","",'1-1県'!$BR183)</f>
        <v/>
      </c>
      <c r="BY68" s="421">
        <f>IF('1-1県'!$BS183="","",'1-1県'!$BS183)</f>
        <v>92919</v>
      </c>
      <c r="BZ68" s="386" t="str">
        <f>IF('1-1県'!$BT183="","",'1-1県'!$BT183)</f>
        <v/>
      </c>
      <c r="CA68" s="392">
        <f>IF('1-1県'!$BU183="","",'1-1県'!$BU183)</f>
        <v>0</v>
      </c>
      <c r="CB68" s="386" t="str">
        <f>IF('1-1県'!$BV183="","",'1-1県'!$BV183)</f>
        <v/>
      </c>
      <c r="CC68" s="392">
        <f>IF('1-1県'!$BW183="","",'1-1県'!$BW183)</f>
        <v>106.2</v>
      </c>
      <c r="CD68" s="407" t="s">
        <v>108</v>
      </c>
      <c r="CE68" s="408">
        <v>5</v>
      </c>
      <c r="CF68" s="409">
        <v>9</v>
      </c>
      <c r="CG68" s="386" t="str">
        <f>IF('1-1県'!$BX183="","",'1-1県'!$BX183)</f>
        <v/>
      </c>
      <c r="CH68" s="421">
        <f>IF('1-1県'!$BY183="","",'1-1県'!$BY183)</f>
        <v>244376</v>
      </c>
      <c r="CI68" s="386" t="str">
        <f>IF('1-1県'!$BZ183="","",'1-1県'!$BZ183)</f>
        <v>r</v>
      </c>
      <c r="CJ68" s="395">
        <f>IF('1-1県'!$CA183="","",'1-1県'!$CA183)</f>
        <v>1.34</v>
      </c>
      <c r="CK68" s="386" t="str">
        <f>IF('1-1県'!$CB183="","",'1-1県'!$CB183)</f>
        <v/>
      </c>
      <c r="CL68" s="421">
        <f>IF('1-1県'!$CC183="","",'1-1県'!$CC183)</f>
        <v>4288</v>
      </c>
      <c r="CM68" s="386" t="str">
        <f>IF('1-1県'!$CD183="","",'1-1県'!$CD183)</f>
        <v/>
      </c>
      <c r="CN68" s="421">
        <f>IF('1-1県'!$CE183="","",'1-1県'!$CE183)</f>
        <v>9865</v>
      </c>
      <c r="CO68" s="386" t="str">
        <f>IF('1-1県'!$CF183="","",'1-1県'!$CF183)</f>
        <v/>
      </c>
      <c r="CP68" s="391">
        <f>IF('1-1県'!$CG183="","",'1-1県'!$CG183)</f>
        <v>87.6</v>
      </c>
      <c r="CQ68" s="386" t="str">
        <f>IF('1-1県'!$CH183="","",'1-1県'!$CH183)</f>
        <v/>
      </c>
      <c r="CR68" s="391">
        <f>IF('1-1県'!$CI183="","",'1-1県'!$CI183)</f>
        <v>82.2</v>
      </c>
      <c r="CS68" s="386" t="str">
        <f>IF('1-1県'!$CJ183="","",'1-1県'!$CJ183)</f>
        <v/>
      </c>
      <c r="CT68" s="391">
        <f>IF('1-1県'!$CK183="","",'1-1県'!$CK183)</f>
        <v>101.8</v>
      </c>
      <c r="CU68" s="386" t="str">
        <f>IF('1-1県'!$CL183="","",'1-1県'!$CL183)</f>
        <v/>
      </c>
      <c r="CV68" s="391">
        <f>IF('1-1県'!$CM183="","",'1-1県'!$CM183)</f>
        <v>95.5</v>
      </c>
      <c r="CW68" s="386" t="str">
        <f>IF('1-1県'!$CN183="","",'1-1県'!$CN183)</f>
        <v/>
      </c>
      <c r="CX68" s="391">
        <f>IF('1-1県'!$CO183="","",'1-1県'!$CO183)</f>
        <v>101.7</v>
      </c>
      <c r="CY68" s="386" t="str">
        <f>IF('1-1県'!$CP183="","",'1-1県'!$CP183)</f>
        <v/>
      </c>
      <c r="CZ68" s="391">
        <f>IF('1-1県'!$CQ183="","",'1-1県'!$CQ183)</f>
        <v>98.5</v>
      </c>
      <c r="DA68" s="386" t="str">
        <f>IF('1-1県'!$CR183="","",'1-1県'!$CR183)</f>
        <v/>
      </c>
      <c r="DB68" s="391">
        <f>IF('1-1県'!$CS183="","",'1-1県'!$CS183)</f>
        <v>105.7</v>
      </c>
      <c r="DC68" s="386" t="str">
        <f>IF('1-1県'!$CT183="","",'1-1県'!$CT183)</f>
        <v/>
      </c>
      <c r="DD68" s="392">
        <f>IF('1-1県'!$CU183="","",'1-1県'!$CU183)</f>
        <v>3.6</v>
      </c>
    </row>
    <row r="69" spans="1:111" s="8" customFormat="1" ht="18" customHeight="1">
      <c r="A69" s="407">
        <v>2023</v>
      </c>
      <c r="B69" s="407" t="s">
        <v>108</v>
      </c>
      <c r="C69" s="408">
        <v>5</v>
      </c>
      <c r="D69" s="409">
        <v>10</v>
      </c>
      <c r="E69" s="12" t="str">
        <f t="shared" si="1"/>
        <v>510</v>
      </c>
      <c r="F69" s="386" t="str">
        <f>IF('1-1県'!$F184="","",'1-1県'!$F184)</f>
        <v/>
      </c>
      <c r="G69" s="412">
        <f>IF('1-1県'!$G184="","",'1-1県'!$G184)</f>
        <v>60</v>
      </c>
      <c r="H69" s="386" t="str">
        <f>IF('1-1県'!$H184="","",'1-1県'!$H184)</f>
        <v/>
      </c>
      <c r="I69" s="412">
        <f>IF('1-1県'!$I184="","",'1-1県'!$I184)</f>
        <v>14.3</v>
      </c>
      <c r="J69" s="386" t="str">
        <f>IF('1-1県'!$J184="","",'1-1県'!$J184)</f>
        <v/>
      </c>
      <c r="K69" s="412">
        <f>IF('1-1県'!$K184="","",'1-1県'!$K184)</f>
        <v>40</v>
      </c>
      <c r="L69" s="386" t="str">
        <f>IF('1-1県'!$L184="","",'1-1県'!$L184)</f>
        <v/>
      </c>
      <c r="M69" s="393">
        <f>IF('1-1県'!$M184="","",'1-1県'!$M184)</f>
        <v>1040711</v>
      </c>
      <c r="N69" s="386" t="str">
        <f>IF('1-1県'!$N184="","",'1-1県'!$N184)</f>
        <v/>
      </c>
      <c r="O69" s="393">
        <f>IF('1-1県'!$O184="","",'1-1県'!$O184)</f>
        <v>473366</v>
      </c>
      <c r="P69" s="386" t="str">
        <f>IF('1-1県'!$P184="","",'1-1県'!$P184)</f>
        <v/>
      </c>
      <c r="Q69" s="392">
        <f>IF('1-1県'!$Q184="","",'1-1県'!$Q184)</f>
        <v>80.7</v>
      </c>
      <c r="R69" s="386" t="str">
        <f>IF('1-1県'!$R184="","",'1-1県'!$R184)</f>
        <v/>
      </c>
      <c r="S69" s="392">
        <f>IF('1-1県'!$S184="","",'1-1県'!$S184)</f>
        <v>87.8</v>
      </c>
      <c r="T69" s="386" t="str">
        <f>IF('1-1県'!$T184="","",'1-1県'!$T184)</f>
        <v/>
      </c>
      <c r="U69" s="392">
        <f>IF('1-1県'!$U184="","",'1-1県'!$U184)</f>
        <v>81.2</v>
      </c>
      <c r="V69" s="386" t="str">
        <f>IF('1-1県'!$V184="","",'1-1県'!$V184)</f>
        <v/>
      </c>
      <c r="W69" s="392">
        <f>IF('1-1県'!$W184="","",'1-1県'!$W184)</f>
        <v>83.5</v>
      </c>
      <c r="X69" s="386" t="str">
        <f>IF('1-1県'!$X184="","",'1-1県'!$X184)</f>
        <v/>
      </c>
      <c r="Y69" s="392">
        <f>IF('1-1県'!$Y184="","",'1-1県'!$Y184)</f>
        <v>120.2</v>
      </c>
      <c r="Z69" s="386" t="str">
        <f>IF('1-1県'!$Z184="","",'1-1県'!$Z184)</f>
        <v/>
      </c>
      <c r="AA69" s="392">
        <f>IF('1-1県'!$AA184="","",'1-1県'!$AA184)</f>
        <v>120.7</v>
      </c>
      <c r="AB69" s="407" t="s">
        <v>108</v>
      </c>
      <c r="AC69" s="408">
        <v>5</v>
      </c>
      <c r="AD69" s="409">
        <v>10</v>
      </c>
      <c r="AE69" s="386" t="str">
        <f>IF('1-1県'!$AB184="","",'1-1県'!$AB184)</f>
        <v/>
      </c>
      <c r="AF69" s="420">
        <f>IF('1-1県'!$AC184="","",'1-1県'!$AC184)</f>
        <v>509</v>
      </c>
      <c r="AG69" s="386" t="str">
        <f>IF('1-1県'!$AD184="","",'1-1県'!$AD184)</f>
        <v/>
      </c>
      <c r="AH69" s="420">
        <f>IF('1-1県'!$AE184="","",'1-1県'!$AE184)</f>
        <v>200</v>
      </c>
      <c r="AI69" s="386" t="str">
        <f>IF('1-1県'!$AF184="","",'1-1県'!$AF184)</f>
        <v/>
      </c>
      <c r="AJ69" s="420">
        <f>IF('1-1県'!$AG184="","",'1-1県'!$AG184)</f>
        <v>233</v>
      </c>
      <c r="AK69" s="386" t="str">
        <f>IF('1-1県'!$AH184="","",'1-1県'!$AH184)</f>
        <v/>
      </c>
      <c r="AL69" s="420">
        <f>IF('1-1県'!$AI184="","",'1-1県'!$AI184)</f>
        <v>437</v>
      </c>
      <c r="AM69" s="386" t="str">
        <f>IF('1-1県'!$AJ184="","",'1-1県'!$AJ184)</f>
        <v/>
      </c>
      <c r="AN69" s="420">
        <f>IF('1-1県'!$AK184="","",'1-1県'!$AK184)</f>
        <v>13913</v>
      </c>
      <c r="AO69" s="386" t="str">
        <f>IF('1-1県'!$AL184="","",'1-1県'!$AL184)</f>
        <v/>
      </c>
      <c r="AP69" s="420">
        <f>IF('1-1県'!$AM184="","",'1-1県'!$AM184)</f>
        <v>69917</v>
      </c>
      <c r="AQ69" s="386" t="str">
        <f>IF('1-1県'!$AN184="","",'1-1県'!$AN184)</f>
        <v/>
      </c>
      <c r="AR69" s="420">
        <f>IF('1-1県'!$AO184="","",'1-1県'!$AO184)</f>
        <v>1326</v>
      </c>
      <c r="AS69" s="386" t="str">
        <f>IF('1-1県'!$AP184="","",'1-1県'!$AP184)</f>
        <v/>
      </c>
      <c r="AT69" s="420">
        <f>IF('1-1県'!$AQ184="","",'1-1県'!$AQ184)</f>
        <v>270752</v>
      </c>
      <c r="AU69" s="386" t="str">
        <f>IF('1-1県'!AR184="","",'1-1県'!AR184)</f>
        <v/>
      </c>
      <c r="AV69" s="420">
        <f>IF('1-1県'!$AS184="","",'1-1県'!$AS184)</f>
        <v>3791</v>
      </c>
      <c r="AW69" s="386" t="str">
        <f>IF('1-1県'!$AT184="","",'1-1県'!$AT184)</f>
        <v/>
      </c>
      <c r="AX69" s="420">
        <f>IF('1-1県'!$AU184="","",'1-1県'!$AU184)</f>
        <v>41139</v>
      </c>
      <c r="AY69" s="386" t="str">
        <f>IF('1-1県'!AV184="","",'1-1県'!AV184)</f>
        <v/>
      </c>
      <c r="AZ69" s="421">
        <f>IF('1-1県'!AW184="","",'1-1県'!AW184)</f>
        <v>27730</v>
      </c>
      <c r="BA69" s="414"/>
      <c r="BB69" s="422"/>
      <c r="BC69" s="407" t="s">
        <v>108</v>
      </c>
      <c r="BD69" s="408">
        <v>5</v>
      </c>
      <c r="BE69" s="411">
        <v>10</v>
      </c>
      <c r="BF69" s="386" t="str">
        <f>IF('1-1県'!$AZ184="","",'1-1県'!$AZ184)</f>
        <v/>
      </c>
      <c r="BG69" s="421">
        <f>IF('1-1県'!$BA184="","",'1-1県'!$BA184)</f>
        <v>2</v>
      </c>
      <c r="BH69" s="386" t="str">
        <f>IF('1-1県'!$BB184="","",'1-1県'!$BB184)</f>
        <v/>
      </c>
      <c r="BI69" s="421">
        <f>IF('1-1県'!$BC184="","",'1-1県'!$BC184)</f>
        <v>54</v>
      </c>
      <c r="BJ69" s="386" t="str">
        <f>IF('1-1県'!$BD184="","",'1-1県'!$BD184)</f>
        <v/>
      </c>
      <c r="BK69" s="421">
        <f>IF('1-1県'!$BE184="","",'1-1県'!$BE184)</f>
        <v>6431</v>
      </c>
      <c r="BL69" s="386" t="str">
        <f>IF('1-1県'!$BF184="","",'1-1県'!$BF184)</f>
        <v/>
      </c>
      <c r="BM69" s="421">
        <f>IF('1-1県'!$BG184="","",'1-1県'!$BG184)</f>
        <v>3171.2750000000001</v>
      </c>
      <c r="BN69" s="386" t="str">
        <f>IF('1-1県'!$BH184="","",'1-1県'!$BH184)</f>
        <v/>
      </c>
      <c r="BO69" s="421">
        <f>IF('1-1県'!$BI184="","",'1-1県'!$BI184)</f>
        <v>6023</v>
      </c>
      <c r="BP69" s="386" t="str">
        <f>IF('1-1県'!$BJ184="","",'1-1県'!$BJ184)</f>
        <v/>
      </c>
      <c r="BQ69" s="421">
        <f>IF('1-1県'!$BK184="","",'1-1県'!$BK184)</f>
        <v>1064</v>
      </c>
      <c r="BR69" s="386" t="str">
        <f>IF('1-1県'!$BL184="","",'1-1県'!$BL184)</f>
        <v/>
      </c>
      <c r="BS69" s="421">
        <f>IF('1-1県'!$BM184="","",'1-1県'!$BM184)</f>
        <v>3301</v>
      </c>
      <c r="BT69" s="386" t="str">
        <f>IF('1-1県'!$BN184="","",'1-1県'!$BN184)</f>
        <v/>
      </c>
      <c r="BU69" s="420">
        <f>IF('1-1県'!$BO184="","",'1-1県'!$BO184)</f>
        <v>1659</v>
      </c>
      <c r="BV69" s="491"/>
      <c r="BW69" s="420">
        <f>IF('1-1県'!$BQ184="","",'1-1県'!$BQ184)</f>
        <v>8304</v>
      </c>
      <c r="BX69" s="386" t="str">
        <f>IF('1-1県'!$BR184="","",'1-1県'!$BR184)</f>
        <v/>
      </c>
      <c r="BY69" s="421">
        <f>IF('1-1県'!$BS184="","",'1-1県'!$BS184)</f>
        <v>102785</v>
      </c>
      <c r="BZ69" s="386" t="str">
        <f>IF('1-1県'!$BT184="","",'1-1県'!$BT184)</f>
        <v/>
      </c>
      <c r="CA69" s="392">
        <f>IF('1-1県'!$BU184="","",'1-1県'!$BU184)</f>
        <v>0</v>
      </c>
      <c r="CB69" s="386" t="str">
        <f>IF('1-1県'!$BV184="","",'1-1県'!$BV184)</f>
        <v/>
      </c>
      <c r="CC69" s="392">
        <f>IF('1-1県'!$BW184="","",'1-1県'!$BW184)</f>
        <v>107.2</v>
      </c>
      <c r="CD69" s="407" t="s">
        <v>108</v>
      </c>
      <c r="CE69" s="408">
        <v>5</v>
      </c>
      <c r="CF69" s="409">
        <v>10</v>
      </c>
      <c r="CG69" s="386" t="str">
        <f>IF('1-1県'!$BX184="","",'1-1県'!$BX184)</f>
        <v/>
      </c>
      <c r="CH69" s="421">
        <f>IF('1-1県'!$BY184="","",'1-1県'!$BY184)</f>
        <v>254684</v>
      </c>
      <c r="CI69" s="386" t="str">
        <f>IF('1-1県'!$BZ184="","",'1-1県'!$BZ184)</f>
        <v>r</v>
      </c>
      <c r="CJ69" s="395">
        <f>IF('1-1県'!$CA184="","",'1-1県'!$CA184)</f>
        <v>1.34</v>
      </c>
      <c r="CK69" s="386" t="str">
        <f>IF('1-1県'!$CB184="","",'1-1県'!$CB184)</f>
        <v/>
      </c>
      <c r="CL69" s="421">
        <f>IF('1-1県'!$CC184="","",'1-1県'!$CC184)</f>
        <v>4382</v>
      </c>
      <c r="CM69" s="386" t="str">
        <f>IF('1-1県'!$CD184="","",'1-1県'!$CD184)</f>
        <v/>
      </c>
      <c r="CN69" s="421">
        <f>IF('1-1県'!$CE184="","",'1-1県'!$CE184)</f>
        <v>10687</v>
      </c>
      <c r="CO69" s="386" t="str">
        <f>IF('1-1県'!$CF184="","",'1-1県'!$CF184)</f>
        <v/>
      </c>
      <c r="CP69" s="391">
        <f>IF('1-1県'!$CG184="","",'1-1県'!$CG184)</f>
        <v>87.1</v>
      </c>
      <c r="CQ69" s="386" t="str">
        <f>IF('1-1県'!$CH184="","",'1-1県'!$CH184)</f>
        <v/>
      </c>
      <c r="CR69" s="391">
        <f>IF('1-1県'!$CI184="","",'1-1県'!$CI184)</f>
        <v>80.8</v>
      </c>
      <c r="CS69" s="386" t="str">
        <f>IF('1-1県'!$CJ184="","",'1-1県'!$CJ184)</f>
        <v/>
      </c>
      <c r="CT69" s="391">
        <f>IF('1-1県'!$CK184="","",'1-1県'!$CK184)</f>
        <v>101.8</v>
      </c>
      <c r="CU69" s="386" t="str">
        <f>IF('1-1県'!$CL184="","",'1-1県'!$CL184)</f>
        <v/>
      </c>
      <c r="CV69" s="391">
        <f>IF('1-1県'!$CM184="","",'1-1県'!$CM184)</f>
        <v>94.4</v>
      </c>
      <c r="CW69" s="386" t="str">
        <f>IF('1-1県'!$CN184="","",'1-1県'!$CN184)</f>
        <v/>
      </c>
      <c r="CX69" s="391">
        <f>IF('1-1県'!$CO184="","",'1-1県'!$CO184)</f>
        <v>102.6</v>
      </c>
      <c r="CY69" s="386" t="str">
        <f>IF('1-1県'!$CP184="","",'1-1県'!$CP184)</f>
        <v/>
      </c>
      <c r="CZ69" s="391">
        <f>IF('1-1県'!$CQ184="","",'1-1県'!$CQ184)</f>
        <v>99</v>
      </c>
      <c r="DA69" s="386" t="str">
        <f>IF('1-1県'!$CR184="","",'1-1県'!$CR184)</f>
        <v/>
      </c>
      <c r="DB69" s="391">
        <f>IF('1-1県'!$CS184="","",'1-1県'!$CS184)</f>
        <v>106.6</v>
      </c>
      <c r="DC69" s="386" t="str">
        <f>IF('1-1県'!$CT184="","",'1-1県'!$CT184)</f>
        <v/>
      </c>
      <c r="DD69" s="392">
        <f>IF('1-1県'!$CU184="","",'1-1県'!$CU184)</f>
        <v>0</v>
      </c>
    </row>
    <row r="70" spans="1:111" s="8" customFormat="1" ht="18" customHeight="1">
      <c r="A70" s="407">
        <v>2023</v>
      </c>
      <c r="B70" s="407" t="s">
        <v>108</v>
      </c>
      <c r="C70" s="408">
        <v>5</v>
      </c>
      <c r="D70" s="409">
        <v>11</v>
      </c>
      <c r="E70" s="12" t="str">
        <f t="shared" si="1"/>
        <v>511</v>
      </c>
      <c r="F70" s="386" t="str">
        <f>IF('1-1県'!$F185="","",'1-1県'!$F185)</f>
        <v/>
      </c>
      <c r="G70" s="412">
        <f>IF('1-1県'!$G185="","",'1-1県'!$G185)</f>
        <v>100</v>
      </c>
      <c r="H70" s="386" t="str">
        <f>IF('1-1県'!$H185="","",'1-1県'!$H185)</f>
        <v/>
      </c>
      <c r="I70" s="412">
        <f>IF('1-1県'!$I185="","",'1-1県'!$I185)</f>
        <v>28.6</v>
      </c>
      <c r="J70" s="386" t="str">
        <f>IF('1-1県'!$J185="","",'1-1県'!$J185)</f>
        <v/>
      </c>
      <c r="K70" s="412">
        <f>IF('1-1県'!$K185="","",'1-1県'!$K185)</f>
        <v>20</v>
      </c>
      <c r="L70" s="386" t="str">
        <f>IF('1-1県'!$L185="","",'1-1県'!$L185)</f>
        <v/>
      </c>
      <c r="M70" s="393">
        <f>IF('1-1県'!$M185="","",'1-1県'!$M185)</f>
        <v>1040218</v>
      </c>
      <c r="N70" s="386" t="str">
        <f>IF('1-1県'!$N185="","",'1-1県'!$N185)</f>
        <v/>
      </c>
      <c r="O70" s="393">
        <f>IF('1-1県'!$O185="","",'1-1県'!$O185)</f>
        <v>473489</v>
      </c>
      <c r="P70" s="386" t="str">
        <f>IF('1-1県'!$P185="","",'1-1県'!$P185)</f>
        <v/>
      </c>
      <c r="Q70" s="392">
        <f>IF('1-1県'!$Q185="","",'1-1県'!$Q185)</f>
        <v>80.8</v>
      </c>
      <c r="R70" s="386" t="str">
        <f>IF('1-1県'!$R185="","",'1-1県'!$R185)</f>
        <v/>
      </c>
      <c r="S70" s="392">
        <f>IF('1-1県'!$S185="","",'1-1県'!$S185)</f>
        <v>85.7</v>
      </c>
      <c r="T70" s="386" t="str">
        <f>IF('1-1県'!$T185="","",'1-1県'!$T185)</f>
        <v/>
      </c>
      <c r="U70" s="392">
        <f>IF('1-1県'!$U185="","",'1-1県'!$U185)</f>
        <v>81.2</v>
      </c>
      <c r="V70" s="386" t="str">
        <f>IF('1-1県'!$V185="","",'1-1県'!$V185)</f>
        <v/>
      </c>
      <c r="W70" s="392">
        <f>IF('1-1県'!$W185="","",'1-1県'!$W185)</f>
        <v>87</v>
      </c>
      <c r="X70" s="386" t="str">
        <f>IF('1-1県'!$X185="","",'1-1県'!$X185)</f>
        <v/>
      </c>
      <c r="Y70" s="392">
        <f>IF('1-1県'!$Y185="","",'1-1県'!$Y185)</f>
        <v>118.9</v>
      </c>
      <c r="Z70" s="386" t="str">
        <f>IF('1-1県'!$Z185="","",'1-1県'!$Z185)</f>
        <v/>
      </c>
      <c r="AA70" s="392">
        <f>IF('1-1県'!$AA185="","",'1-1県'!$AA185)</f>
        <v>119</v>
      </c>
      <c r="AB70" s="407" t="s">
        <v>108</v>
      </c>
      <c r="AC70" s="408">
        <v>5</v>
      </c>
      <c r="AD70" s="409">
        <v>11</v>
      </c>
      <c r="AE70" s="386" t="str">
        <f>IF('1-1県'!$AB185="","",'1-1県'!$AB185)</f>
        <v/>
      </c>
      <c r="AF70" s="420">
        <f>IF('1-1県'!$AC185="","",'1-1県'!$AC185)</f>
        <v>441</v>
      </c>
      <c r="AG70" s="386" t="str">
        <f>IF('1-1県'!$AD185="","",'1-1県'!$AD185)</f>
        <v/>
      </c>
      <c r="AH70" s="420">
        <f>IF('1-1県'!$AE185="","",'1-1県'!$AE185)</f>
        <v>175</v>
      </c>
      <c r="AI70" s="386" t="str">
        <f>IF('1-1県'!$AF185="","",'1-1県'!$AF185)</f>
        <v/>
      </c>
      <c r="AJ70" s="420">
        <f>IF('1-1県'!$AG185="","",'1-1県'!$AG185)</f>
        <v>191</v>
      </c>
      <c r="AK70" s="386" t="str">
        <f>IF('1-1県'!$AH185="","",'1-1県'!$AH185)</f>
        <v/>
      </c>
      <c r="AL70" s="420">
        <f>IF('1-1県'!$AI185="","",'1-1県'!$AI185)</f>
        <v>339</v>
      </c>
      <c r="AM70" s="386" t="str">
        <f>IF('1-1県'!$AJ185="","",'1-1県'!$AJ185)</f>
        <v/>
      </c>
      <c r="AN70" s="420">
        <f>IF('1-1県'!$AK185="","",'1-1県'!$AK185)</f>
        <v>10780</v>
      </c>
      <c r="AO70" s="386" t="str">
        <f>IF('1-1県'!$AL185="","",'1-1県'!$AL185)</f>
        <v/>
      </c>
      <c r="AP70" s="420">
        <f>IF('1-1県'!$AM185="","",'1-1県'!$AM185)</f>
        <v>69516</v>
      </c>
      <c r="AQ70" s="386" t="str">
        <f>IF('1-1県'!$AN185="","",'1-1県'!$AN185)</f>
        <v/>
      </c>
      <c r="AR70" s="420">
        <f>IF('1-1県'!$AO185="","",'1-1県'!$AO185)</f>
        <v>2518</v>
      </c>
      <c r="AS70" s="386" t="str">
        <f>IF('1-1県'!$AP185="","",'1-1県'!$AP185)</f>
        <v/>
      </c>
      <c r="AT70" s="420">
        <f>IF('1-1県'!$AQ185="","",'1-1県'!$AQ185)</f>
        <v>273901</v>
      </c>
      <c r="AU70" s="386" t="str">
        <f>IF('1-1県'!AR185="","",'1-1県'!AR185)</f>
        <v/>
      </c>
      <c r="AV70" s="420">
        <f>IF('1-1県'!$AS185="","",'1-1県'!$AS185)</f>
        <v>3846</v>
      </c>
      <c r="AW70" s="386" t="str">
        <f>IF('1-1県'!$AT185="","",'1-1県'!$AT185)</f>
        <v/>
      </c>
      <c r="AX70" s="420">
        <f>IF('1-1県'!$AU185="","",'1-1県'!$AU185)</f>
        <v>41023</v>
      </c>
      <c r="AY70" s="386" t="str">
        <f>IF('1-1県'!AV185="","",'1-1県'!AV185)</f>
        <v/>
      </c>
      <c r="AZ70" s="421">
        <f>IF('1-1県'!AW185="","",'1-1県'!AW185)</f>
        <v>27685</v>
      </c>
      <c r="BA70" s="414"/>
      <c r="BB70" s="422"/>
      <c r="BC70" s="407" t="s">
        <v>108</v>
      </c>
      <c r="BD70" s="408">
        <v>5</v>
      </c>
      <c r="BE70" s="411">
        <v>11</v>
      </c>
      <c r="BF70" s="386" t="str">
        <f>IF('1-1県'!$AZ185="","",'1-1県'!$AZ185)</f>
        <v/>
      </c>
      <c r="BG70" s="421">
        <f>IF('1-1県'!$BA185="","",'1-1県'!$BA185)</f>
        <v>1</v>
      </c>
      <c r="BH70" s="386" t="str">
        <f>IF('1-1県'!$BB185="","",'1-1県'!$BB185)</f>
        <v/>
      </c>
      <c r="BI70" s="421">
        <f>IF('1-1県'!$BC185="","",'1-1県'!$BC185)</f>
        <v>487</v>
      </c>
      <c r="BJ70" s="386" t="str">
        <f>IF('1-1県'!$BD185="","",'1-1県'!$BD185)</f>
        <v/>
      </c>
      <c r="BK70" s="421">
        <f>IF('1-1県'!$BE185="","",'1-1県'!$BE185)</f>
        <v>6670</v>
      </c>
      <c r="BL70" s="386" t="str">
        <f>IF('1-1県'!$BF185="","",'1-1県'!$BF185)</f>
        <v/>
      </c>
      <c r="BM70" s="421">
        <f>IF('1-1県'!$BG185="","",'1-1県'!$BG185)</f>
        <v>6148.7439999999997</v>
      </c>
      <c r="BN70" s="386" t="str">
        <f>IF('1-1県'!$BH185="","",'1-1県'!$BH185)</f>
        <v/>
      </c>
      <c r="BO70" s="421">
        <f>IF('1-1県'!$BI185="","",'1-1県'!$BI185)</f>
        <v>6353</v>
      </c>
      <c r="BP70" s="386" t="str">
        <f>IF('1-1県'!$BJ185="","",'1-1県'!$BJ185)</f>
        <v/>
      </c>
      <c r="BQ70" s="421">
        <f>IF('1-1県'!$BK185="","",'1-1県'!$BK185)</f>
        <v>1042</v>
      </c>
      <c r="BR70" s="386" t="str">
        <f>IF('1-1県'!$BL185="","",'1-1県'!$BL185)</f>
        <v/>
      </c>
      <c r="BS70" s="421">
        <f>IF('1-1県'!$BM185="","",'1-1県'!$BM185)</f>
        <v>3608</v>
      </c>
      <c r="BT70" s="386" t="str">
        <f>IF('1-1県'!$BN185="","",'1-1県'!$BN185)</f>
        <v/>
      </c>
      <c r="BU70" s="420">
        <f>IF('1-1県'!$BO185="","",'1-1県'!$BO185)</f>
        <v>1704</v>
      </c>
      <c r="BV70" s="491"/>
      <c r="BW70" s="420">
        <f>IF('1-1県'!$BQ185="","",'1-1県'!$BQ185)</f>
        <v>7930</v>
      </c>
      <c r="BX70" s="386" t="str">
        <f>IF('1-1県'!$BR185="","",'1-1県'!$BR185)</f>
        <v/>
      </c>
      <c r="BY70" s="421">
        <f>IF('1-1県'!$BS185="","",'1-1県'!$BS185)</f>
        <v>106809</v>
      </c>
      <c r="BZ70" s="386" t="str">
        <f>IF('1-1県'!$BT185="","",'1-1県'!$BT185)</f>
        <v/>
      </c>
      <c r="CA70" s="392">
        <f>IF('1-1県'!$BU185="","",'1-1県'!$BU185)</f>
        <v>0</v>
      </c>
      <c r="CB70" s="386" t="str">
        <f>IF('1-1県'!$BV185="","",'1-1県'!$BV185)</f>
        <v/>
      </c>
      <c r="CC70" s="392">
        <f>IF('1-1県'!$BW185="","",'1-1県'!$BW185)</f>
        <v>107</v>
      </c>
      <c r="CD70" s="407" t="s">
        <v>108</v>
      </c>
      <c r="CE70" s="408">
        <v>5</v>
      </c>
      <c r="CF70" s="409">
        <v>11</v>
      </c>
      <c r="CG70" s="386" t="str">
        <f>IF('1-1県'!$BX185="","",'1-1県'!$BX185)</f>
        <v/>
      </c>
      <c r="CH70" s="421">
        <f>IF('1-1県'!$BY185="","",'1-1県'!$BY185)</f>
        <v>239164</v>
      </c>
      <c r="CI70" s="386" t="str">
        <f>IF('1-1県'!$BZ185="","",'1-1県'!$BZ185)</f>
        <v>r</v>
      </c>
      <c r="CJ70" s="395">
        <f>IF('1-1県'!$CA185="","",'1-1県'!$CA185)</f>
        <v>1.36</v>
      </c>
      <c r="CK70" s="386" t="str">
        <f>IF('1-1県'!$CB185="","",'1-1県'!$CB185)</f>
        <v/>
      </c>
      <c r="CL70" s="421">
        <f>IF('1-1県'!$CC185="","",'1-1県'!$CC185)</f>
        <v>3680</v>
      </c>
      <c r="CM70" s="386" t="str">
        <f>IF('1-1県'!$CD185="","",'1-1県'!$CD185)</f>
        <v/>
      </c>
      <c r="CN70" s="421">
        <f>IF('1-1県'!$CE185="","",'1-1県'!$CE185)</f>
        <v>9487</v>
      </c>
      <c r="CO70" s="386" t="str">
        <f>IF('1-1県'!$CF185="","",'1-1県'!$CF185)</f>
        <v/>
      </c>
      <c r="CP70" s="391">
        <f>IF('1-1県'!$CG185="","",'1-1県'!$CG185)</f>
        <v>92.4</v>
      </c>
      <c r="CQ70" s="386" t="str">
        <f>IF('1-1県'!$CH185="","",'1-1県'!$CH185)</f>
        <v/>
      </c>
      <c r="CR70" s="391">
        <f>IF('1-1県'!$CI185="","",'1-1県'!$CI185)</f>
        <v>85.9</v>
      </c>
      <c r="CS70" s="386" t="str">
        <f>IF('1-1県'!$CJ185="","",'1-1県'!$CJ185)</f>
        <v/>
      </c>
      <c r="CT70" s="391">
        <f>IF('1-1県'!$CK185="","",'1-1県'!$CK185)</f>
        <v>102.8</v>
      </c>
      <c r="CU70" s="386" t="str">
        <f>IF('1-1県'!$CL185="","",'1-1県'!$CL185)</f>
        <v/>
      </c>
      <c r="CV70" s="391">
        <f>IF('1-1県'!$CM185="","",'1-1県'!$CM185)</f>
        <v>95.5</v>
      </c>
      <c r="CW70" s="386" t="str">
        <f>IF('1-1県'!$CN185="","",'1-1県'!$CN185)</f>
        <v/>
      </c>
      <c r="CX70" s="391">
        <f>IF('1-1県'!$CO185="","",'1-1県'!$CO185)</f>
        <v>102.6</v>
      </c>
      <c r="CY70" s="386" t="str">
        <f>IF('1-1県'!$CP185="","",'1-1県'!$CP185)</f>
        <v/>
      </c>
      <c r="CZ70" s="391">
        <f>IF('1-1県'!$CQ185="","",'1-1県'!$CQ185)</f>
        <v>99</v>
      </c>
      <c r="DA70" s="386" t="str">
        <f>IF('1-1県'!$CR185="","",'1-1県'!$CR185)</f>
        <v/>
      </c>
      <c r="DB70" s="391">
        <f>IF('1-1県'!$CS185="","",'1-1県'!$CS185)</f>
        <v>112.3</v>
      </c>
      <c r="DC70" s="386" t="str">
        <f>IF('1-1県'!$CT185="","",'1-1県'!$CT185)</f>
        <v/>
      </c>
      <c r="DD70" s="392">
        <f>IF('1-1県'!$CU185="","",'1-1県'!$CU185)</f>
        <v>0</v>
      </c>
    </row>
    <row r="71" spans="1:111" s="8" customFormat="1" ht="18" customHeight="1">
      <c r="A71" s="407">
        <v>2023</v>
      </c>
      <c r="B71" s="407" t="s">
        <v>108</v>
      </c>
      <c r="C71" s="408">
        <v>5</v>
      </c>
      <c r="D71" s="409">
        <v>12</v>
      </c>
      <c r="E71" s="12" t="str">
        <f t="shared" si="1"/>
        <v>512</v>
      </c>
      <c r="F71" s="386" t="str">
        <f>IF('1-1県'!$F186="","",'1-1県'!$F186)</f>
        <v/>
      </c>
      <c r="G71" s="412">
        <f>IF('1-1県'!$G186="","",'1-1県'!$G186)</f>
        <v>80</v>
      </c>
      <c r="H71" s="386" t="str">
        <f>IF('1-1県'!$H186="","",'1-1県'!$H186)</f>
        <v/>
      </c>
      <c r="I71" s="412">
        <f>IF('1-1県'!$I186="","",'1-1県'!$I186)</f>
        <v>14.3</v>
      </c>
      <c r="J71" s="386" t="str">
        <f>IF('1-1県'!$J186="","",'1-1県'!$J186)</f>
        <v/>
      </c>
      <c r="K71" s="412">
        <f>IF('1-1県'!$K186="","",'1-1県'!$K186)</f>
        <v>40</v>
      </c>
      <c r="L71" s="386" t="str">
        <f>IF('1-1県'!$L186="","",'1-1県'!$L186)</f>
        <v/>
      </c>
      <c r="M71" s="393">
        <f>IF('1-1県'!$M186="","",'1-1県'!$M186)</f>
        <v>1039751</v>
      </c>
      <c r="N71" s="386" t="str">
        <f>IF('1-1県'!$N186="","",'1-1県'!$N186)</f>
        <v/>
      </c>
      <c r="O71" s="393">
        <f>IF('1-1県'!$O186="","",'1-1県'!$O186)</f>
        <v>473611</v>
      </c>
      <c r="P71" s="386" t="str">
        <f>IF('1-1県'!$P186="","",'1-1県'!$P186)</f>
        <v/>
      </c>
      <c r="Q71" s="392">
        <f>IF('1-1県'!$Q186="","",'1-1県'!$Q186)</f>
        <v>80.900000000000006</v>
      </c>
      <c r="R71" s="386" t="str">
        <f>IF('1-1県'!$R186="","",'1-1県'!$R186)</f>
        <v/>
      </c>
      <c r="S71" s="392">
        <f>IF('1-1県'!$S186="","",'1-1県'!$S186)</f>
        <v>83.6</v>
      </c>
      <c r="T71" s="386" t="str">
        <f>IF('1-1県'!$T186="","",'1-1県'!$T186)</f>
        <v/>
      </c>
      <c r="U71" s="392">
        <f>IF('1-1県'!$U186="","",'1-1県'!$U186)</f>
        <v>80.7</v>
      </c>
      <c r="V71" s="386" t="str">
        <f>IF('1-1県'!$V186="","",'1-1県'!$V186)</f>
        <v/>
      </c>
      <c r="W71" s="392">
        <f>IF('1-1県'!$W186="","",'1-1県'!$W186)</f>
        <v>86.6</v>
      </c>
      <c r="X71" s="386" t="str">
        <f>IF('1-1県'!$X186="","",'1-1県'!$X186)</f>
        <v/>
      </c>
      <c r="Y71" s="392">
        <f>IF('1-1県'!$Y186="","",'1-1県'!$Y186)</f>
        <v>119</v>
      </c>
      <c r="Z71" s="386" t="str">
        <f>IF('1-1県'!$Z186="","",'1-1県'!$Z186)</f>
        <v/>
      </c>
      <c r="AA71" s="392">
        <f>IF('1-1県'!$AA186="","",'1-1県'!$AA186)</f>
        <v>117.2</v>
      </c>
      <c r="AB71" s="407" t="s">
        <v>108</v>
      </c>
      <c r="AC71" s="408">
        <v>5</v>
      </c>
      <c r="AD71" s="409">
        <v>12</v>
      </c>
      <c r="AE71" s="386" t="str">
        <f>IF('1-1県'!$AB186="","",'1-1県'!$AB186)</f>
        <v/>
      </c>
      <c r="AF71" s="420">
        <f>IF('1-1県'!$AC186="","",'1-1県'!$AC186)</f>
        <v>586</v>
      </c>
      <c r="AG71" s="386" t="str">
        <f>IF('1-1県'!$AD186="","",'1-1県'!$AD186)</f>
        <v/>
      </c>
      <c r="AH71" s="420">
        <f>IF('1-1県'!$AE186="","",'1-1県'!$AE186)</f>
        <v>180</v>
      </c>
      <c r="AI71" s="386" t="str">
        <f>IF('1-1県'!$AF186="","",'1-1県'!$AF186)</f>
        <v/>
      </c>
      <c r="AJ71" s="420">
        <f>IF('1-1県'!$AG186="","",'1-1県'!$AG186)</f>
        <v>339</v>
      </c>
      <c r="AK71" s="386" t="str">
        <f>IF('1-1県'!$AH186="","",'1-1県'!$AH186)</f>
        <v/>
      </c>
      <c r="AL71" s="420">
        <f>IF('1-1県'!$AI186="","",'1-1県'!$AI186)</f>
        <v>286</v>
      </c>
      <c r="AM71" s="386" t="str">
        <f>IF('1-1県'!$AJ186="","",'1-1県'!$AJ186)</f>
        <v/>
      </c>
      <c r="AN71" s="420">
        <f>IF('1-1県'!$AK186="","",'1-1県'!$AK186)</f>
        <v>12680</v>
      </c>
      <c r="AO71" s="386" t="str">
        <f>IF('1-1県'!$AL186="","",'1-1県'!$AL186)</f>
        <v/>
      </c>
      <c r="AP71" s="420">
        <f>IF('1-1県'!$AM186="","",'1-1県'!$AM186)</f>
        <v>87634</v>
      </c>
      <c r="AQ71" s="386" t="str">
        <f>IF('1-1県'!$AN186="","",'1-1県'!$AN186)</f>
        <v/>
      </c>
      <c r="AR71" s="420">
        <f>IF('1-1県'!$AO186="","",'1-1県'!$AO186)</f>
        <v>1710</v>
      </c>
      <c r="AS71" s="386" t="str">
        <f>IF('1-1県'!$AP186="","",'1-1県'!$AP186)</f>
        <v/>
      </c>
      <c r="AT71" s="420">
        <f>IF('1-1県'!$AQ186="","",'1-1県'!$AQ186)</f>
        <v>268054</v>
      </c>
      <c r="AU71" s="386" t="str">
        <f>IF('1-1県'!AR186="","",'1-1県'!AR186)</f>
        <v/>
      </c>
      <c r="AV71" s="420">
        <f>IF('1-1県'!$AS186="","",'1-1県'!$AS186)</f>
        <v>4407</v>
      </c>
      <c r="AW71" s="386" t="str">
        <f>IF('1-1県'!$AT186="","",'1-1県'!$AT186)</f>
        <v/>
      </c>
      <c r="AX71" s="420">
        <f>IF('1-1県'!$AU186="","",'1-1県'!$AU186)</f>
        <v>41185</v>
      </c>
      <c r="AY71" s="386" t="str">
        <f>IF('1-1県'!AV186="","",'1-1県'!AV186)</f>
        <v/>
      </c>
      <c r="AZ71" s="421">
        <f>IF('1-1県'!AW186="","",'1-1県'!AW186)</f>
        <v>27940</v>
      </c>
      <c r="BA71" s="414"/>
      <c r="BB71" s="422"/>
      <c r="BC71" s="407" t="s">
        <v>108</v>
      </c>
      <c r="BD71" s="408">
        <v>5</v>
      </c>
      <c r="BE71" s="411">
        <v>12</v>
      </c>
      <c r="BF71" s="386" t="str">
        <f>IF('1-1県'!$AZ186="","",'1-1県'!$AZ186)</f>
        <v/>
      </c>
      <c r="BG71" s="421">
        <f>IF('1-1県'!$BA186="","",'1-1県'!$BA186)</f>
        <v>1</v>
      </c>
      <c r="BH71" s="386" t="str">
        <f>IF('1-1県'!$BB186="","",'1-1県'!$BB186)</f>
        <v/>
      </c>
      <c r="BI71" s="421">
        <f>IF('1-1県'!$BC186="","",'1-1県'!$BC186)</f>
        <v>14</v>
      </c>
      <c r="BJ71" s="386" t="str">
        <f>IF('1-1県'!$BD186="","",'1-1県'!$BD186)</f>
        <v/>
      </c>
      <c r="BK71" s="421">
        <f>IF('1-1県'!$BE186="","",'1-1県'!$BE186)</f>
        <v>5906</v>
      </c>
      <c r="BL71" s="386" t="str">
        <f>IF('1-1県'!$BF186="","",'1-1県'!$BF186)</f>
        <v/>
      </c>
      <c r="BM71" s="421">
        <f>IF('1-1県'!$BG186="","",'1-1県'!$BG186)</f>
        <v>4033.2020000000002</v>
      </c>
      <c r="BN71" s="386" t="str">
        <f>IF('1-1県'!$BH186="","",'1-1県'!$BH186)</f>
        <v/>
      </c>
      <c r="BO71" s="421">
        <f>IF('1-1県'!$BI186="","",'1-1県'!$BI186)</f>
        <v>8147</v>
      </c>
      <c r="BP71" s="386" t="str">
        <f>IF('1-1県'!$BJ186="","",'1-1県'!$BJ186)</f>
        <v/>
      </c>
      <c r="BQ71" s="421">
        <f>IF('1-1県'!$BK186="","",'1-1県'!$BK186)</f>
        <v>1153</v>
      </c>
      <c r="BR71" s="386" t="str">
        <f>IF('1-1県'!$BL186="","",'1-1県'!$BL186)</f>
        <v/>
      </c>
      <c r="BS71" s="421">
        <f>IF('1-1県'!$BM186="","",'1-1県'!$BM186)</f>
        <v>4516</v>
      </c>
      <c r="BT71" s="386" t="str">
        <f>IF('1-1県'!$BN186="","",'1-1県'!$BN186)</f>
        <v/>
      </c>
      <c r="BU71" s="420">
        <f>IF('1-1県'!$BO186="","",'1-1県'!$BO186)</f>
        <v>2478</v>
      </c>
      <c r="BV71" s="491"/>
      <c r="BW71" s="420">
        <f>IF('1-1県'!$BQ186="","",'1-1県'!$BQ186)</f>
        <v>8746</v>
      </c>
      <c r="BX71" s="386" t="str">
        <f>IF('1-1県'!$BR186="","",'1-1県'!$BR186)</f>
        <v/>
      </c>
      <c r="BY71" s="421">
        <f>IF('1-1県'!$BS186="","",'1-1県'!$BS186)</f>
        <v>99004</v>
      </c>
      <c r="BZ71" s="386" t="str">
        <f>IF('1-1県'!$BT186="","",'1-1県'!$BT186)</f>
        <v/>
      </c>
      <c r="CA71" s="392">
        <f>IF('1-1県'!$BU186="","",'1-1県'!$BU186)</f>
        <v>0</v>
      </c>
      <c r="CB71" s="386" t="str">
        <f>IF('1-1県'!$BV186="","",'1-1県'!$BV186)</f>
        <v/>
      </c>
      <c r="CC71" s="392">
        <f>IF('1-1県'!$BW186="","",'1-1県'!$BW186)</f>
        <v>107</v>
      </c>
      <c r="CD71" s="407" t="s">
        <v>108</v>
      </c>
      <c r="CE71" s="408">
        <v>5</v>
      </c>
      <c r="CF71" s="409">
        <v>12</v>
      </c>
      <c r="CG71" s="386" t="str">
        <f>IF('1-1県'!$BX186="","",'1-1県'!$BX186)</f>
        <v/>
      </c>
      <c r="CH71" s="421">
        <f>IF('1-1県'!$BY186="","",'1-1県'!$BY186)</f>
        <v>280596</v>
      </c>
      <c r="CI71" s="386" t="str">
        <f>IF('1-1県'!$BZ186="","",'1-1県'!$BZ186)</f>
        <v/>
      </c>
      <c r="CJ71" s="395">
        <f>IF('1-1県'!$CA186="","",'1-1県'!$CA186)</f>
        <v>1.35</v>
      </c>
      <c r="CK71" s="386" t="str">
        <f>IF('1-1県'!$CB186="","",'1-1県'!$CB186)</f>
        <v/>
      </c>
      <c r="CL71" s="421">
        <f>IF('1-1県'!$CC186="","",'1-1県'!$CC186)</f>
        <v>3155</v>
      </c>
      <c r="CM71" s="386" t="str">
        <f>IF('1-1県'!$CD186="","",'1-1県'!$CD186)</f>
        <v/>
      </c>
      <c r="CN71" s="421">
        <f>IF('1-1県'!$CE186="","",'1-1県'!$CE186)</f>
        <v>8988</v>
      </c>
      <c r="CO71" s="386" t="str">
        <f>IF('1-1県'!$CF186="","",'1-1県'!$CF186)</f>
        <v/>
      </c>
      <c r="CP71" s="391">
        <f>IF('1-1県'!$CG186="","",'1-1県'!$CG186)</f>
        <v>176.7</v>
      </c>
      <c r="CQ71" s="386" t="str">
        <f>IF('1-1県'!$CH186="","",'1-1県'!$CH186)</f>
        <v/>
      </c>
      <c r="CR71" s="391">
        <f>IF('1-1県'!$CI186="","",'1-1県'!$CI186)</f>
        <v>164.2</v>
      </c>
      <c r="CS71" s="386" t="str">
        <f>IF('1-1県'!$CJ186="","",'1-1県'!$CJ186)</f>
        <v/>
      </c>
      <c r="CT71" s="391">
        <f>IF('1-1県'!$CK186="","",'1-1県'!$CK186)</f>
        <v>103.6</v>
      </c>
      <c r="CU71" s="386" t="str">
        <f>IF('1-1県'!$CL186="","",'1-1県'!$CL186)</f>
        <v/>
      </c>
      <c r="CV71" s="391">
        <f>IF('1-1県'!$CM186="","",'1-1県'!$CM186)</f>
        <v>96.3</v>
      </c>
      <c r="CW71" s="386" t="str">
        <f>IF('1-1県'!$CN186="","",'1-1県'!$CN186)</f>
        <v/>
      </c>
      <c r="CX71" s="391">
        <f>IF('1-1県'!$CO186="","",'1-1県'!$CO186)</f>
        <v>102.6</v>
      </c>
      <c r="CY71" s="386" t="str">
        <f>IF('1-1県'!$CP186="","",'1-1県'!$CP186)</f>
        <v/>
      </c>
      <c r="CZ71" s="391">
        <f>IF('1-1県'!$CQ186="","",'1-1県'!$CQ186)</f>
        <v>98.3</v>
      </c>
      <c r="DA71" s="386" t="str">
        <f>IF('1-1県'!$CR186="","",'1-1県'!$CR186)</f>
        <v/>
      </c>
      <c r="DB71" s="391">
        <f>IF('1-1県'!$CS186="","",'1-1県'!$CS186)</f>
        <v>110.7</v>
      </c>
      <c r="DC71" s="386" t="str">
        <f>IF('1-1県'!$CT186="","",'1-1県'!$CT186)</f>
        <v/>
      </c>
      <c r="DD71" s="392">
        <f>IF('1-1県'!$CU186="","",'1-1県'!$CU186)</f>
        <v>2.5</v>
      </c>
    </row>
    <row r="72" spans="1:111" s="8" customFormat="1" ht="18" customHeight="1">
      <c r="A72" s="407">
        <v>2024</v>
      </c>
      <c r="B72" s="407" t="s">
        <v>108</v>
      </c>
      <c r="C72" s="408">
        <v>6</v>
      </c>
      <c r="D72" s="409">
        <v>1</v>
      </c>
      <c r="E72" s="12" t="str">
        <f t="shared" si="1"/>
        <v>61</v>
      </c>
      <c r="F72" s="386" t="str">
        <f>IF('1-1県'!$F187="","",'1-1県'!$F187)</f>
        <v/>
      </c>
      <c r="G72" s="412">
        <f>IF('1-1県'!$G187="","",'1-1県'!$G187)</f>
        <v>40</v>
      </c>
      <c r="H72" s="386" t="str">
        <f>IF('1-1県'!$H187="","",'1-1県'!$H187)</f>
        <v/>
      </c>
      <c r="I72" s="412">
        <f>IF('1-1県'!$I187="","",'1-1県'!$I187)</f>
        <v>28.6</v>
      </c>
      <c r="J72" s="386" t="str">
        <f>IF('1-1県'!$J187="","",'1-1県'!$J187)</f>
        <v/>
      </c>
      <c r="K72" s="412">
        <f>IF('1-1県'!$K187="","",'1-1県'!$K187)</f>
        <v>20</v>
      </c>
      <c r="L72" s="386" t="str">
        <f>IF('1-1県'!$L187="","",'1-1県'!$L187)</f>
        <v/>
      </c>
      <c r="M72" s="393">
        <f>IF('1-1県'!$M187="","",'1-1県'!$M187)</f>
        <v>1039198</v>
      </c>
      <c r="N72" s="386" t="str">
        <f>IF('1-1県'!$N187="","",'1-1県'!$N187)</f>
        <v/>
      </c>
      <c r="O72" s="393">
        <f>IF('1-1県'!$O187="","",'1-1県'!$O187)</f>
        <v>473494</v>
      </c>
      <c r="P72" s="386" t="str">
        <f>IF('1-1県'!$P187="","",'1-1県'!$P187)</f>
        <v/>
      </c>
      <c r="Q72" s="392">
        <f>IF('1-1県'!$Q187="","",'1-1県'!$Q187)</f>
        <v>78.3</v>
      </c>
      <c r="R72" s="386" t="str">
        <f>IF('1-1県'!$R187="","",'1-1県'!$R187)</f>
        <v/>
      </c>
      <c r="S72" s="392">
        <f>IF('1-1県'!$S187="","",'1-1県'!$S187)</f>
        <v>73.7</v>
      </c>
      <c r="T72" s="386" t="str">
        <f>IF('1-1県'!$T187="","",'1-1県'!$T187)</f>
        <v/>
      </c>
      <c r="U72" s="392">
        <f>IF('1-1県'!$U187="","",'1-1県'!$U187)</f>
        <v>76.900000000000006</v>
      </c>
      <c r="V72" s="386" t="str">
        <f>IF('1-1県'!$V187="","",'1-1県'!$V187)</f>
        <v/>
      </c>
      <c r="W72" s="392">
        <f>IF('1-1県'!$W187="","",'1-1県'!$W187)</f>
        <v>71.3</v>
      </c>
      <c r="X72" s="386" t="str">
        <f>IF('1-1県'!$X187="","",'1-1県'!$X187)</f>
        <v/>
      </c>
      <c r="Y72" s="392">
        <f>IF('1-1県'!$Y187="","",'1-1県'!$Y187)</f>
        <v>117.9</v>
      </c>
      <c r="Z72" s="386" t="str">
        <f>IF('1-1県'!$Z187="","",'1-1県'!$Z187)</f>
        <v/>
      </c>
      <c r="AA72" s="392">
        <f>IF('1-1県'!$AA187="","",'1-1県'!$AA187)</f>
        <v>117.5</v>
      </c>
      <c r="AB72" s="407" t="s">
        <v>108</v>
      </c>
      <c r="AC72" s="408">
        <v>6</v>
      </c>
      <c r="AD72" s="409">
        <v>1</v>
      </c>
      <c r="AE72" s="386" t="str">
        <f>IF('1-1県'!$AB187="","",'1-1県'!$AB187)</f>
        <v/>
      </c>
      <c r="AF72" s="420">
        <f>IF('1-1県'!$AC187="","",'1-1県'!$AC187)</f>
        <v>447</v>
      </c>
      <c r="AG72" s="386" t="str">
        <f>IF('1-1県'!$AD187="","",'1-1県'!$AD187)</f>
        <v/>
      </c>
      <c r="AH72" s="420">
        <f>IF('1-1県'!$AE187="","",'1-1県'!$AE187)</f>
        <v>171</v>
      </c>
      <c r="AI72" s="386" t="str">
        <f>IF('1-1県'!$AF187="","",'1-1県'!$AF187)</f>
        <v/>
      </c>
      <c r="AJ72" s="420">
        <f>IF('1-1県'!$AG187="","",'1-1県'!$AG187)</f>
        <v>154</v>
      </c>
      <c r="AK72" s="386" t="str">
        <f>IF('1-1県'!$AH187="","",'1-1県'!$AH187)</f>
        <v/>
      </c>
      <c r="AL72" s="420">
        <f>IF('1-1県'!$AI187="","",'1-1県'!$AI187)</f>
        <v>214</v>
      </c>
      <c r="AM72" s="386" t="str">
        <f>IF('1-1県'!$AJ187="","",'1-1県'!$AJ187)</f>
        <v/>
      </c>
      <c r="AN72" s="420">
        <f>IF('1-1県'!$AK187="","",'1-1県'!$AK187)</f>
        <v>11242</v>
      </c>
      <c r="AO72" s="386" t="str">
        <f>IF('1-1県'!$AL187="","",'1-1県'!$AL187)</f>
        <v/>
      </c>
      <c r="AP72" s="420">
        <f>IF('1-1県'!$AM187="","",'1-1県'!$AM187)</f>
        <v>90776</v>
      </c>
      <c r="AQ72" s="386" t="str">
        <f>IF('1-1県'!$AN187="","",'1-1県'!$AN187)</f>
        <v/>
      </c>
      <c r="AR72" s="420">
        <f>IF('1-1県'!$AO187="","",'1-1県'!$AO187)</f>
        <v>2863</v>
      </c>
      <c r="AS72" s="386" t="str">
        <f>IF('1-1県'!$AP187="","",'1-1県'!$AP187)</f>
        <v/>
      </c>
      <c r="AT72" s="420">
        <f>IF('1-1県'!$AQ187="","",'1-1県'!$AQ187)</f>
        <v>237344</v>
      </c>
      <c r="AU72" s="386" t="str">
        <f>IF('1-1県'!AR187="","",'1-1県'!AR187)</f>
        <v/>
      </c>
      <c r="AV72" s="420">
        <f>IF('1-1県'!$AS187="","",'1-1県'!$AS187)</f>
        <v>4038</v>
      </c>
      <c r="AW72" s="386" t="str">
        <f>IF('1-1県'!$AT187="","",'1-1県'!$AT187)</f>
        <v/>
      </c>
      <c r="AX72" s="420">
        <f>IF('1-1県'!$AU187="","",'1-1県'!$AU187)</f>
        <v>41170</v>
      </c>
      <c r="AY72" s="386" t="str">
        <f>IF('1-1県'!AV187="","",'1-1県'!AV187)</f>
        <v/>
      </c>
      <c r="AZ72" s="421">
        <f>IF('1-1県'!AW187="","",'1-1県'!AW187)</f>
        <v>27861</v>
      </c>
      <c r="BA72" s="414"/>
      <c r="BB72" s="422"/>
      <c r="BC72" s="407" t="s">
        <v>108</v>
      </c>
      <c r="BD72" s="408">
        <v>6</v>
      </c>
      <c r="BE72" s="411">
        <v>1</v>
      </c>
      <c r="BF72" s="386" t="str">
        <f>IF('1-1県'!$AZ187="","",'1-1県'!$AZ187)</f>
        <v/>
      </c>
      <c r="BG72" s="421">
        <f>IF('1-1県'!$BA187="","",'1-1県'!$BA187)</f>
        <v>4</v>
      </c>
      <c r="BH72" s="386" t="str">
        <f>IF('1-1県'!$BB187="","",'1-1県'!$BB187)</f>
        <v/>
      </c>
      <c r="BI72" s="421">
        <f>IF('1-1県'!$BC187="","",'1-1県'!$BC187)</f>
        <v>457</v>
      </c>
      <c r="BJ72" s="386" t="str">
        <f>IF('1-1県'!$BD187="","",'1-1県'!$BD187)</f>
        <v/>
      </c>
      <c r="BK72" s="421">
        <f>IF('1-1県'!$BE187="","",'1-1県'!$BE187)</f>
        <v>6522</v>
      </c>
      <c r="BL72" s="386" t="str">
        <f>IF('1-1県'!$BF187="","",'1-1県'!$BF187)</f>
        <v/>
      </c>
      <c r="BM72" s="421">
        <f>IF('1-1県'!$BG187="","",'1-1県'!$BG187)</f>
        <v>7383.1040000000003</v>
      </c>
      <c r="BN72" s="386" t="str">
        <f>IF('1-1県'!$BH187="","",'1-1県'!$BH187)</f>
        <v/>
      </c>
      <c r="BO72" s="421">
        <f>IF('1-1県'!$BI187="","",'1-1県'!$BI187)</f>
        <v>6043</v>
      </c>
      <c r="BP72" s="386" t="str">
        <f>IF('1-1県'!$BJ187="","",'1-1県'!$BJ187)</f>
        <v/>
      </c>
      <c r="BQ72" s="421">
        <f>IF('1-1県'!$BK187="","",'1-1県'!$BK187)</f>
        <v>926</v>
      </c>
      <c r="BR72" s="386" t="str">
        <f>IF('1-1県'!$BL187="","",'1-1県'!$BL187)</f>
        <v/>
      </c>
      <c r="BS72" s="421">
        <f>IF('1-1県'!$BM187="","",'1-1県'!$BM187)</f>
        <v>3283</v>
      </c>
      <c r="BT72" s="386" t="str">
        <f>IF('1-1県'!$BN187="","",'1-1県'!$BN187)</f>
        <v/>
      </c>
      <c r="BU72" s="420">
        <f>IF('1-1県'!$BO187="","",'1-1県'!$BO187)</f>
        <v>1834</v>
      </c>
      <c r="BV72" s="491"/>
      <c r="BW72" s="420">
        <f>IF('1-1県'!$BQ187="","",'1-1県'!$BQ187)</f>
        <v>8122</v>
      </c>
      <c r="BX72" s="386" t="str">
        <f>IF('1-1県'!$BR187="","",'1-1県'!$BR187)</f>
        <v/>
      </c>
      <c r="BY72" s="421">
        <f>IF('1-1県'!$BS187="","",'1-1県'!$BS187)</f>
        <v>90513</v>
      </c>
      <c r="BZ72" s="386" t="str">
        <f>IF('1-1県'!$BT187="","",'1-1県'!$BT187)</f>
        <v/>
      </c>
      <c r="CA72" s="392">
        <f>IF('1-1県'!$BU187="","",'1-1県'!$BU187)</f>
        <v>0</v>
      </c>
      <c r="CB72" s="386" t="str">
        <f>IF('1-1県'!$BV187="","",'1-1県'!$BV187)</f>
        <v/>
      </c>
      <c r="CC72" s="392">
        <f>IF('1-1県'!$BW187="","",'1-1県'!$BW187)</f>
        <v>107.2</v>
      </c>
      <c r="CD72" s="407" t="s">
        <v>108</v>
      </c>
      <c r="CE72" s="408">
        <v>6</v>
      </c>
      <c r="CF72" s="409">
        <v>1</v>
      </c>
      <c r="CG72" s="386" t="str">
        <f>IF('1-1県'!$BX187="","",'1-1県'!$BX187)</f>
        <v/>
      </c>
      <c r="CH72" s="421">
        <f>IF('1-1県'!$BY187="","",'1-1県'!$BY187)</f>
        <v>299588</v>
      </c>
      <c r="CI72" s="386" t="str">
        <f>IF('1-1県'!$BZ187="","",'1-1県'!$BZ187)</f>
        <v/>
      </c>
      <c r="CJ72" s="395">
        <f>IF('1-1県'!$CA187="","",'1-1県'!$CA187)</f>
        <v>1.33</v>
      </c>
      <c r="CK72" s="386" t="str">
        <f>IF('1-1県'!$CB187="","",'1-1県'!$CB187)</f>
        <v/>
      </c>
      <c r="CL72" s="421">
        <f>IF('1-1県'!$CC187="","",'1-1県'!$CC187)</f>
        <v>4899</v>
      </c>
      <c r="CM72" s="386" t="str">
        <f>IF('1-1県'!$CD187="","",'1-1県'!$CD187)</f>
        <v/>
      </c>
      <c r="CN72" s="421">
        <f>IF('1-1県'!$CE187="","",'1-1県'!$CE187)</f>
        <v>10495</v>
      </c>
      <c r="CO72" s="386" t="str">
        <f>IF('1-1県'!$CF187="","",'1-1県'!$CF187)</f>
        <v/>
      </c>
      <c r="CP72" s="391">
        <f>IF('1-1県'!$CG187="","",'1-1県'!$CG187)</f>
        <v>92.5</v>
      </c>
      <c r="CQ72" s="386" t="str">
        <f>IF('1-1県'!$CH187="","",'1-1県'!$CH187)</f>
        <v/>
      </c>
      <c r="CR72" s="391">
        <f>IF('1-1県'!$CI187="","",'1-1県'!$CI187)</f>
        <v>85.9</v>
      </c>
      <c r="CS72" s="386" t="str">
        <f>IF('1-1県'!$CJ187="","",'1-1県'!$CJ187)</f>
        <v/>
      </c>
      <c r="CT72" s="391">
        <f>IF('1-1県'!$CK187="","",'1-1県'!$CK187)</f>
        <v>104.6</v>
      </c>
      <c r="CU72" s="386" t="str">
        <f>IF('1-1県'!$CL187="","",'1-1県'!$CL187)</f>
        <v/>
      </c>
      <c r="CV72" s="391">
        <f>IF('1-1県'!$CM187="","",'1-1県'!$CM187)</f>
        <v>97.1</v>
      </c>
      <c r="CW72" s="386" t="str">
        <f>IF('1-1県'!$CN187="","",'1-1県'!$CN187)</f>
        <v/>
      </c>
      <c r="CX72" s="391">
        <f>IF('1-1県'!$CO187="","",'1-1県'!$CO187)</f>
        <v>102.5</v>
      </c>
      <c r="CY72" s="386" t="str">
        <f>IF('1-1県'!$CP187="","",'1-1県'!$CP187)</f>
        <v/>
      </c>
      <c r="CZ72" s="391">
        <f>IF('1-1県'!$CQ187="","",'1-1県'!$CQ187)</f>
        <v>92.7</v>
      </c>
      <c r="DA72" s="386" t="str">
        <f>IF('1-1県'!$CR187="","",'1-1県'!$CR187)</f>
        <v/>
      </c>
      <c r="DB72" s="391">
        <f>IF('1-1県'!$CS187="","",'1-1県'!$CS187)</f>
        <v>98.4</v>
      </c>
      <c r="DC72" s="386" t="str">
        <f>IF('1-1県'!$CT187="","",'1-1県'!$CT187)</f>
        <v/>
      </c>
      <c r="DD72" s="392">
        <f>IF('1-1県'!$CU187="","",'1-1県'!$CU187)</f>
        <v>0</v>
      </c>
    </row>
    <row r="73" spans="1:111" s="8" customFormat="1" ht="18" customHeight="1">
      <c r="A73" s="407">
        <v>2024</v>
      </c>
      <c r="B73" s="407" t="s">
        <v>108</v>
      </c>
      <c r="C73" s="408">
        <v>6</v>
      </c>
      <c r="D73" s="409">
        <v>2</v>
      </c>
      <c r="E73" s="12" t="str">
        <f t="shared" si="1"/>
        <v>62</v>
      </c>
      <c r="F73" s="386" t="str">
        <f>IF('1-1県'!$F188="","",'1-1県'!$F188)</f>
        <v/>
      </c>
      <c r="G73" s="412">
        <f>IF('1-1県'!$G188="","",'1-1県'!$G188)</f>
        <v>20</v>
      </c>
      <c r="H73" s="386" t="str">
        <f>IF('1-1県'!$H188="","",'1-1県'!$H188)</f>
        <v/>
      </c>
      <c r="I73" s="412">
        <f>IF('1-1県'!$I188="","",'1-1県'!$I188)</f>
        <v>14.3</v>
      </c>
      <c r="J73" s="386" t="str">
        <f>IF('1-1県'!$J188="","",'1-1県'!$J188)</f>
        <v/>
      </c>
      <c r="K73" s="412">
        <f>IF('1-1県'!$K188="","",'1-1県'!$K188)</f>
        <v>60</v>
      </c>
      <c r="L73" s="386" t="str">
        <f>IF('1-1県'!$L188="","",'1-1県'!$L188)</f>
        <v/>
      </c>
      <c r="M73" s="393">
        <f>IF('1-1県'!$M188="","",'1-1県'!$M188)</f>
        <v>1038149</v>
      </c>
      <c r="N73" s="386" t="str">
        <f>IF('1-1県'!$N188="","",'1-1県'!$N188)</f>
        <v/>
      </c>
      <c r="O73" s="393">
        <f>IF('1-1県'!$O188="","",'1-1県'!$O188)</f>
        <v>473091</v>
      </c>
      <c r="P73" s="386" t="str">
        <f>IF('1-1県'!$P188="","",'1-1県'!$P188)</f>
        <v/>
      </c>
      <c r="Q73" s="392">
        <f>IF('1-1県'!$Q188="","",'1-1県'!$Q188)</f>
        <v>82.1</v>
      </c>
      <c r="R73" s="386" t="str">
        <f>IF('1-1県'!$R188="","",'1-1県'!$R188)</f>
        <v/>
      </c>
      <c r="S73" s="392">
        <f>IF('1-1県'!$S188="","",'1-1県'!$S188)</f>
        <v>80.3</v>
      </c>
      <c r="T73" s="386" t="str">
        <f>IF('1-1県'!$T188="","",'1-1県'!$T188)</f>
        <v/>
      </c>
      <c r="U73" s="392">
        <f>IF('1-1県'!$U188="","",'1-1県'!$U188)</f>
        <v>78.2</v>
      </c>
      <c r="V73" s="386" t="str">
        <f>IF('1-1県'!$V188="","",'1-1県'!$V188)</f>
        <v/>
      </c>
      <c r="W73" s="392">
        <f>IF('1-1県'!$W188="","",'1-1県'!$W188)</f>
        <v>77.2</v>
      </c>
      <c r="X73" s="386" t="str">
        <f>IF('1-1県'!$X188="","",'1-1県'!$X188)</f>
        <v/>
      </c>
      <c r="Y73" s="392">
        <f>IF('1-1県'!$Y188="","",'1-1県'!$Y188)</f>
        <v>122.1</v>
      </c>
      <c r="Z73" s="386" t="str">
        <f>IF('1-1県'!$Z188="","",'1-1県'!$Z188)</f>
        <v/>
      </c>
      <c r="AA73" s="392">
        <f>IF('1-1県'!$AA188="","",'1-1県'!$AA188)</f>
        <v>121.8</v>
      </c>
      <c r="AB73" s="407" t="s">
        <v>108</v>
      </c>
      <c r="AC73" s="408">
        <v>6</v>
      </c>
      <c r="AD73" s="409">
        <v>2</v>
      </c>
      <c r="AE73" s="386" t="str">
        <f>IF('1-1県'!$AB188="","",'1-1県'!$AB188)</f>
        <v/>
      </c>
      <c r="AF73" s="420">
        <f>IF('1-1県'!$AC188="","",'1-1県'!$AC188)</f>
        <v>353</v>
      </c>
      <c r="AG73" s="386" t="str">
        <f>IF('1-1県'!$AD188="","",'1-1県'!$AD188)</f>
        <v/>
      </c>
      <c r="AH73" s="420">
        <f>IF('1-1県'!$AE188="","",'1-1県'!$AE188)</f>
        <v>157</v>
      </c>
      <c r="AI73" s="386" t="str">
        <f>IF('1-1県'!$AF188="","",'1-1県'!$AF188)</f>
        <v/>
      </c>
      <c r="AJ73" s="420">
        <f>IF('1-1県'!$AG188="","",'1-1県'!$AG188)</f>
        <v>142</v>
      </c>
      <c r="AK73" s="386" t="str">
        <f>IF('1-1県'!$AH188="","",'1-1県'!$AH188)</f>
        <v/>
      </c>
      <c r="AL73" s="420">
        <f>IF('1-1県'!$AI188="","",'1-1県'!$AI188)</f>
        <v>273</v>
      </c>
      <c r="AM73" s="386" t="str">
        <f>IF('1-1県'!$AJ188="","",'1-1県'!$AJ188)</f>
        <v/>
      </c>
      <c r="AN73" s="420">
        <f>IF('1-1県'!$AK188="","",'1-1県'!$AK188)</f>
        <v>14686</v>
      </c>
      <c r="AO73" s="386" t="str">
        <f>IF('1-1県'!$AL188="","",'1-1県'!$AL188)</f>
        <v/>
      </c>
      <c r="AP73" s="420">
        <f>IF('1-1県'!$AM188="","",'1-1県'!$AM188)</f>
        <v>48292</v>
      </c>
      <c r="AQ73" s="386" t="str">
        <f>IF('1-1県'!$AN188="","",'1-1県'!$AN188)</f>
        <v/>
      </c>
      <c r="AR73" s="420">
        <f>IF('1-1県'!$AO188="","",'1-1県'!$AO188)</f>
        <v>1018</v>
      </c>
      <c r="AS73" s="386" t="str">
        <f>IF('1-1県'!$AP188="","",'1-1県'!$AP188)</f>
        <v/>
      </c>
      <c r="AT73" s="420">
        <f>IF('1-1県'!$AQ188="","",'1-1県'!$AQ188)</f>
        <v>254987</v>
      </c>
      <c r="AU73" s="386" t="str">
        <f>IF('1-1県'!AR188="","",'1-1県'!AR188)</f>
        <v/>
      </c>
      <c r="AV73" s="420">
        <f>IF('1-1県'!$AS188="","",'1-1県'!$AS188)</f>
        <v>4078</v>
      </c>
      <c r="AW73" s="386" t="str">
        <f>IF('1-1県'!$AT188="","",'1-1県'!$AT188)</f>
        <v/>
      </c>
      <c r="AX73" s="420">
        <f>IF('1-1県'!$AU188="","",'1-1県'!$AU188)</f>
        <v>40999</v>
      </c>
      <c r="AY73" s="386" t="str">
        <f>IF('1-1県'!AV188="","",'1-1県'!AV188)</f>
        <v/>
      </c>
      <c r="AZ73" s="421">
        <f>IF('1-1県'!AW188="","",'1-1県'!AW188)</f>
        <v>27878</v>
      </c>
      <c r="BA73" s="414"/>
      <c r="BB73" s="422"/>
      <c r="BC73" s="407" t="s">
        <v>108</v>
      </c>
      <c r="BD73" s="408">
        <v>6</v>
      </c>
      <c r="BE73" s="411">
        <v>2</v>
      </c>
      <c r="BF73" s="386" t="str">
        <f>IF('1-1県'!$AZ188="","",'1-1県'!$AZ188)</f>
        <v/>
      </c>
      <c r="BG73" s="421">
        <f>IF('1-1県'!$BA188="","",'1-1県'!$BA188)</f>
        <v>4</v>
      </c>
      <c r="BH73" s="386" t="str">
        <f>IF('1-1県'!$BB188="","",'1-1県'!$BB188)</f>
        <v/>
      </c>
      <c r="BI73" s="421">
        <f>IF('1-1県'!$BC188="","",'1-1県'!$BC188)</f>
        <v>1158</v>
      </c>
      <c r="BJ73" s="386" t="str">
        <f>IF('1-1県'!$BD188="","",'1-1県'!$BD188)</f>
        <v/>
      </c>
      <c r="BK73" s="421">
        <f>IF('1-1県'!$BE188="","",'1-1県'!$BE188)</f>
        <v>5842</v>
      </c>
      <c r="BL73" s="386" t="str">
        <f>IF('1-1県'!$BF188="","",'1-1県'!$BF188)</f>
        <v/>
      </c>
      <c r="BM73" s="421">
        <f>IF('1-1県'!$BG188="","",'1-1県'!$BG188)</f>
        <v>3424.4960000000001</v>
      </c>
      <c r="BN73" s="386" t="str">
        <f>IF('1-1県'!$BH188="","",'1-1県'!$BH188)</f>
        <v/>
      </c>
      <c r="BO73" s="421">
        <f>IF('1-1県'!$BI188="","",'1-1県'!$BI188)</f>
        <v>5436</v>
      </c>
      <c r="BP73" s="386" t="str">
        <f>IF('1-1県'!$BJ188="","",'1-1県'!$BJ188)</f>
        <v/>
      </c>
      <c r="BQ73" s="421">
        <f>IF('1-1県'!$BK188="","",'1-1県'!$BK188)</f>
        <v>690</v>
      </c>
      <c r="BR73" s="386" t="str">
        <f>IF('1-1県'!$BL188="","",'1-1県'!$BL188)</f>
        <v/>
      </c>
      <c r="BS73" s="421">
        <f>IF('1-1県'!$BM188="","",'1-1県'!$BM188)</f>
        <v>3175</v>
      </c>
      <c r="BT73" s="386" t="str">
        <f>IF('1-1県'!$BN188="","",'1-1県'!$BN188)</f>
        <v/>
      </c>
      <c r="BU73" s="420">
        <f>IF('1-1県'!$BO188="","",'1-1県'!$BO188)</f>
        <v>1572</v>
      </c>
      <c r="BV73" s="491"/>
      <c r="BW73" s="420">
        <f>IF('1-1県'!$BQ188="","",'1-1県'!$BQ188)</f>
        <v>7640</v>
      </c>
      <c r="BX73" s="386" t="str">
        <f>IF('1-1県'!$BR188="","",'1-1県'!$BR188)</f>
        <v/>
      </c>
      <c r="BY73" s="421">
        <f>IF('1-1県'!$BS188="","",'1-1県'!$BS188)</f>
        <v>103809</v>
      </c>
      <c r="BZ73" s="386" t="str">
        <f>IF('1-1県'!$BT188="","",'1-1県'!$BT188)</f>
        <v/>
      </c>
      <c r="CA73" s="392">
        <f>IF('1-1県'!$BU188="","",'1-1県'!$BU188)</f>
        <v>0</v>
      </c>
      <c r="CB73" s="386" t="str">
        <f>IF('1-1県'!$BV188="","",'1-1県'!$BV188)</f>
        <v/>
      </c>
      <c r="CC73" s="392">
        <f>IF('1-1県'!$BW188="","",'1-1県'!$BW188)</f>
        <v>106.8</v>
      </c>
      <c r="CD73" s="407" t="s">
        <v>108</v>
      </c>
      <c r="CE73" s="408">
        <v>6</v>
      </c>
      <c r="CF73" s="409">
        <v>2</v>
      </c>
      <c r="CG73" s="386" t="str">
        <f>IF('1-1県'!$BX188="","",'1-1県'!$BX188)</f>
        <v/>
      </c>
      <c r="CH73" s="421">
        <f>IF('1-1県'!$BY188="","",'1-1県'!$BY188)</f>
        <v>234908</v>
      </c>
      <c r="CI73" s="386" t="str">
        <f>IF('1-1県'!$BZ188="","",'1-1県'!$BZ188)</f>
        <v>r</v>
      </c>
      <c r="CJ73" s="395">
        <f>IF('1-1県'!$CA188="","",'1-1県'!$CA188)</f>
        <v>1.31</v>
      </c>
      <c r="CK73" s="386" t="str">
        <f>IF('1-1県'!$CB188="","",'1-1県'!$CB188)</f>
        <v/>
      </c>
      <c r="CL73" s="421">
        <f>IF('1-1県'!$CC188="","",'1-1県'!$CC188)</f>
        <v>4626</v>
      </c>
      <c r="CM73" s="386" t="str">
        <f>IF('1-1県'!$CD188="","",'1-1県'!$CD188)</f>
        <v/>
      </c>
      <c r="CN73" s="421">
        <f>IF('1-1県'!$CE188="","",'1-1県'!$CE188)</f>
        <v>10041</v>
      </c>
      <c r="CO73" s="386" t="str">
        <f>IF('1-1県'!$CF188="","",'1-1県'!$CF188)</f>
        <v/>
      </c>
      <c r="CP73" s="391">
        <f>IF('1-1県'!$CG188="","",'1-1県'!$CG188)</f>
        <v>90.6</v>
      </c>
      <c r="CQ73" s="386" t="str">
        <f>IF('1-1県'!$CH188="","",'1-1県'!$CH188)</f>
        <v/>
      </c>
      <c r="CR73" s="391">
        <f>IF('1-1県'!$CI188="","",'1-1県'!$CI188)</f>
        <v>84.4</v>
      </c>
      <c r="CS73" s="386" t="str">
        <f>IF('1-1県'!$CJ188="","",'1-1県'!$CJ188)</f>
        <v/>
      </c>
      <c r="CT73" s="391">
        <f>IF('1-1県'!$CK188="","",'1-1県'!$CK188)</f>
        <v>104.9</v>
      </c>
      <c r="CU73" s="386" t="str">
        <f>IF('1-1県'!$CL188="","",'1-1県'!$CL188)</f>
        <v/>
      </c>
      <c r="CV73" s="391">
        <f>IF('1-1県'!$CM188="","",'1-1県'!$CM188)</f>
        <v>97.8</v>
      </c>
      <c r="CW73" s="386" t="str">
        <f>IF('1-1県'!$CN188="","",'1-1県'!$CN188)</f>
        <v/>
      </c>
      <c r="CX73" s="391">
        <f>IF('1-1県'!$CO188="","",'1-1県'!$CO188)</f>
        <v>102.4</v>
      </c>
      <c r="CY73" s="386" t="str">
        <f>IF('1-1県'!$CP188="","",'1-1県'!$CP188)</f>
        <v/>
      </c>
      <c r="CZ73" s="391">
        <f>IF('1-1県'!$CQ188="","",'1-1県'!$CQ188)</f>
        <v>97.2</v>
      </c>
      <c r="DA73" s="386" t="str">
        <f>IF('1-1県'!$CR188="","",'1-1県'!$CR188)</f>
        <v/>
      </c>
      <c r="DB73" s="391">
        <f>IF('1-1県'!$CS188="","",'1-1県'!$CS188)</f>
        <v>101.6</v>
      </c>
      <c r="DC73" s="386" t="str">
        <f>IF('1-1県'!$CT188="","",'1-1県'!$CT188)</f>
        <v/>
      </c>
      <c r="DD73" s="392">
        <f>IF('1-1県'!$CU188="","",'1-1県'!$CU188)</f>
        <v>0</v>
      </c>
    </row>
    <row r="74" spans="1:111" s="8" customFormat="1" ht="18" customHeight="1">
      <c r="A74" s="407">
        <v>2024</v>
      </c>
      <c r="B74" s="407" t="s">
        <v>108</v>
      </c>
      <c r="C74" s="408">
        <v>6</v>
      </c>
      <c r="D74" s="409">
        <v>3</v>
      </c>
      <c r="E74" s="12" t="str">
        <f t="shared" si="1"/>
        <v>63</v>
      </c>
      <c r="F74" s="386" t="str">
        <f>IF('1-1県'!$F189="","",'1-1県'!$F189)</f>
        <v/>
      </c>
      <c r="G74" s="412">
        <f>IF('1-1県'!$G189="","",'1-1県'!$G189)</f>
        <v>40</v>
      </c>
      <c r="H74" s="386" t="str">
        <f>IF('1-1県'!$H189="","",'1-1県'!$H189)</f>
        <v/>
      </c>
      <c r="I74" s="412">
        <f>IF('1-1県'!$I189="","",'1-1県'!$I189)</f>
        <v>14.3</v>
      </c>
      <c r="J74" s="386" t="str">
        <f>IF('1-1県'!$J189="","",'1-1県'!$J189)</f>
        <v/>
      </c>
      <c r="K74" s="412">
        <f>IF('1-1県'!$K189="","",'1-1県'!$K189)</f>
        <v>60</v>
      </c>
      <c r="L74" s="386" t="str">
        <f>IF('1-1県'!$L189="","",'1-1県'!$L189)</f>
        <v/>
      </c>
      <c r="M74" s="393">
        <f>IF('1-1県'!$M189="","",'1-1県'!$M189)</f>
        <v>1037355</v>
      </c>
      <c r="N74" s="386" t="str">
        <f>IF('1-1県'!$N189="","",'1-1県'!$N189)</f>
        <v/>
      </c>
      <c r="O74" s="393">
        <f>IF('1-1県'!$O189="","",'1-1県'!$O189)</f>
        <v>472985</v>
      </c>
      <c r="P74" s="386" t="str">
        <f>IF('1-1県'!$P189="","",'1-1県'!$P189)</f>
        <v/>
      </c>
      <c r="Q74" s="392">
        <f>IF('1-1県'!$Q189="","",'1-1県'!$Q189)</f>
        <v>76.099999999999994</v>
      </c>
      <c r="R74" s="386" t="str">
        <f>IF('1-1県'!$R189="","",'1-1県'!$R189)</f>
        <v/>
      </c>
      <c r="S74" s="392">
        <f>IF('1-1県'!$S189="","",'1-1県'!$S189)</f>
        <v>80.8</v>
      </c>
      <c r="T74" s="386" t="str">
        <f>IF('1-1県'!$T189="","",'1-1県'!$T189)</f>
        <v/>
      </c>
      <c r="U74" s="392">
        <f>IF('1-1県'!$U189="","",'1-1県'!$U189)</f>
        <v>77</v>
      </c>
      <c r="V74" s="386" t="str">
        <f>IF('1-1県'!$V189="","",'1-1県'!$V189)</f>
        <v/>
      </c>
      <c r="W74" s="392">
        <f>IF('1-1県'!$W189="","",'1-1県'!$W189)</f>
        <v>81.2</v>
      </c>
      <c r="X74" s="386" t="str">
        <f>IF('1-1県'!$X189="","",'1-1県'!$X189)</f>
        <v/>
      </c>
      <c r="Y74" s="392">
        <f>IF('1-1県'!$Y189="","",'1-1県'!$Y189)</f>
        <v>121.3</v>
      </c>
      <c r="Z74" s="386" t="str">
        <f>IF('1-1県'!$Z189="","",'1-1県'!$Z189)</f>
        <v/>
      </c>
      <c r="AA74" s="392">
        <f>IF('1-1県'!$AA189="","",'1-1県'!$AA189)</f>
        <v>121.5</v>
      </c>
      <c r="AB74" s="407" t="s">
        <v>108</v>
      </c>
      <c r="AC74" s="408">
        <v>6</v>
      </c>
      <c r="AD74" s="409">
        <v>3</v>
      </c>
      <c r="AE74" s="386" t="str">
        <f>IF('1-1県'!$AB189="","",'1-1県'!$AB189)</f>
        <v/>
      </c>
      <c r="AF74" s="420">
        <f>IF('1-1県'!$AC189="","",'1-1県'!$AC189)</f>
        <v>467</v>
      </c>
      <c r="AG74" s="386" t="str">
        <f>IF('1-1県'!$AD189="","",'1-1県'!$AD189)</f>
        <v/>
      </c>
      <c r="AH74" s="420">
        <f>IF('1-1県'!$AE189="","",'1-1県'!$AE189)</f>
        <v>190</v>
      </c>
      <c r="AI74" s="386" t="str">
        <f>IF('1-1県'!$AF189="","",'1-1県'!$AF189)</f>
        <v/>
      </c>
      <c r="AJ74" s="420">
        <f>IF('1-1県'!$AG189="","",'1-1県'!$AG189)</f>
        <v>204</v>
      </c>
      <c r="AK74" s="386" t="str">
        <f>IF('1-1県'!$AH189="","",'1-1県'!$AH189)</f>
        <v/>
      </c>
      <c r="AL74" s="420">
        <f>IF('1-1県'!$AI189="","",'1-1県'!$AI189)</f>
        <v>404</v>
      </c>
      <c r="AM74" s="386" t="str">
        <f>IF('1-1県'!$AJ189="","",'1-1県'!$AJ189)</f>
        <v/>
      </c>
      <c r="AN74" s="420">
        <f>IF('1-1県'!$AK189="","",'1-1県'!$AK189)</f>
        <v>23571</v>
      </c>
      <c r="AO74" s="386" t="str">
        <f>IF('1-1県'!$AL189="","",'1-1県'!$AL189)</f>
        <v/>
      </c>
      <c r="AP74" s="420">
        <f>IF('1-1県'!$AM189="","",'1-1県'!$AM189)</f>
        <v>51689</v>
      </c>
      <c r="AQ74" s="386" t="str">
        <f>IF('1-1県'!$AN189="","",'1-1県'!$AN189)</f>
        <v/>
      </c>
      <c r="AR74" s="420">
        <f>IF('1-1県'!$AO189="","",'1-1県'!$AO189)</f>
        <v>1213</v>
      </c>
      <c r="AS74" s="386" t="str">
        <f>IF('1-1県'!$AP189="","",'1-1県'!$AP189)</f>
        <v/>
      </c>
      <c r="AT74" s="420">
        <f>IF('1-1県'!$AQ189="","",'1-1県'!$AQ189)</f>
        <v>274001</v>
      </c>
      <c r="AU74" s="386" t="str">
        <f>IF('1-1県'!AR189="","",'1-1県'!AR189)</f>
        <v/>
      </c>
      <c r="AV74" s="420">
        <f>IF('1-1県'!$AS189="","",'1-1県'!$AS189)</f>
        <v>4690</v>
      </c>
      <c r="AW74" s="386" t="str">
        <f>IF('1-1県'!$AT189="","",'1-1県'!$AT189)</f>
        <v/>
      </c>
      <c r="AX74" s="420">
        <f>IF('1-1県'!$AU189="","",'1-1県'!$AU189)</f>
        <v>41806</v>
      </c>
      <c r="AY74" s="386" t="str">
        <f>IF('1-1県'!AV189="","",'1-1県'!AV189)</f>
        <v/>
      </c>
      <c r="AZ74" s="421">
        <f>IF('1-1県'!AW189="","",'1-1県'!AW189)</f>
        <v>27920</v>
      </c>
      <c r="BA74" s="410" t="str">
        <f>IF('1-1県'!AX$189="","",'1-1県'!AX$189)</f>
        <v>-</v>
      </c>
      <c r="BB74" s="244" t="str">
        <f>IF('1-1県'!AY$189="","",'1-1県'!AY$189)</f>
        <v>-</v>
      </c>
      <c r="BC74" s="407" t="s">
        <v>108</v>
      </c>
      <c r="BD74" s="408">
        <v>6</v>
      </c>
      <c r="BE74" s="411">
        <v>3</v>
      </c>
      <c r="BF74" s="386" t="str">
        <f>IF('1-1県'!$AZ189="","",'1-1県'!$AZ189)</f>
        <v/>
      </c>
      <c r="BG74" s="421">
        <f>IF('1-1県'!$BA189="","",'1-1県'!$BA189)</f>
        <v>5</v>
      </c>
      <c r="BH74" s="386" t="str">
        <f>IF('1-1県'!$BB189="","",'1-1県'!$BB189)</f>
        <v/>
      </c>
      <c r="BI74" s="421">
        <f>IF('1-1県'!$BC189="","",'1-1県'!$BC189)</f>
        <v>181</v>
      </c>
      <c r="BJ74" s="386" t="str">
        <f>IF('1-1県'!$BD189="","",'1-1県'!$BD189)</f>
        <v/>
      </c>
      <c r="BK74" s="421">
        <f>IF('1-1県'!$BE189="","",'1-1県'!$BE189)</f>
        <v>6480</v>
      </c>
      <c r="BL74" s="386" t="str">
        <f>IF('1-1県'!$BF189="","",'1-1県'!$BF189)</f>
        <v/>
      </c>
      <c r="BM74" s="421">
        <f>IF('1-1県'!$BG189="","",'1-1県'!$BG189)</f>
        <v>7330.7719999999999</v>
      </c>
      <c r="BN74" s="386" t="str">
        <f>IF('1-1県'!$BH189="","",'1-1県'!$BH189)</f>
        <v/>
      </c>
      <c r="BO74" s="421">
        <f>IF('1-1県'!$BI189="","",'1-1県'!$BI189)</f>
        <v>5958</v>
      </c>
      <c r="BP74" s="386" t="str">
        <f>IF('1-1県'!$BJ189="","",'1-1県'!$BJ189)</f>
        <v/>
      </c>
      <c r="BQ74" s="421">
        <f>IF('1-1県'!$BK189="","",'1-1県'!$BK189)</f>
        <v>883</v>
      </c>
      <c r="BR74" s="386" t="str">
        <f>IF('1-1県'!$BL189="","",'1-1県'!$BL189)</f>
        <v/>
      </c>
      <c r="BS74" s="421">
        <f>IF('1-1県'!$BM189="","",'1-1県'!$BM189)</f>
        <v>3280</v>
      </c>
      <c r="BT74" s="386" t="str">
        <f>IF('1-1県'!$BN189="","",'1-1県'!$BN189)</f>
        <v/>
      </c>
      <c r="BU74" s="420">
        <f>IF('1-1県'!$BO189="","",'1-1県'!$BO189)</f>
        <v>1796</v>
      </c>
      <c r="BV74" s="491"/>
      <c r="BW74" s="420">
        <f>IF('1-1県'!$BQ189="","",'1-1県'!$BQ189)</f>
        <v>8276</v>
      </c>
      <c r="BX74" s="386" t="str">
        <f>IF('1-1県'!$BR189="","",'1-1県'!$BR189)</f>
        <v/>
      </c>
      <c r="BY74" s="421">
        <f>IF('1-1県'!$BS189="","",'1-1県'!$BS189)</f>
        <v>115392</v>
      </c>
      <c r="BZ74" s="386" t="str">
        <f>IF('1-1県'!$BT189="","",'1-1県'!$BT189)</f>
        <v/>
      </c>
      <c r="CA74" s="392">
        <f>IF('1-1県'!$BU189="","",'1-1県'!$BU189)</f>
        <v>0</v>
      </c>
      <c r="CB74" s="386" t="str">
        <f>IF('1-1県'!$BV189="","",'1-1県'!$BV189)</f>
        <v/>
      </c>
      <c r="CC74" s="392">
        <f>IF('1-1県'!$BW189="","",'1-1県'!$BW189)</f>
        <v>107.3</v>
      </c>
      <c r="CD74" s="407" t="s">
        <v>108</v>
      </c>
      <c r="CE74" s="408">
        <v>6</v>
      </c>
      <c r="CF74" s="409">
        <v>3</v>
      </c>
      <c r="CG74" s="386" t="str">
        <f>IF('1-1県'!$BX189="","",'1-1県'!$BX189)</f>
        <v/>
      </c>
      <c r="CH74" s="421">
        <f>IF('1-1県'!$BY189="","",'1-1県'!$BY189)</f>
        <v>311766</v>
      </c>
      <c r="CI74" s="386" t="str">
        <f>IF('1-1県'!$BZ189="","",'1-1県'!$BZ189)</f>
        <v>r</v>
      </c>
      <c r="CJ74" s="395">
        <f>IF('1-1県'!$CA189="","",'1-1県'!$CA189)</f>
        <v>1.31</v>
      </c>
      <c r="CK74" s="386" t="str">
        <f>IF('1-1県'!$CB189="","",'1-1県'!$CB189)</f>
        <v/>
      </c>
      <c r="CL74" s="421">
        <f>IF('1-1県'!$CC189="","",'1-1県'!$CC189)</f>
        <v>4635</v>
      </c>
      <c r="CM74" s="386" t="str">
        <f>IF('1-1県'!$CD189="","",'1-1県'!$CD189)</f>
        <v/>
      </c>
      <c r="CN74" s="421">
        <f>IF('1-1県'!$CE189="","",'1-1県'!$CE189)</f>
        <v>9582</v>
      </c>
      <c r="CO74" s="386" t="str">
        <f>IF('1-1県'!$CF189="","",'1-1県'!$CF189)</f>
        <v/>
      </c>
      <c r="CP74" s="391">
        <f>IF('1-1県'!$CG189="","",'1-1県'!$CG189)</f>
        <v>94.6</v>
      </c>
      <c r="CQ74" s="386" t="str">
        <f>IF('1-1県'!$CH189="","",'1-1県'!$CH189)</f>
        <v/>
      </c>
      <c r="CR74" s="391">
        <f>IF('1-1県'!$CI189="","",'1-1県'!$CI189)</f>
        <v>87.7</v>
      </c>
      <c r="CS74" s="386" t="str">
        <f>IF('1-1県'!$CJ189="","",'1-1県'!$CJ189)</f>
        <v/>
      </c>
      <c r="CT74" s="391">
        <f>IF('1-1県'!$CK189="","",'1-1県'!$CK189)</f>
        <v>105.4</v>
      </c>
      <c r="CU74" s="386" t="str">
        <f>IF('1-1県'!$CL189="","",'1-1県'!$CL189)</f>
        <v/>
      </c>
      <c r="CV74" s="391">
        <f>IF('1-1県'!$CM189="","",'1-1県'!$CM189)</f>
        <v>97.7</v>
      </c>
      <c r="CW74" s="386" t="str">
        <f>IF('1-1県'!$CN189="","",'1-1県'!$CN189)</f>
        <v/>
      </c>
      <c r="CX74" s="391">
        <f>IF('1-1県'!$CO189="","",'1-1県'!$CO189)</f>
        <v>101.5</v>
      </c>
      <c r="CY74" s="386" t="str">
        <f>IF('1-1県'!$CP189="","",'1-1県'!$CP189)</f>
        <v/>
      </c>
      <c r="CZ74" s="391">
        <f>IF('1-1県'!$CQ189="","",'1-1県'!$CQ189)</f>
        <v>98.4</v>
      </c>
      <c r="DA74" s="386" t="str">
        <f>IF('1-1県'!$CR189="","",'1-1県'!$CR189)</f>
        <v/>
      </c>
      <c r="DB74" s="391">
        <f>IF('1-1県'!$CS189="","",'1-1県'!$CS189)</f>
        <v>97.5</v>
      </c>
      <c r="DC74" s="386" t="str">
        <f>IF('1-1県'!$CT189="","",'1-1県'!$CT189)</f>
        <v/>
      </c>
      <c r="DD74" s="392">
        <f>IF('1-1県'!$CU189="","",'1-1県'!$CU189)</f>
        <v>2.5</v>
      </c>
      <c r="DE74" s="244"/>
      <c r="DF74" s="244" t="str">
        <f>IF('1-1県'!DB189="","",'1-1県'!DB189)</f>
        <v/>
      </c>
      <c r="DG74" s="244" t="str">
        <f>IF('1-1県'!DC189="","",'1-1県'!DC189)</f>
        <v/>
      </c>
    </row>
    <row r="75" spans="1:111" s="8" customFormat="1" ht="18" customHeight="1">
      <c r="A75" s="407">
        <v>2024</v>
      </c>
      <c r="B75" s="407" t="s">
        <v>108</v>
      </c>
      <c r="C75" s="408">
        <v>6</v>
      </c>
      <c r="D75" s="409">
        <v>4</v>
      </c>
      <c r="E75" s="12" t="str">
        <f t="shared" si="1"/>
        <v>64</v>
      </c>
      <c r="F75" s="386" t="str">
        <f>IF('1-1県'!$F190="","",'1-1県'!$F190)</f>
        <v/>
      </c>
      <c r="G75" s="412">
        <f>IF('1-1県'!$G190="","",'1-1県'!$G190)</f>
        <v>40</v>
      </c>
      <c r="H75" s="386" t="str">
        <f>IF('1-1県'!$H190="","",'1-1県'!$H190)</f>
        <v/>
      </c>
      <c r="I75" s="412">
        <f>IF('1-1県'!$I190="","",'1-1県'!$I190)</f>
        <v>28.6</v>
      </c>
      <c r="J75" s="386" t="str">
        <f>IF('1-1県'!$J190="","",'1-1県'!$J190)</f>
        <v/>
      </c>
      <c r="K75" s="412">
        <f>IF('1-1県'!$K190="","",'1-1県'!$K190)</f>
        <v>100</v>
      </c>
      <c r="L75" s="386" t="str">
        <f>IF('1-1県'!$L190="","",'1-1県'!$L190)</f>
        <v/>
      </c>
      <c r="M75" s="393">
        <f>IF('1-1県'!$M190="","",'1-1県'!$M190)</f>
        <v>1034230</v>
      </c>
      <c r="N75" s="386" t="str">
        <f>IF('1-1県'!$N190="","",'1-1県'!$N190)</f>
        <v/>
      </c>
      <c r="O75" s="393">
        <f>IF('1-1県'!$O190="","",'1-1県'!$O190)</f>
        <v>472635</v>
      </c>
      <c r="P75" s="386" t="str">
        <f>IF('1-1県'!$P190="","",'1-1県'!$P190)</f>
        <v/>
      </c>
      <c r="Q75" s="392">
        <f>IF('1-1県'!$Q190="","",'1-1県'!$Q190)</f>
        <v>82.2</v>
      </c>
      <c r="R75" s="386" t="str">
        <f>IF('1-1県'!$R190="","",'1-1県'!$R190)</f>
        <v/>
      </c>
      <c r="S75" s="392">
        <f>IF('1-1県'!$S190="","",'1-1県'!$S190)</f>
        <v>83.7</v>
      </c>
      <c r="T75" s="386" t="str">
        <f>IF('1-1県'!$T190="","",'1-1県'!$T190)</f>
        <v/>
      </c>
      <c r="U75" s="392">
        <f>IF('1-1県'!$U190="","",'1-1県'!$U190)</f>
        <v>80.7</v>
      </c>
      <c r="V75" s="386" t="str">
        <f>IF('1-1県'!$V190="","",'1-1県'!$V190)</f>
        <v/>
      </c>
      <c r="W75" s="392">
        <f>IF('1-1県'!$W190="","",'1-1県'!$W190)</f>
        <v>80.7</v>
      </c>
      <c r="X75" s="386" t="str">
        <f>IF('1-1県'!$X190="","",'1-1県'!$X190)</f>
        <v/>
      </c>
      <c r="Y75" s="392">
        <f>IF('1-1県'!$Y190="","",'1-1県'!$Y190)</f>
        <v>118.7</v>
      </c>
      <c r="Z75" s="386" t="str">
        <f>IF('1-1県'!$Z190="","",'1-1県'!$Z190)</f>
        <v/>
      </c>
      <c r="AA75" s="392">
        <f>IF('1-1県'!$AA190="","",'1-1県'!$AA190)</f>
        <v>121.7</v>
      </c>
      <c r="AB75" s="407" t="s">
        <v>108</v>
      </c>
      <c r="AC75" s="408">
        <v>6</v>
      </c>
      <c r="AD75" s="409">
        <v>4</v>
      </c>
      <c r="AE75" s="386" t="str">
        <f>IF('1-1県'!$AB190="","",'1-1県'!$AB190)</f>
        <v/>
      </c>
      <c r="AF75" s="420">
        <f>IF('1-1県'!$AC190="","",'1-1県'!$AC190)</f>
        <v>565</v>
      </c>
      <c r="AG75" s="386" t="str">
        <f>IF('1-1県'!$AD190="","",'1-1県'!$AD190)</f>
        <v/>
      </c>
      <c r="AH75" s="420">
        <f>IF('1-1県'!$AE190="","",'1-1県'!$AE190)</f>
        <v>186</v>
      </c>
      <c r="AI75" s="386" t="str">
        <f>IF('1-1県'!$AF190="","",'1-1県'!$AF190)</f>
        <v/>
      </c>
      <c r="AJ75" s="420">
        <f>IF('1-1県'!$AG190="","",'1-1県'!$AG190)</f>
        <v>219</v>
      </c>
      <c r="AK75" s="386" t="str">
        <f>IF('1-1県'!$AH190="","",'1-1県'!$AH190)</f>
        <v/>
      </c>
      <c r="AL75" s="420">
        <f>IF('1-1県'!$AI190="","",'1-1県'!$AI190)</f>
        <v>185</v>
      </c>
      <c r="AM75" s="386" t="str">
        <f>IF('1-1県'!$AJ190="","",'1-1県'!$AJ190)</f>
        <v/>
      </c>
      <c r="AN75" s="420">
        <f>IF('1-1県'!$AK190="","",'1-1県'!$AK190)</f>
        <v>17715</v>
      </c>
      <c r="AO75" s="386" t="str">
        <f>IF('1-1県'!$AL190="","",'1-1県'!$AL190)</f>
        <v/>
      </c>
      <c r="AP75" s="420">
        <f>IF('1-1県'!$AM190="","",'1-1県'!$AM190)</f>
        <v>81334</v>
      </c>
      <c r="AQ75" s="386" t="str">
        <f>IF('1-1県'!$AN190="","",'1-1県'!$AN190)</f>
        <v/>
      </c>
      <c r="AR75" s="420">
        <f>IF('1-1県'!$AO190="","",'1-1県'!$AO190)</f>
        <v>1756</v>
      </c>
      <c r="AS75" s="386" t="str">
        <f>IF('1-1県'!$AP190="","",'1-1県'!$AP190)</f>
        <v/>
      </c>
      <c r="AT75" s="420">
        <f>IF('1-1県'!$AQ190="","",'1-1県'!$AQ190)</f>
        <v>220976</v>
      </c>
      <c r="AU75" s="386" t="str">
        <f>IF('1-1県'!AR190="","",'1-1県'!AR190)</f>
        <v/>
      </c>
      <c r="AV75" s="420">
        <f>IF('1-1県'!$AS190="","",'1-1県'!$AS190)</f>
        <v>3622</v>
      </c>
      <c r="AW75" s="386" t="str">
        <f>IF('1-1県'!$AT190="","",'1-1県'!$AT190)</f>
        <v/>
      </c>
      <c r="AX75" s="420">
        <f>IF('1-1県'!$AU190="","",'1-1県'!$AU190)</f>
        <v>42158</v>
      </c>
      <c r="AY75" s="386" t="str">
        <f>IF('1-1県'!AV190="","",'1-1県'!AV190)</f>
        <v/>
      </c>
      <c r="AZ75" s="421">
        <f>IF('1-1県'!AW190="","",'1-1県'!AW190)</f>
        <v>27849</v>
      </c>
      <c r="BA75" s="410" t="str">
        <f>IF('1-1県'!AX$190="","",'1-1県'!AX$190)</f>
        <v>-</v>
      </c>
      <c r="BB75" s="244" t="str">
        <f>IF('1-1県'!AY$190="","",'1-1県'!AY$190)</f>
        <v>-</v>
      </c>
      <c r="BC75" s="407" t="s">
        <v>108</v>
      </c>
      <c r="BD75" s="408">
        <v>6</v>
      </c>
      <c r="BE75" s="411">
        <v>4</v>
      </c>
      <c r="BF75" s="386" t="str">
        <f>IF('1-1県'!$AZ190="","",'1-1県'!$AZ190)</f>
        <v/>
      </c>
      <c r="BG75" s="421">
        <f>IF('1-1県'!$BA190="","",'1-1県'!$BA190)</f>
        <v>3</v>
      </c>
      <c r="BH75" s="386" t="str">
        <f>IF('1-1県'!$BB190="","",'1-1県'!$BB190)</f>
        <v/>
      </c>
      <c r="BI75" s="421">
        <f>IF('1-1県'!$BC190="","",'1-1県'!$BC190)</f>
        <v>136</v>
      </c>
      <c r="BJ75" s="386" t="str">
        <f>IF('1-1県'!$BD190="","",'1-1県'!$BD190)</f>
        <v/>
      </c>
      <c r="BK75" s="421">
        <f>IF('1-1県'!$BE190="","",'1-1県'!$BE190)</f>
        <v>6171</v>
      </c>
      <c r="BL75" s="386" t="str">
        <f>IF('1-1県'!$BF190="","",'1-1県'!$BF190)</f>
        <v/>
      </c>
      <c r="BM75" s="421">
        <f>IF('1-1県'!$BG190="","",'1-1県'!$BG190)</f>
        <v>3660.9160000000002</v>
      </c>
      <c r="BN75" s="386" t="str">
        <f>IF('1-1県'!$BH190="","",'1-1県'!$BH190)</f>
        <v/>
      </c>
      <c r="BO75" s="421">
        <f>IF('1-1県'!$BI190="","",'1-1県'!$BI190)</f>
        <v>5649</v>
      </c>
      <c r="BP75" s="386" t="str">
        <f>IF('1-1県'!$BJ190="","",'1-1県'!$BJ190)</f>
        <v/>
      </c>
      <c r="BQ75" s="421">
        <f>IF('1-1県'!$BK190="","",'1-1県'!$BK190)</f>
        <v>911</v>
      </c>
      <c r="BR75" s="386" t="str">
        <f>IF('1-1県'!$BL190="","",'1-1県'!$BL190)</f>
        <v/>
      </c>
      <c r="BS75" s="421">
        <f>IF('1-1県'!$BM190="","",'1-1県'!$BM190)</f>
        <v>3068</v>
      </c>
      <c r="BT75" s="386" t="str">
        <f>IF('1-1県'!$BN190="","",'1-1県'!$BN190)</f>
        <v/>
      </c>
      <c r="BU75" s="420">
        <f>IF('1-1県'!$BO190="","",'1-1県'!$BO190)</f>
        <v>1669</v>
      </c>
      <c r="BV75" s="491"/>
      <c r="BW75" s="420">
        <f>IF('1-1県'!$BQ190="","",'1-1県'!$BQ190)</f>
        <v>7886</v>
      </c>
      <c r="BX75" s="386" t="str">
        <f>IF('1-1県'!$BR190="","",'1-1県'!$BR190)</f>
        <v/>
      </c>
      <c r="BY75" s="421">
        <f>IF('1-1県'!$BS190="","",'1-1県'!$BS190)</f>
        <v>89507</v>
      </c>
      <c r="BZ75" s="386" t="str">
        <f>IF('1-1県'!$BT190="","",'1-1県'!$BT190)</f>
        <v/>
      </c>
      <c r="CA75" s="392">
        <f>IF('1-1県'!$BU190="","",'1-1県'!$BU190)</f>
        <v>0</v>
      </c>
      <c r="CB75" s="386" t="str">
        <f>IF('1-1県'!$BV190="","",'1-1県'!$BV190)</f>
        <v/>
      </c>
      <c r="CC75" s="392">
        <f>IF('1-1県'!$BW190="","",'1-1県'!$BW190)</f>
        <v>107.9</v>
      </c>
      <c r="CD75" s="407" t="s">
        <v>108</v>
      </c>
      <c r="CE75" s="408">
        <v>6</v>
      </c>
      <c r="CF75" s="409">
        <v>4</v>
      </c>
      <c r="CG75" s="386" t="str">
        <f>IF('1-1県'!$BX190="","",'1-1県'!$BX190)</f>
        <v/>
      </c>
      <c r="CH75" s="421">
        <f>IF('1-1県'!$BY190="","",'1-1県'!$BY190)</f>
        <v>264620</v>
      </c>
      <c r="CI75" s="386" t="str">
        <f>IF('1-1県'!$BZ190="","",'1-1県'!$BZ190)</f>
        <v>r</v>
      </c>
      <c r="CJ75" s="395">
        <f>IF('1-1県'!$CA190="","",'1-1県'!$CA190)</f>
        <v>1.3</v>
      </c>
      <c r="CK75" s="386" t="str">
        <f>IF('1-1県'!$CB190="","",'1-1県'!$CB190)</f>
        <v/>
      </c>
      <c r="CL75" s="421">
        <f>IF('1-1県'!$CC190="","",'1-1県'!$CC190)</f>
        <v>6239</v>
      </c>
      <c r="CM75" s="386" t="str">
        <f>IF('1-1県'!$CD190="","",'1-1県'!$CD190)</f>
        <v/>
      </c>
      <c r="CN75" s="421">
        <f>IF('1-1県'!$CE190="","",'1-1県'!$CE190)</f>
        <v>9387</v>
      </c>
      <c r="CO75" s="386" t="str">
        <f>IF('1-1県'!$CF190="","",'1-1県'!$CF190)</f>
        <v/>
      </c>
      <c r="CP75" s="391">
        <f>IF('1-1県'!$CG190="","",'1-1県'!$CG190)</f>
        <v>94.8</v>
      </c>
      <c r="CQ75" s="386" t="str">
        <f>IF('1-1県'!$CH190="","",'1-1県'!$CH190)</f>
        <v/>
      </c>
      <c r="CR75" s="391">
        <f>IF('1-1県'!$CI190="","",'1-1県'!$CI190)</f>
        <v>87.5</v>
      </c>
      <c r="CS75" s="386" t="str">
        <f>IF('1-1県'!$CJ190="","",'1-1県'!$CJ190)</f>
        <v/>
      </c>
      <c r="CT75" s="391">
        <f>IF('1-1県'!$CK190="","",'1-1県'!$CK190)</f>
        <v>108.5</v>
      </c>
      <c r="CU75" s="386" t="str">
        <f>IF('1-1県'!$CL190="","",'1-1県'!$CL190)</f>
        <v/>
      </c>
      <c r="CV75" s="391">
        <f>IF('1-1県'!$CM190="","",'1-1県'!$CM190)</f>
        <v>100.1</v>
      </c>
      <c r="CW75" s="386" t="str">
        <f>IF('1-1県'!$CN190="","",'1-1県'!$CN190)</f>
        <v/>
      </c>
      <c r="CX75" s="391">
        <f>IF('1-1県'!$CO190="","",'1-1県'!$CO190)</f>
        <v>102.9</v>
      </c>
      <c r="CY75" s="386" t="str">
        <f>IF('1-1県'!$CP190="","",'1-1県'!$CP190)</f>
        <v/>
      </c>
      <c r="CZ75" s="391">
        <f>IF('1-1県'!$CQ190="","",'1-1県'!$CQ190)</f>
        <v>102.6</v>
      </c>
      <c r="DA75" s="386" t="str">
        <f>IF('1-1県'!$CR190="","",'1-1県'!$CR190)</f>
        <v/>
      </c>
      <c r="DB75" s="391">
        <f>IF('1-1県'!$CS190="","",'1-1県'!$CS190)</f>
        <v>113.1</v>
      </c>
      <c r="DC75" s="386" t="str">
        <f>IF('1-1県'!$CT190="","",'1-1県'!$CT190)</f>
        <v/>
      </c>
      <c r="DD75" s="392">
        <f>IF('1-1県'!$CU190="","",'1-1県'!$CU190)</f>
        <v>0</v>
      </c>
      <c r="DE75" s="244"/>
      <c r="DF75" s="244" t="str">
        <f>IF('1-1県'!DB190="","",'1-1県'!DB190)</f>
        <v/>
      </c>
      <c r="DG75" s="244" t="str">
        <f>IF('1-1県'!DC190="","",'1-1県'!DC190)</f>
        <v/>
      </c>
    </row>
    <row r="76" spans="1:111" s="8" customFormat="1" ht="18" customHeight="1">
      <c r="A76" s="407">
        <v>2024</v>
      </c>
      <c r="B76" s="407" t="s">
        <v>108</v>
      </c>
      <c r="C76" s="408">
        <v>6</v>
      </c>
      <c r="D76" s="409">
        <v>5</v>
      </c>
      <c r="E76" s="12" t="str">
        <f t="shared" si="1"/>
        <v>65</v>
      </c>
      <c r="F76" s="386" t="str">
        <f>IF('1-1県'!$F191="","",'1-1県'!$F191)</f>
        <v/>
      </c>
      <c r="G76" s="412">
        <f>IF('1-1県'!$G191="","",'1-1県'!$G191)</f>
        <v>40</v>
      </c>
      <c r="H76" s="386" t="str">
        <f>IF('1-1県'!$H191="","",'1-1県'!$H191)</f>
        <v/>
      </c>
      <c r="I76" s="412">
        <f>IF('1-1県'!$I191="","",'1-1県'!$I191)</f>
        <v>42.9</v>
      </c>
      <c r="J76" s="386" t="str">
        <f>IF('1-1県'!$J191="","",'1-1県'!$J191)</f>
        <v/>
      </c>
      <c r="K76" s="412">
        <f>IF('1-1県'!$K191="","",'1-1県'!$K191)</f>
        <v>70</v>
      </c>
      <c r="L76" s="386" t="str">
        <f>IF('1-1県'!$L191="","",'1-1県'!$L191)</f>
        <v/>
      </c>
      <c r="M76" s="393">
        <f>IF('1-1県'!$M191="","",'1-1県'!$M191)</f>
        <v>1034090</v>
      </c>
      <c r="N76" s="386" t="str">
        <f>IF('1-1県'!$N191="","",'1-1県'!$N191)</f>
        <v/>
      </c>
      <c r="O76" s="393">
        <f>IF('1-1県'!$O191="","",'1-1県'!$O191)</f>
        <v>474870</v>
      </c>
      <c r="P76" s="386" t="str">
        <f>IF('1-1県'!$P191="","",'1-1県'!$P191)</f>
        <v/>
      </c>
      <c r="Q76" s="392">
        <f>IF('1-1県'!$Q191="","",'1-1県'!$Q191)</f>
        <v>78.599999999999994</v>
      </c>
      <c r="R76" s="386" t="str">
        <f>IF('1-1県'!$R191="","",'1-1県'!$R191)</f>
        <v/>
      </c>
      <c r="S76" s="392">
        <f>IF('1-1県'!$S191="","",'1-1県'!$S191)</f>
        <v>74.400000000000006</v>
      </c>
      <c r="T76" s="386" t="str">
        <f>IF('1-1県'!$T191="","",'1-1県'!$T191)</f>
        <v/>
      </c>
      <c r="U76" s="392">
        <f>IF('1-1県'!$U191="","",'1-1県'!$U191)</f>
        <v>80.5</v>
      </c>
      <c r="V76" s="386" t="str">
        <f>IF('1-1県'!$V191="","",'1-1県'!$V191)</f>
        <v/>
      </c>
      <c r="W76" s="392">
        <f>IF('1-1県'!$W191="","",'1-1県'!$W191)</f>
        <v>75.2</v>
      </c>
      <c r="X76" s="386" t="str">
        <f>IF('1-1県'!$X191="","",'1-1県'!$X191)</f>
        <v/>
      </c>
      <c r="Y76" s="392">
        <f>IF('1-1県'!$Y191="","",'1-1県'!$Y191)</f>
        <v>115.6</v>
      </c>
      <c r="Z76" s="386" t="str">
        <f>IF('1-1県'!$Z191="","",'1-1県'!$Z191)</f>
        <v/>
      </c>
      <c r="AA76" s="392">
        <f>IF('1-1県'!$AA191="","",'1-1県'!$AA191)</f>
        <v>118</v>
      </c>
      <c r="AB76" s="407" t="s">
        <v>108</v>
      </c>
      <c r="AC76" s="408">
        <v>6</v>
      </c>
      <c r="AD76" s="409">
        <v>5</v>
      </c>
      <c r="AE76" s="386" t="str">
        <f>IF('1-1県'!$AB191="","",'1-1県'!$AB191)</f>
        <v/>
      </c>
      <c r="AF76" s="420">
        <f>IF('1-1県'!$AC191="","",'1-1県'!$AC191)</f>
        <v>410</v>
      </c>
      <c r="AG76" s="386" t="str">
        <f>IF('1-1県'!$AD191="","",'1-1県'!$AD191)</f>
        <v/>
      </c>
      <c r="AH76" s="420">
        <f>IF('1-1県'!$AE191="","",'1-1県'!$AE191)</f>
        <v>171</v>
      </c>
      <c r="AI76" s="386" t="str">
        <f>IF('1-1県'!$AF191="","",'1-1県'!$AF191)</f>
        <v/>
      </c>
      <c r="AJ76" s="420">
        <f>IF('1-1県'!$AG191="","",'1-1県'!$AG191)</f>
        <v>84</v>
      </c>
      <c r="AK76" s="386" t="str">
        <f>IF('1-1県'!$AH191="","",'1-1県'!$AH191)</f>
        <v/>
      </c>
      <c r="AL76" s="420">
        <f>IF('1-1県'!$AI191="","",'1-1県'!$AI191)</f>
        <v>380</v>
      </c>
      <c r="AM76" s="386" t="str">
        <f>IF('1-1県'!$AJ191="","",'1-1県'!$AJ191)</f>
        <v/>
      </c>
      <c r="AN76" s="420">
        <f>IF('1-1県'!$AK191="","",'1-1県'!$AK191)</f>
        <v>19173</v>
      </c>
      <c r="AO76" s="386" t="str">
        <f>IF('1-1県'!$AL191="","",'1-1県'!$AL191)</f>
        <v/>
      </c>
      <c r="AP76" s="420">
        <f>IF('1-1県'!$AM191="","",'1-1県'!$AM191)</f>
        <v>64846</v>
      </c>
      <c r="AQ76" s="386" t="str">
        <f>IF('1-1県'!$AN191="","",'1-1県'!$AN191)</f>
        <v/>
      </c>
      <c r="AR76" s="420">
        <f>IF('1-1県'!$AO191="","",'1-1県'!$AO191)</f>
        <v>1341</v>
      </c>
      <c r="AS76" s="386" t="str">
        <f>IF('1-1県'!$AP191="","",'1-1県'!$AP191)</f>
        <v/>
      </c>
      <c r="AT76" s="420">
        <f>IF('1-1県'!$AQ191="","",'1-1県'!$AQ191)</f>
        <v>242757</v>
      </c>
      <c r="AU76" s="386" t="str">
        <f>IF('1-1県'!AR191="","",'1-1県'!AR191)</f>
        <v/>
      </c>
      <c r="AV76" s="420">
        <f>IF('1-1県'!$AS191="","",'1-1県'!$AS191)</f>
        <v>3891</v>
      </c>
      <c r="AW76" s="386" t="str">
        <f>IF('1-1県'!$AT191="","",'1-1県'!$AT191)</f>
        <v/>
      </c>
      <c r="AX76" s="420">
        <f>IF('1-1県'!$AU191="","",'1-1県'!$AU191)</f>
        <v>41789</v>
      </c>
      <c r="AY76" s="386" t="str">
        <f>IF('1-1県'!AV191="","",'1-1県'!AV191)</f>
        <v/>
      </c>
      <c r="AZ76" s="421">
        <f>IF('1-1県'!AW191="","",'1-1県'!AW191)</f>
        <v>28103</v>
      </c>
      <c r="BA76" s="410" t="str">
        <f>IF('1-1県'!AX$191="","",'1-1県'!AX$191)</f>
        <v>-</v>
      </c>
      <c r="BB76" s="244" t="str">
        <f>IF('1-1県'!AY$191="","",'1-1県'!AY$191)</f>
        <v>-</v>
      </c>
      <c r="BC76" s="407" t="s">
        <v>108</v>
      </c>
      <c r="BD76" s="408">
        <v>6</v>
      </c>
      <c r="BE76" s="411">
        <v>5</v>
      </c>
      <c r="BF76" s="386" t="str">
        <f>IF('1-1県'!$AZ191="","",'1-1県'!$AZ191)</f>
        <v/>
      </c>
      <c r="BG76" s="421">
        <f>IF('1-1県'!$BA191="","",'1-1県'!$BA191)</f>
        <v>5</v>
      </c>
      <c r="BH76" s="386" t="str">
        <f>IF('1-1県'!$BB191="","",'1-1県'!$BB191)</f>
        <v/>
      </c>
      <c r="BI76" s="421">
        <f>IF('1-1県'!$BC191="","",'1-1県'!$BC191)</f>
        <v>302</v>
      </c>
      <c r="BJ76" s="386" t="str">
        <f>IF('1-1県'!$BD191="","",'1-1県'!$BD191)</f>
        <v/>
      </c>
      <c r="BK76" s="421">
        <f>IF('1-1県'!$BE191="","",'1-1県'!$BE191)</f>
        <v>6334.0129999999999</v>
      </c>
      <c r="BL76" s="386" t="str">
        <f>IF('1-1県'!$BF191="","",'1-1県'!$BF191)</f>
        <v/>
      </c>
      <c r="BM76" s="421">
        <f>IF('1-1県'!$BG191="","",'1-1県'!$BG191)</f>
        <v>3828.7469999999998</v>
      </c>
      <c r="BN76" s="386" t="str">
        <f>IF('1-1県'!$BH191="","",'1-1県'!$BH191)</f>
        <v/>
      </c>
      <c r="BO76" s="421">
        <f>IF('1-1県'!$BI191="","",'1-1県'!$BI191)</f>
        <v>5929</v>
      </c>
      <c r="BP76" s="386" t="str">
        <f>IF('1-1県'!$BJ191="","",'1-1県'!$BJ191)</f>
        <v/>
      </c>
      <c r="BQ76" s="421">
        <f>IF('1-1県'!$BK191="","",'1-1県'!$BK191)</f>
        <v>883</v>
      </c>
      <c r="BR76" s="386" t="str">
        <f>IF('1-1県'!$BL191="","",'1-1県'!$BL191)</f>
        <v/>
      </c>
      <c r="BS76" s="421">
        <f>IF('1-1県'!$BM191="","",'1-1県'!$BM191)</f>
        <v>3346</v>
      </c>
      <c r="BT76" s="386" t="str">
        <f>IF('1-1県'!$BN191="","",'1-1県'!$BN191)</f>
        <v/>
      </c>
      <c r="BU76" s="420">
        <f>IF('1-1県'!$BO191="","",'1-1県'!$BO191)</f>
        <v>1700</v>
      </c>
      <c r="BV76" s="491"/>
      <c r="BW76" s="420">
        <f>IF('1-1県'!$BQ191="","",'1-1県'!$BQ191)</f>
        <v>8308</v>
      </c>
      <c r="BX76" s="386" t="str">
        <f>IF('1-1県'!$BR191="","",'1-1県'!$BR191)</f>
        <v/>
      </c>
      <c r="BY76" s="421">
        <f>IF('1-1県'!$BS191="","",'1-1県'!$BS191)</f>
        <v>99825</v>
      </c>
      <c r="BZ76" s="386" t="str">
        <f>IF('1-1県'!$BT191="","",'1-1県'!$BT191)</f>
        <v/>
      </c>
      <c r="CA76" s="392">
        <f>IF('1-1県'!$BU191="","",'1-1県'!$BU191)</f>
        <v>0</v>
      </c>
      <c r="CB76" s="386" t="str">
        <f>IF('1-1県'!$BV191="","",'1-1県'!$BV191)</f>
        <v/>
      </c>
      <c r="CC76" s="392">
        <f>IF('1-1県'!$BW191="","",'1-1県'!$BW191)</f>
        <v>108.4</v>
      </c>
      <c r="CD76" s="407" t="s">
        <v>108</v>
      </c>
      <c r="CE76" s="408">
        <v>6</v>
      </c>
      <c r="CF76" s="409">
        <v>5</v>
      </c>
      <c r="CG76" s="386" t="str">
        <f>IF('1-1県'!$BX191="","",'1-1県'!$BX191)</f>
        <v/>
      </c>
      <c r="CH76" s="421">
        <f>IF('1-1県'!$BY191="","",'1-1県'!$BY191)</f>
        <v>238645</v>
      </c>
      <c r="CI76" s="386" t="str">
        <f>IF('1-1県'!$BZ191="","",'1-1県'!$BZ191)</f>
        <v>r</v>
      </c>
      <c r="CJ76" s="395">
        <f>IF('1-1県'!$CA191="","",'1-1県'!$CA191)</f>
        <v>1.29</v>
      </c>
      <c r="CK76" s="386" t="str">
        <f>IF('1-1県'!$CB191="","",'1-1県'!$CB191)</f>
        <v/>
      </c>
      <c r="CL76" s="421">
        <f>IF('1-1県'!$CC191="","",'1-1県'!$CC191)</f>
        <v>4780</v>
      </c>
      <c r="CM76" s="386" t="str">
        <f>IF('1-1県'!$CD191="","",'1-1県'!$CD191)</f>
        <v/>
      </c>
      <c r="CN76" s="421">
        <f>IF('1-1県'!$CE191="","",'1-1県'!$CE191)</f>
        <v>9090</v>
      </c>
      <c r="CO76" s="386" t="str">
        <f>IF('1-1県'!$CF191="","",'1-1県'!$CF191)</f>
        <v/>
      </c>
      <c r="CP76" s="391">
        <f>IF('1-1県'!$CG191="","",'1-1県'!$CG191)</f>
        <v>100.8</v>
      </c>
      <c r="CQ76" s="386" t="str">
        <f>IF('1-1県'!$CH191="","",'1-1県'!$CH191)</f>
        <v/>
      </c>
      <c r="CR76" s="391">
        <f>IF('1-1県'!$CI191="","",'1-1県'!$CI191)</f>
        <v>92.5</v>
      </c>
      <c r="CS76" s="386" t="str">
        <f>IF('1-1県'!$CJ191="","",'1-1県'!$CJ191)</f>
        <v/>
      </c>
      <c r="CT76" s="391">
        <f>IF('1-1県'!$CK191="","",'1-1県'!$CK191)</f>
        <v>109</v>
      </c>
      <c r="CU76" s="386" t="str">
        <f>IF('1-1県'!$CL191="","",'1-1県'!$CL191)</f>
        <v/>
      </c>
      <c r="CV76" s="391">
        <f>IF('1-1県'!$CM191="","",'1-1県'!$CM191)</f>
        <v>100</v>
      </c>
      <c r="CW76" s="386" t="str">
        <f>IF('1-1県'!$CN191="","",'1-1県'!$CN191)</f>
        <v/>
      </c>
      <c r="CX76" s="391">
        <f>IF('1-1県'!$CO191="","",'1-1県'!$CO191)</f>
        <v>103.2</v>
      </c>
      <c r="CY76" s="386" t="str">
        <f>IF('1-1県'!$CP191="","",'1-1県'!$CP191)</f>
        <v/>
      </c>
      <c r="CZ76" s="391">
        <f>IF('1-1県'!$CQ191="","",'1-1県'!$CQ191)</f>
        <v>98.1</v>
      </c>
      <c r="DA76" s="386" t="str">
        <f>IF('1-1県'!$CR191="","",'1-1県'!$CR191)</f>
        <v/>
      </c>
      <c r="DB76" s="391">
        <f>IF('1-1県'!$CS191="","",'1-1県'!$CS191)</f>
        <v>92.6</v>
      </c>
      <c r="DC76" s="386" t="str">
        <f>IF('1-1県'!$CT191="","",'1-1県'!$CT191)</f>
        <v/>
      </c>
      <c r="DD76" s="392">
        <f>IF('1-1県'!$CU191="","",'1-1県'!$CU191)</f>
        <v>0</v>
      </c>
      <c r="DE76" s="244"/>
      <c r="DF76" s="244" t="str">
        <f>IF('1-1県'!DB191="","",'1-1県'!DB191)</f>
        <v/>
      </c>
      <c r="DG76" s="244" t="str">
        <f>IF('1-1県'!DC191="","",'1-1県'!DC191)</f>
        <v/>
      </c>
    </row>
    <row r="77" spans="1:111" s="8" customFormat="1" ht="22.25" customHeight="1">
      <c r="A77" s="407">
        <v>2024</v>
      </c>
      <c r="B77" s="407" t="s">
        <v>108</v>
      </c>
      <c r="C77" s="408">
        <v>6</v>
      </c>
      <c r="D77" s="409">
        <v>6</v>
      </c>
      <c r="E77" s="12" t="str">
        <f t="shared" si="1"/>
        <v>66</v>
      </c>
      <c r="F77" s="386" t="str">
        <f>IF('1-1県'!$F192="","",'1-1県'!$F192)</f>
        <v/>
      </c>
      <c r="G77" s="412">
        <f>IF('1-1県'!$G192="","",'1-1県'!$G192)</f>
        <v>60</v>
      </c>
      <c r="H77" s="386" t="str">
        <f>IF('1-1県'!$H192="","",'1-1県'!$H192)</f>
        <v/>
      </c>
      <c r="I77" s="412">
        <f>IF('1-1県'!$I192="","",'1-1県'!$I192)</f>
        <v>57.1</v>
      </c>
      <c r="J77" s="386" t="str">
        <f>IF('1-1県'!$J192="","",'1-1県'!$J192)</f>
        <v/>
      </c>
      <c r="K77" s="412">
        <f>IF('1-1県'!$K192="","",'1-1県'!$K192)</f>
        <v>80</v>
      </c>
      <c r="L77" s="386" t="str">
        <f>IF('1-1県'!$L192="","",'1-1県'!$L192)</f>
        <v/>
      </c>
      <c r="M77" s="393">
        <f>IF('1-1県'!$M192="","",'1-1県'!$M192)</f>
        <v>1033382</v>
      </c>
      <c r="N77" s="386" t="str">
        <f>IF('1-1県'!$N192="","",'1-1県'!$N192)</f>
        <v/>
      </c>
      <c r="O77" s="393">
        <f>IF('1-1県'!$O192="","",'1-1県'!$O192)</f>
        <v>475061</v>
      </c>
      <c r="P77" s="386" t="str">
        <f>IF('1-1県'!$P192="","",'1-1県'!$P192)</f>
        <v/>
      </c>
      <c r="Q77" s="392">
        <f>IF('1-1県'!$Q192="","",'1-1県'!$Q192)</f>
        <v>84.4</v>
      </c>
      <c r="R77" s="386" t="str">
        <f>IF('1-1県'!$R192="","",'1-1県'!$R192)</f>
        <v/>
      </c>
      <c r="S77" s="392">
        <f>IF('1-1県'!$S192="","",'1-1県'!$S192)</f>
        <v>78.8</v>
      </c>
      <c r="T77" s="386" t="str">
        <f>IF('1-1県'!$T192="","",'1-1県'!$T192)</f>
        <v/>
      </c>
      <c r="U77" s="392">
        <f>IF('1-1県'!$U192="","",'1-1県'!$U192)</f>
        <v>79.099999999999994</v>
      </c>
      <c r="V77" s="386" t="str">
        <f>IF('1-1県'!$V192="","",'1-1県'!$V192)</f>
        <v/>
      </c>
      <c r="W77" s="392">
        <f>IF('1-1県'!$W192="","",'1-1県'!$W192)</f>
        <v>76.5</v>
      </c>
      <c r="X77" s="386" t="str">
        <f>IF('1-1県'!$X192="","",'1-1県'!$X192)</f>
        <v/>
      </c>
      <c r="Y77" s="392">
        <f>IF('1-1県'!$Y192="","",'1-1県'!$Y192)</f>
        <v>113.6</v>
      </c>
      <c r="Z77" s="386" t="str">
        <f>IF('1-1県'!$Z192="","",'1-1県'!$Z192)</f>
        <v/>
      </c>
      <c r="AA77" s="392">
        <f>IF('1-1県'!$AA192="","",'1-1県'!$AA192)</f>
        <v>113.2</v>
      </c>
      <c r="AB77" s="407" t="s">
        <v>108</v>
      </c>
      <c r="AC77" s="408">
        <v>6</v>
      </c>
      <c r="AD77" s="409">
        <v>6</v>
      </c>
      <c r="AE77" s="386" t="str">
        <f>IF('1-1県'!$AB192="","",'1-1県'!$AB192)</f>
        <v/>
      </c>
      <c r="AF77" s="420">
        <f>IF('1-1県'!$AC192="","",'1-1県'!$AC192)</f>
        <v>536</v>
      </c>
      <c r="AG77" s="386" t="str">
        <f>IF('1-1県'!$AD192="","",'1-1県'!$AD192)</f>
        <v/>
      </c>
      <c r="AH77" s="420">
        <f>IF('1-1県'!$AE192="","",'1-1県'!$AE192)</f>
        <v>196</v>
      </c>
      <c r="AI77" s="386" t="str">
        <f>IF('1-1県'!$AF192="","",'1-1県'!$AF192)</f>
        <v/>
      </c>
      <c r="AJ77" s="420">
        <f>IF('1-1県'!$AG192="","",'1-1県'!$AG192)</f>
        <v>280</v>
      </c>
      <c r="AK77" s="386" t="str">
        <f>IF('1-1県'!$AH192="","",'1-1県'!$AH192)</f>
        <v/>
      </c>
      <c r="AL77" s="420">
        <f>IF('1-1県'!$AI192="","",'1-1県'!$AI192)</f>
        <v>365</v>
      </c>
      <c r="AM77" s="386" t="str">
        <f>IF('1-1県'!$AJ192="","",'1-1県'!$AJ192)</f>
        <v/>
      </c>
      <c r="AN77" s="420">
        <f>IF('1-1県'!$AK192="","",'1-1県'!$AK192)</f>
        <v>15989</v>
      </c>
      <c r="AO77" s="386" t="str">
        <f>IF('1-1県'!$AL192="","",'1-1県'!$AL192)</f>
        <v/>
      </c>
      <c r="AP77" s="420">
        <f>IF('1-1県'!$AM192="","",'1-1県'!$AM192)</f>
        <v>64018</v>
      </c>
      <c r="AQ77" s="386" t="str">
        <f>IF('1-1県'!$AN192="","",'1-1県'!$AN192)</f>
        <v/>
      </c>
      <c r="AR77" s="420">
        <f>IF('1-1県'!$AO192="","",'1-1県'!$AO192)</f>
        <v>1340</v>
      </c>
      <c r="AS77" s="386" t="str">
        <f>IF('1-1県'!$AP192="","",'1-1県'!$AP192)</f>
        <v/>
      </c>
      <c r="AT77" s="420">
        <f>IF('1-1県'!$AQ192="","",'1-1県'!$AQ192)</f>
        <v>215923</v>
      </c>
      <c r="AU77" s="386" t="str">
        <f>IF('1-1県'!AR192="","",'1-1県'!AR192)</f>
        <v/>
      </c>
      <c r="AV77" s="420">
        <f>IF('1-1県'!$AS192="","",'1-1県'!$AS192)</f>
        <v>3190</v>
      </c>
      <c r="AW77" s="386" t="str">
        <f>IF('1-1県'!$AT192="","",'1-1県'!$AT192)</f>
        <v/>
      </c>
      <c r="AX77" s="420">
        <f>IF('1-1県'!$AU192="","",'1-1県'!$AU192)</f>
        <v>42046</v>
      </c>
      <c r="AY77" s="386" t="str">
        <f>IF('1-1県'!AV192="","",'1-1県'!AV192)</f>
        <v/>
      </c>
      <c r="AZ77" s="421">
        <f>IF('1-1県'!AW192="","",'1-1県'!AW192)</f>
        <v>28112</v>
      </c>
      <c r="BA77" s="410" t="str">
        <f>IF('1-1県'!AX192="","",'1-1県'!AX192)</f>
        <v>-</v>
      </c>
      <c r="BB77" s="244" t="str">
        <f>IF('1-1県'!AY192="","",'1-1県'!AY192)</f>
        <v>-</v>
      </c>
      <c r="BC77" s="407" t="s">
        <v>108</v>
      </c>
      <c r="BD77" s="408">
        <v>6</v>
      </c>
      <c r="BE77" s="411">
        <v>6</v>
      </c>
      <c r="BF77" s="386" t="str">
        <f>IF('1-1県'!$AZ192="","",'1-1県'!$AZ192)</f>
        <v/>
      </c>
      <c r="BG77" s="421">
        <f>IF('1-1県'!$BA192="","",'1-1県'!$BA192)</f>
        <v>7</v>
      </c>
      <c r="BH77" s="386" t="str">
        <f>IF('1-1県'!$BB192="","",'1-1県'!$BB192)</f>
        <v/>
      </c>
      <c r="BI77" s="421">
        <f>IF('1-1県'!$BC192="","",'1-1県'!$BC192)</f>
        <v>2437</v>
      </c>
      <c r="BJ77" s="386" t="str">
        <f>IF('1-1県'!$BD192="","",'1-1県'!$BD192)</f>
        <v/>
      </c>
      <c r="BK77" s="421">
        <f>IF('1-1県'!$BE192="","",'1-1県'!$BE192)</f>
        <v>5729.6549999999997</v>
      </c>
      <c r="BL77" s="386" t="str">
        <f>IF('1-1県'!$BF192="","",'1-1県'!$BF192)</f>
        <v/>
      </c>
      <c r="BM77" s="421">
        <f>IF('1-1県'!$BG192="","",'1-1県'!$BG192)</f>
        <v>3957.0509999999999</v>
      </c>
      <c r="BN77" s="386" t="str">
        <f>IF('1-1県'!$BH192="","",'1-1県'!$BH192)</f>
        <v/>
      </c>
      <c r="BO77" s="421">
        <f>IF('1-1県'!$BI192="","",'1-1県'!$BI192)</f>
        <v>5832</v>
      </c>
      <c r="BP77" s="386" t="str">
        <f>IF('1-1県'!$BJ192="","",'1-1県'!$BJ192)</f>
        <v/>
      </c>
      <c r="BQ77" s="421">
        <f>IF('1-1県'!$BK192="","",'1-1県'!$BK192)</f>
        <v>957</v>
      </c>
      <c r="BR77" s="386" t="str">
        <f>IF('1-1県'!$BL192="","",'1-1県'!$BL192)</f>
        <v/>
      </c>
      <c r="BS77" s="421">
        <f>IF('1-1県'!$BM192="","",'1-1県'!$BM192)</f>
        <v>3133</v>
      </c>
      <c r="BT77" s="386" t="str">
        <f>IF('1-1県'!$BN192="","",'1-1県'!$BN192)</f>
        <v/>
      </c>
      <c r="BU77" s="420">
        <f>IF('1-1県'!$BO192="","",'1-1県'!$BO192)</f>
        <v>1741</v>
      </c>
      <c r="BV77" s="491"/>
      <c r="BW77" s="420">
        <f>IF('1-1県'!$BQ192="","",'1-1県'!$BQ192)</f>
        <v>8061</v>
      </c>
      <c r="BX77" s="386" t="str">
        <f>IF('1-1県'!$BR192="","",'1-1県'!$BR192)</f>
        <v/>
      </c>
      <c r="BY77" s="421">
        <f>IF('1-1県'!$BS192="","",'1-1県'!$BS192)</f>
        <v>84821</v>
      </c>
      <c r="BZ77" s="386" t="str">
        <f>IF('1-1県'!$BT192="","",'1-1県'!$BT192)</f>
        <v/>
      </c>
      <c r="CA77" s="392">
        <f>IF('1-1県'!$BU192="","",'1-1県'!$BU192)</f>
        <v>0</v>
      </c>
      <c r="CB77" s="386" t="str">
        <f>IF('1-1県'!$BV192="","",'1-1県'!$BV192)</f>
        <v/>
      </c>
      <c r="CC77" s="392">
        <f>IF('1-1県'!$BW192="","",'1-1県'!$BW192)</f>
        <v>108.5</v>
      </c>
      <c r="CD77" s="407" t="s">
        <v>108</v>
      </c>
      <c r="CE77" s="408">
        <v>6</v>
      </c>
      <c r="CF77" s="409">
        <v>6</v>
      </c>
      <c r="CG77" s="386" t="str">
        <f>IF('1-1県'!$BX192="","",'1-1県'!$BX192)</f>
        <v/>
      </c>
      <c r="CH77" s="421">
        <f>IF('1-1県'!$BY192="","",'1-1県'!$BY192)</f>
        <v>252446</v>
      </c>
      <c r="CI77" s="386" t="str">
        <f>IF('1-1県'!$BZ192="","",'1-1県'!$BZ192)</f>
        <v>r</v>
      </c>
      <c r="CJ77" s="395">
        <f>IF('1-1県'!$CA192="","",'1-1県'!$CA192)</f>
        <v>1.28</v>
      </c>
      <c r="CK77" s="386" t="str">
        <f>IF('1-1県'!$CB192="","",'1-1県'!$CB192)</f>
        <v/>
      </c>
      <c r="CL77" s="421">
        <f>IF('1-1県'!$CC192="","",'1-1県'!$CC192)</f>
        <v>3924</v>
      </c>
      <c r="CM77" s="386" t="str">
        <f>IF('1-1県'!$CD192="","",'1-1県'!$CD192)</f>
        <v/>
      </c>
      <c r="CN77" s="421">
        <f>IF('1-1県'!$CE192="","",'1-1県'!$CE192)</f>
        <v>8844</v>
      </c>
      <c r="CO77" s="386" t="str">
        <f>IF('1-1県'!$CF192="","",'1-1県'!$CF192)</f>
        <v/>
      </c>
      <c r="CP77" s="391">
        <f>IF('1-1県'!$CG192="","",'1-1県'!$CG192)</f>
        <v>147.6</v>
      </c>
      <c r="CQ77" s="386" t="str">
        <f>IF('1-1県'!$CH192="","",'1-1県'!$CH192)</f>
        <v/>
      </c>
      <c r="CR77" s="391">
        <f>IF('1-1県'!$CI192="","",'1-1県'!$CI192)</f>
        <v>135.4</v>
      </c>
      <c r="CS77" s="386" t="str">
        <f>IF('1-1県'!$CJ192="","",'1-1県'!$CJ192)</f>
        <v/>
      </c>
      <c r="CT77" s="391">
        <f>IF('1-1県'!$CK192="","",'1-1県'!$CK192)</f>
        <v>107.6</v>
      </c>
      <c r="CU77" s="386" t="str">
        <f>IF('1-1県'!$CL192="","",'1-1県'!$CL192)</f>
        <v/>
      </c>
      <c r="CV77" s="391">
        <f>IF('1-1県'!$CM192="","",'1-1県'!$CM192)</f>
        <v>98.7</v>
      </c>
      <c r="CW77" s="386" t="str">
        <f>IF('1-1県'!$CN192="","",'1-1県'!$CN192)</f>
        <v/>
      </c>
      <c r="CX77" s="391">
        <f>IF('1-1県'!$CO192="","",'1-1県'!$CO192)</f>
        <v>103.8</v>
      </c>
      <c r="CY77" s="386" t="str">
        <f>IF('1-1県'!$CP192="","",'1-1県'!$CP192)</f>
        <v/>
      </c>
      <c r="CZ77" s="391">
        <f>IF('1-1県'!$CQ192="","",'1-1県'!$CQ192)</f>
        <v>100.1</v>
      </c>
      <c r="DA77" s="386" t="str">
        <f>IF('1-1県'!$CR192="","",'1-1県'!$CR192)</f>
        <v/>
      </c>
      <c r="DB77" s="391">
        <f>IF('1-1県'!$CS192="","",'1-1県'!$CS192)</f>
        <v>95.9</v>
      </c>
      <c r="DC77" s="386" t="str">
        <f>IF('1-1県'!$CT192="","",'1-1県'!$CT192)</f>
        <v/>
      </c>
      <c r="DD77" s="392">
        <f>IF('1-1県'!$CU192="","",'1-1県'!$CU192)</f>
        <v>1.8</v>
      </c>
    </row>
    <row r="78" spans="1:111" s="8" customFormat="1" ht="18" customHeight="1">
      <c r="A78" s="407">
        <v>2024</v>
      </c>
      <c r="B78" s="407" t="s">
        <v>108</v>
      </c>
      <c r="C78" s="408">
        <v>6</v>
      </c>
      <c r="D78" s="409">
        <v>7</v>
      </c>
      <c r="E78" s="12" t="str">
        <f t="shared" ref="E78" si="2">C78&amp;D78</f>
        <v>67</v>
      </c>
      <c r="F78" s="386" t="str">
        <f>IF('1-1県'!$F193="","",'1-1県'!$F193)</f>
        <v/>
      </c>
      <c r="G78" s="412">
        <f>IF('1-1県'!$G193="","",'1-1県'!$G193)</f>
        <v>60</v>
      </c>
      <c r="H78" s="386" t="str">
        <f>IF('1-1県'!$H193="","",'1-1県'!$H193)</f>
        <v/>
      </c>
      <c r="I78" s="412">
        <f>IF('1-1県'!$I193="","",'1-1県'!$I193)</f>
        <v>64.3</v>
      </c>
      <c r="J78" s="386" t="str">
        <f>IF('1-1県'!$J193="","",'1-1県'!$J193)</f>
        <v/>
      </c>
      <c r="K78" s="412">
        <f>IF('1-1県'!$K193="","",'1-1県'!$K193)</f>
        <v>40</v>
      </c>
      <c r="L78" s="386" t="str">
        <f>IF('1-1県'!$L193="","",'1-1県'!$L193)</f>
        <v/>
      </c>
      <c r="M78" s="393">
        <f>IF('1-1県'!$M193="","",'1-1県'!$M193)</f>
        <v>1032663</v>
      </c>
      <c r="N78" s="386" t="str">
        <f>IF('1-1県'!$N193="","",'1-1県'!$N193)</f>
        <v/>
      </c>
      <c r="O78" s="393">
        <f>IF('1-1県'!$O193="","",'1-1県'!$O193)</f>
        <v>474966</v>
      </c>
      <c r="P78" s="386" t="str">
        <f>IF('1-1県'!$P193="","",'1-1県'!$P193)</f>
        <v/>
      </c>
      <c r="Q78" s="392">
        <f>IF('1-1県'!$Q193="","",'1-1県'!$Q193)</f>
        <v>77.8</v>
      </c>
      <c r="R78" s="386" t="str">
        <f>IF('1-1県'!$R193="","",'1-1県'!$R193)</f>
        <v/>
      </c>
      <c r="S78" s="392">
        <f>IF('1-1県'!$S193="","",'1-1県'!$S193)</f>
        <v>78.2</v>
      </c>
      <c r="T78" s="386" t="str">
        <f>IF('1-1県'!$T193="","",'1-1県'!$T193)</f>
        <v/>
      </c>
      <c r="U78" s="392">
        <f>IF('1-1県'!$U193="","",'1-1県'!$U193)</f>
        <v>79.7</v>
      </c>
      <c r="V78" s="386" t="str">
        <f>IF('1-1県'!$V193="","",'1-1県'!$V193)</f>
        <v/>
      </c>
      <c r="W78" s="392">
        <f>IF('1-1県'!$W193="","",'1-1県'!$W193)</f>
        <v>82.6</v>
      </c>
      <c r="X78" s="386" t="str">
        <f>IF('1-1県'!$X193="","",'1-1県'!$X193)</f>
        <v/>
      </c>
      <c r="Y78" s="392">
        <f>IF('1-1県'!$Y193="","",'1-1県'!$Y193)</f>
        <v>111.4</v>
      </c>
      <c r="Z78" s="386" t="str">
        <f>IF('1-1県'!$Z193="","",'1-1県'!$Z193)</f>
        <v/>
      </c>
      <c r="AA78" s="392">
        <f>IF('1-1県'!$AA193="","",'1-1県'!$AA193)</f>
        <v>110.3</v>
      </c>
      <c r="AB78" s="407" t="s">
        <v>108</v>
      </c>
      <c r="AC78" s="408">
        <v>6</v>
      </c>
      <c r="AD78" s="409">
        <v>7</v>
      </c>
      <c r="AE78" s="386" t="str">
        <f>IF('1-1県'!$AB193="","",'1-1県'!$AB193)</f>
        <v/>
      </c>
      <c r="AF78" s="420">
        <f>IF('1-1県'!$AC193="","",'1-1県'!$AC193)</f>
        <v>463</v>
      </c>
      <c r="AG78" s="386" t="str">
        <f>IF('1-1県'!$AD193="","",'1-1県'!$AD193)</f>
        <v/>
      </c>
      <c r="AH78" s="420">
        <f>IF('1-1県'!$AE193="","",'1-1県'!$AE193)</f>
        <v>185</v>
      </c>
      <c r="AI78" s="386" t="str">
        <f>IF('1-1県'!$AF193="","",'1-1県'!$AF193)</f>
        <v/>
      </c>
      <c r="AJ78" s="420">
        <f>IF('1-1県'!$AG193="","",'1-1県'!$AG193)</f>
        <v>188</v>
      </c>
      <c r="AK78" s="386" t="str">
        <f>IF('1-1県'!$AH193="","",'1-1県'!$AH193)</f>
        <v/>
      </c>
      <c r="AL78" s="420">
        <f>IF('1-1県'!$AI193="","",'1-1県'!$AI193)</f>
        <v>403</v>
      </c>
      <c r="AM78" s="386" t="str">
        <f>IF('1-1県'!$AJ193="","",'1-1県'!$AJ193)</f>
        <v/>
      </c>
      <c r="AN78" s="420">
        <f>IF('1-1県'!$AK193="","",'1-1県'!$AK193)</f>
        <v>15647</v>
      </c>
      <c r="AO78" s="386" t="str">
        <f>IF('1-1県'!$AL193="","",'1-1県'!$AL193)</f>
        <v/>
      </c>
      <c r="AP78" s="420">
        <f>IF('1-1県'!$AM193="","",'1-1県'!$AM193)</f>
        <v>55402</v>
      </c>
      <c r="AQ78" s="386" t="str">
        <f>IF('1-1県'!$AN193="","",'1-1県'!$AN193)</f>
        <v/>
      </c>
      <c r="AR78" s="420">
        <f>IF('1-1県'!$AO193="","",'1-1県'!$AO193)</f>
        <v>1048</v>
      </c>
      <c r="AS78" s="386" t="str">
        <f>IF('1-1県'!$AP193="","",'1-1県'!$AP193)</f>
        <v/>
      </c>
      <c r="AT78" s="420">
        <f>IF('1-1県'!$AQ193="","",'1-1県'!$AQ193)</f>
        <v>246347</v>
      </c>
      <c r="AU78" s="386" t="str">
        <f>IF('1-1県'!AR193="","",'1-1県'!AR193)</f>
        <v/>
      </c>
      <c r="AV78" s="420">
        <f>IF('1-1県'!$AS193="","",'1-1県'!$AS193)</f>
        <v>3297</v>
      </c>
      <c r="AW78" s="386" t="str">
        <f>IF('1-1県'!$AT193="","",'1-1県'!$AT193)</f>
        <v/>
      </c>
      <c r="AX78" s="420">
        <f>IF('1-1県'!$AU193="","",'1-1県'!$AU193)</f>
        <v>41650</v>
      </c>
      <c r="AY78" s="386" t="str">
        <f>IF('1-1県'!AV193="","",'1-1県'!AV193)</f>
        <v/>
      </c>
      <c r="AZ78" s="421">
        <f>IF('1-1県'!AW193="","",'1-1県'!AW193)</f>
        <v>28187</v>
      </c>
      <c r="BA78" s="410" t="str">
        <f>IF('1-1県'!AX193="","",'1-1県'!AX193)</f>
        <v>-</v>
      </c>
      <c r="BB78" s="244" t="str">
        <f>IF('1-1県'!AY193="","",'1-1県'!AY193)</f>
        <v>-</v>
      </c>
      <c r="BC78" s="407" t="s">
        <v>108</v>
      </c>
      <c r="BD78" s="408">
        <v>6</v>
      </c>
      <c r="BE78" s="411">
        <v>7</v>
      </c>
      <c r="BF78" s="386" t="str">
        <f>IF('1-1県'!$AZ193="","",'1-1県'!$AZ193)</f>
        <v/>
      </c>
      <c r="BG78" s="421">
        <f>IF('1-1県'!$BA193="","",'1-1県'!$BA193)</f>
        <v>2</v>
      </c>
      <c r="BH78" s="386" t="str">
        <f>IF('1-1県'!$BB193="","",'1-1県'!$BB193)</f>
        <v/>
      </c>
      <c r="BI78" s="421">
        <f>IF('1-1県'!$BC193="","",'1-1県'!$BC193)</f>
        <v>116</v>
      </c>
      <c r="BJ78" s="386" t="str">
        <f>IF('1-1県'!$BD193="","",'1-1県'!$BD193)</f>
        <v/>
      </c>
      <c r="BK78" s="421">
        <f>IF('1-1県'!$BE193="","",'1-1県'!$BE193)</f>
        <v>6678.12</v>
      </c>
      <c r="BL78" s="386" t="str">
        <f>IF('1-1県'!$BF193="","",'1-1県'!$BF193)</f>
        <v/>
      </c>
      <c r="BM78" s="421">
        <f>IF('1-1県'!$BG193="","",'1-1県'!$BG193)</f>
        <v>6623.18</v>
      </c>
      <c r="BN78" s="386" t="str">
        <f>IF('1-1県'!$BH193="","",'1-1県'!$BH193)</f>
        <v/>
      </c>
      <c r="BO78" s="421">
        <f>IF('1-1県'!$BI193="","",'1-1県'!$BI193)</f>
        <v>6594</v>
      </c>
      <c r="BP78" s="386" t="str">
        <f>IF('1-1県'!$BJ193="","",'1-1県'!$BJ193)</f>
        <v/>
      </c>
      <c r="BQ78" s="421">
        <f>IF('1-1県'!$BK193="","",'1-1県'!$BK193)</f>
        <v>918</v>
      </c>
      <c r="BR78" s="386" t="str">
        <f>IF('1-1県'!$BL193="","",'1-1県'!$BL193)</f>
        <v/>
      </c>
      <c r="BS78" s="421">
        <f>IF('1-1県'!$BM193="","",'1-1県'!$BM193)</f>
        <v>3654</v>
      </c>
      <c r="BT78" s="386" t="str">
        <f>IF('1-1県'!$BN193="","",'1-1県'!$BN193)</f>
        <v/>
      </c>
      <c r="BU78" s="420">
        <f>IF('1-1県'!$BO193="","",'1-1県'!$BO193)</f>
        <v>2022</v>
      </c>
      <c r="BV78" s="491"/>
      <c r="BW78" s="420">
        <f>IF('1-1県'!$BQ193="","",'1-1県'!$BQ193)</f>
        <v>8864</v>
      </c>
      <c r="BX78" s="386" t="str">
        <f>IF('1-1県'!$BR193="","",'1-1県'!$BR193)</f>
        <v/>
      </c>
      <c r="BY78" s="421">
        <f>IF('1-1県'!$BS193="","",'1-1県'!$BS193)</f>
        <v>106935</v>
      </c>
      <c r="BZ78" s="386" t="str">
        <f>IF('1-1県'!$BT193="","",'1-1県'!$BT193)</f>
        <v/>
      </c>
      <c r="CA78" s="392">
        <f>IF('1-1県'!$BU193="","",'1-1県'!$BU193)</f>
        <v>0</v>
      </c>
      <c r="CB78" s="386" t="str">
        <f>IF('1-1県'!$BV193="","",'1-1県'!$BV193)</f>
        <v/>
      </c>
      <c r="CC78" s="392">
        <f>IF('1-1県'!$BW193="","",'1-1県'!$BW193)</f>
        <v>109.1</v>
      </c>
      <c r="CD78" s="407" t="s">
        <v>108</v>
      </c>
      <c r="CE78" s="408">
        <v>6</v>
      </c>
      <c r="CF78" s="409">
        <v>7</v>
      </c>
      <c r="CG78" s="386" t="str">
        <f>IF('1-1県'!$BX193="","",'1-1県'!$BX193)</f>
        <v/>
      </c>
      <c r="CH78" s="421">
        <f>IF('1-1県'!$BY193="","",'1-1県'!$BY193)</f>
        <v>239937</v>
      </c>
      <c r="CI78" s="386" t="str">
        <f>IF('1-1県'!$BZ193="","",'1-1県'!$BZ193)</f>
        <v>r</v>
      </c>
      <c r="CJ78" s="395">
        <f>IF('1-1県'!$CA193="","",'1-1県'!$CA193)</f>
        <v>1.3</v>
      </c>
      <c r="CK78" s="386" t="str">
        <f>IF('1-1県'!$CB193="","",'1-1県'!$CB193)</f>
        <v/>
      </c>
      <c r="CL78" s="421">
        <f>IF('1-1県'!$CC193="","",'1-1県'!$CC193)</f>
        <v>4009</v>
      </c>
      <c r="CM78" s="386" t="str">
        <f>IF('1-1県'!$CD193="","",'1-1県'!$CD193)</f>
        <v/>
      </c>
      <c r="CN78" s="421">
        <f>IF('1-1県'!$CE193="","",'1-1県'!$CE193)</f>
        <v>9666</v>
      </c>
      <c r="CO78" s="386" t="str">
        <f>IF('1-1県'!$CF193="","",'1-1県'!$CF193)</f>
        <v/>
      </c>
      <c r="CP78" s="391">
        <f>IF('1-1県'!$CG193="","",'1-1県'!$CG193)</f>
        <v>113.3</v>
      </c>
      <c r="CQ78" s="386" t="str">
        <f>IF('1-1県'!$CH193="","",'1-1県'!$CH193)</f>
        <v/>
      </c>
      <c r="CR78" s="391">
        <f>IF('1-1県'!$CI193="","",'1-1県'!$CI193)</f>
        <v>103.3</v>
      </c>
      <c r="CS78" s="386" t="str">
        <f>IF('1-1県'!$CJ193="","",'1-1県'!$CJ193)</f>
        <v/>
      </c>
      <c r="CT78" s="391">
        <f>IF('1-1県'!$CK193="","",'1-1県'!$CK193)</f>
        <v>104.7</v>
      </c>
      <c r="CU78" s="386" t="str">
        <f>IF('1-1県'!$CL193="","",'1-1県'!$CL193)</f>
        <v/>
      </c>
      <c r="CV78" s="391">
        <f>IF('1-1県'!$CM193="","",'1-1県'!$CM193)</f>
        <v>95.4</v>
      </c>
      <c r="CW78" s="386" t="str">
        <f>IF('1-1県'!$CN193="","",'1-1県'!$CN193)</f>
        <v/>
      </c>
      <c r="CX78" s="391">
        <f>IF('1-1県'!$CO193="","",'1-1県'!$CO193)</f>
        <v>104</v>
      </c>
      <c r="CY78" s="386" t="str">
        <f>IF('1-1県'!$CP193="","",'1-1県'!$CP193)</f>
        <v/>
      </c>
      <c r="CZ78" s="391">
        <f>IF('1-1県'!$CQ193="","",'1-1県'!$CQ193)</f>
        <v>98.7</v>
      </c>
      <c r="DA78" s="386" t="str">
        <f>IF('1-1県'!$CR193="","",'1-1県'!$CR193)</f>
        <v/>
      </c>
      <c r="DB78" s="391">
        <f>IF('1-1県'!$CS193="","",'1-1県'!$CS193)</f>
        <v>99.2</v>
      </c>
      <c r="DC78" s="386" t="str">
        <f>IF('1-1県'!$CT193="","",'1-1県'!$CT193)</f>
        <v/>
      </c>
      <c r="DD78" s="392">
        <f>IF('1-1県'!$CU193="","",'1-1県'!$CU193)</f>
        <v>0</v>
      </c>
    </row>
    <row r="79" spans="1:111" s="8" customFormat="1" ht="18" customHeight="1">
      <c r="A79" s="407">
        <v>2024</v>
      </c>
      <c r="B79" s="407" t="s">
        <v>108</v>
      </c>
      <c r="C79" s="408">
        <v>6</v>
      </c>
      <c r="D79" s="409">
        <v>8</v>
      </c>
      <c r="E79" s="12" t="str">
        <f t="shared" ref="E79" si="3">C79&amp;D79</f>
        <v>68</v>
      </c>
      <c r="F79" s="386" t="str">
        <f>IF('1-1県'!$F194="","",'1-1県'!$F194)</f>
        <v/>
      </c>
      <c r="G79" s="412">
        <f>IF('1-1県'!$G194="","",'1-1県'!$G194)</f>
        <v>20</v>
      </c>
      <c r="H79" s="386" t="str">
        <f>IF('1-1県'!$H194="","",'1-1県'!$H194)</f>
        <v/>
      </c>
      <c r="I79" s="412">
        <f>IF('1-1県'!$I194="","",'1-1県'!$I194)</f>
        <v>42.9</v>
      </c>
      <c r="J79" s="386" t="str">
        <f>IF('1-1県'!$J194="","",'1-1県'!$J194)</f>
        <v/>
      </c>
      <c r="K79" s="412">
        <f>IF('1-1県'!$K194="","",'1-1県'!$K194)</f>
        <v>60</v>
      </c>
      <c r="L79" s="386" t="str">
        <f>IF('1-1県'!$L194="","",'1-1県'!$L194)</f>
        <v/>
      </c>
      <c r="M79" s="393">
        <f>IF('1-1県'!$M194="","",'1-1県'!$M194)</f>
        <v>1032041</v>
      </c>
      <c r="N79" s="386" t="str">
        <f>IF('1-1県'!$N194="","",'1-1県'!$N194)</f>
        <v/>
      </c>
      <c r="O79" s="393">
        <f>IF('1-1県'!$O194="","",'1-1県'!$O194)</f>
        <v>475083</v>
      </c>
      <c r="P79" s="386" t="str">
        <f>IF('1-1県'!$P194="","",'1-1県'!$P194)</f>
        <v/>
      </c>
      <c r="Q79" s="392">
        <f>IF('1-1県'!$Q194="","",'1-1県'!$Q194)</f>
        <v>75.2</v>
      </c>
      <c r="R79" s="386" t="str">
        <f>IF('1-1県'!$R194="","",'1-1県'!$R194)</f>
        <v/>
      </c>
      <c r="S79" s="392">
        <f>IF('1-1県'!$S194="","",'1-1県'!$S194)</f>
        <v>69.7</v>
      </c>
      <c r="T79" s="386" t="str">
        <f>IF('1-1県'!$T194="","",'1-1県'!$T194)</f>
        <v/>
      </c>
      <c r="U79" s="392">
        <f>IF('1-1県'!$U194="","",'1-1県'!$U194)</f>
        <v>74.099999999999994</v>
      </c>
      <c r="V79" s="386" t="str">
        <f>IF('1-1県'!$V194="","",'1-1県'!$V194)</f>
        <v/>
      </c>
      <c r="W79" s="392">
        <f>IF('1-1県'!$W194="","",'1-1県'!$W194)</f>
        <v>69.599999999999994</v>
      </c>
      <c r="X79" s="386" t="str">
        <f>IF('1-1県'!$X194="","",'1-1県'!$X194)</f>
        <v/>
      </c>
      <c r="Y79" s="392">
        <f>IF('1-1県'!$Y194="","",'1-1県'!$Y194)</f>
        <v>109.9</v>
      </c>
      <c r="Z79" s="386" t="str">
        <f>IF('1-1県'!$Z194="","",'1-1県'!$Z194)</f>
        <v/>
      </c>
      <c r="AA79" s="392">
        <f>IF('1-1県'!$AA194="","",'1-1県'!$AA194)</f>
        <v>109</v>
      </c>
      <c r="AB79" s="407" t="s">
        <v>108</v>
      </c>
      <c r="AC79" s="408">
        <v>6</v>
      </c>
      <c r="AD79" s="409">
        <f>$D79</f>
        <v>8</v>
      </c>
      <c r="AE79" s="386" t="str">
        <f>IF('1-1県'!$AB194="","",'1-1県'!$AB194)</f>
        <v/>
      </c>
      <c r="AF79" s="420">
        <f>IF('1-1県'!$AC194="","",'1-1県'!$AC194)</f>
        <v>408</v>
      </c>
      <c r="AG79" s="386" t="str">
        <f>IF('1-1県'!$AD194="","",'1-1県'!$AD194)</f>
        <v/>
      </c>
      <c r="AH79" s="420">
        <f>IF('1-1県'!$AE194="","",'1-1県'!$AE194)</f>
        <v>197</v>
      </c>
      <c r="AI79" s="386" t="str">
        <f>IF('1-1県'!$AF194="","",'1-1県'!$AF194)</f>
        <v/>
      </c>
      <c r="AJ79" s="420">
        <f>IF('1-1県'!$AG194="","",'1-1県'!$AG194)</f>
        <v>146</v>
      </c>
      <c r="AK79" s="386" t="str">
        <f>IF('1-1県'!$AH194="","",'1-1県'!$AH194)</f>
        <v/>
      </c>
      <c r="AL79" s="420">
        <f>IF('1-1県'!$AI194="","",'1-1県'!$AI194)</f>
        <v>298</v>
      </c>
      <c r="AM79" s="386" t="str">
        <f>IF('1-1県'!$AJ194="","",'1-1県'!$AJ194)</f>
        <v/>
      </c>
      <c r="AN79" s="420">
        <f>IF('1-1県'!$AK194="","",'1-1県'!$AK194)</f>
        <v>11543</v>
      </c>
      <c r="AO79" s="386" t="str">
        <f>IF('1-1県'!$AL194="","",'1-1県'!$AL194)</f>
        <v/>
      </c>
      <c r="AP79" s="420">
        <f>IF('1-1県'!$AM194="","",'1-1県'!$AM194)</f>
        <v>81040</v>
      </c>
      <c r="AQ79" s="386" t="str">
        <f>IF('1-1県'!$AN194="","",'1-1県'!$AN194)</f>
        <v/>
      </c>
      <c r="AR79" s="420">
        <f>IF('1-1県'!$AO194="","",'1-1県'!$AO194)</f>
        <v>2279.5419999999999</v>
      </c>
      <c r="AS79" s="386" t="str">
        <f>IF('1-1県'!$AP194="","",'1-1県'!$AP194)</f>
        <v/>
      </c>
      <c r="AT79" s="420">
        <f>IF('1-1県'!$AQ194="","",'1-1県'!$AQ194)</f>
        <v>278599</v>
      </c>
      <c r="AU79" s="386" t="str">
        <f>IF('1-1県'!AR194="","",'1-1県'!AR194)</f>
        <v/>
      </c>
      <c r="AV79" s="420">
        <f>IF('1-1県'!$AS194="","",'1-1県'!$AS194)</f>
        <v>3085</v>
      </c>
      <c r="AW79" s="386" t="str">
        <f>IF('1-1県'!$AT194="","",'1-1県'!$AT194)</f>
        <v/>
      </c>
      <c r="AX79" s="420">
        <f>IF('1-1県'!$AU194="","",'1-1県'!$AU194)</f>
        <v>41680</v>
      </c>
      <c r="AY79" s="386" t="str">
        <f>IF('1-1県'!AV194="","",'1-1県'!AV194)</f>
        <v/>
      </c>
      <c r="AZ79" s="421">
        <f>IF('1-1県'!AW194="","",'1-1県'!AW194)</f>
        <v>28249</v>
      </c>
      <c r="BA79" s="410" t="str">
        <f>IF('1-1県'!AX194="","",'1-1県'!AX194)</f>
        <v>-</v>
      </c>
      <c r="BB79" s="244" t="str">
        <f>IF('1-1県'!AY194="","",'1-1県'!AY194)</f>
        <v>-</v>
      </c>
      <c r="BC79" s="407" t="s">
        <v>108</v>
      </c>
      <c r="BD79" s="408">
        <v>6</v>
      </c>
      <c r="BE79" s="409">
        <f>$D79</f>
        <v>8</v>
      </c>
      <c r="BF79" s="386" t="str">
        <f>IF('1-1県'!$AZ194="","",'1-1県'!$AZ194)</f>
        <v/>
      </c>
      <c r="BG79" s="421">
        <f>IF('1-1県'!$BA194="","",'1-1県'!$BA194)</f>
        <v>4</v>
      </c>
      <c r="BH79" s="386" t="str">
        <f>IF('1-1県'!$BB194="","",'1-1県'!$BB194)</f>
        <v/>
      </c>
      <c r="BI79" s="421">
        <f>IF('1-1県'!$BC194="","",'1-1県'!$BC194)</f>
        <v>1512</v>
      </c>
      <c r="BJ79" s="386" t="str">
        <f>IF('1-1県'!$BD194="","",'1-1県'!$BD194)</f>
        <v/>
      </c>
      <c r="BK79" s="421">
        <f>IF('1-1県'!$BE194="","",'1-1県'!$BE194)</f>
        <v>5986.9359999999997</v>
      </c>
      <c r="BL79" s="386" t="str">
        <f>IF('1-1県'!$BF194="","",'1-1県'!$BF194)</f>
        <v/>
      </c>
      <c r="BM79" s="421">
        <f>IF('1-1県'!$BG194="","",'1-1県'!$BG194)</f>
        <v>4090.9609999999998</v>
      </c>
      <c r="BN79" s="386" t="str">
        <f>IF('1-1県'!$BH194="","",'1-1県'!$BH194)</f>
        <v/>
      </c>
      <c r="BO79" s="421">
        <f>IF('1-1県'!$BI194="","",'1-1県'!$BI194)</f>
        <v>6424</v>
      </c>
      <c r="BP79" s="386" t="str">
        <f>IF('1-1県'!$BJ194="","",'1-1県'!$BJ194)</f>
        <v/>
      </c>
      <c r="BQ79" s="421">
        <f>IF('1-1県'!$BK194="","",'1-1県'!$BK194)</f>
        <v>711</v>
      </c>
      <c r="BR79" s="386" t="str">
        <f>IF('1-1県'!$BL194="","",'1-1県'!$BL194)</f>
        <v/>
      </c>
      <c r="BS79" s="421">
        <f>IF('1-1県'!$BM194="","",'1-1県'!$BM194)</f>
        <v>3671</v>
      </c>
      <c r="BT79" s="386" t="str">
        <f>IF('1-1県'!$BN194="","",'1-1県'!$BN194)</f>
        <v/>
      </c>
      <c r="BU79" s="420">
        <f>IF('1-1県'!$BO194="","",'1-1県'!$BO194)</f>
        <v>2042</v>
      </c>
      <c r="BV79" s="491"/>
      <c r="BW79" s="420">
        <f>IF('1-1県'!$BQ194="","",'1-1県'!$BQ194)</f>
        <v>8902</v>
      </c>
      <c r="BX79" s="386" t="str">
        <f>IF('1-1県'!$BR194="","",'1-1県'!$BR194)</f>
        <v/>
      </c>
      <c r="BY79" s="421">
        <f>IF('1-1県'!$BS194="","",'1-1県'!$BS194)</f>
        <v>119371</v>
      </c>
      <c r="BZ79" s="386" t="str">
        <f>IF('1-1県'!$BT194="","",'1-1県'!$BT194)</f>
        <v/>
      </c>
      <c r="CA79" s="392">
        <f>IF('1-1県'!$BU194="","",'1-1県'!$BU194)</f>
        <v>0</v>
      </c>
      <c r="CB79" s="386" t="str">
        <f>IF('1-1県'!$BV194="","",'1-1県'!$BV194)</f>
        <v/>
      </c>
      <c r="CC79" s="392">
        <f>IF('1-1県'!$BW194="","",'1-1県'!$BW194)</f>
        <v>109.7</v>
      </c>
      <c r="CD79" s="407" t="s">
        <v>108</v>
      </c>
      <c r="CE79" s="408">
        <v>6</v>
      </c>
      <c r="CF79" s="409">
        <f>$D79</f>
        <v>8</v>
      </c>
      <c r="CG79" s="386" t="str">
        <f>IF('1-1県'!$BX194="","",'1-1県'!$BX194)</f>
        <v/>
      </c>
      <c r="CH79" s="421">
        <f>IF('1-1県'!$BY194="","",'1-1県'!$BY194)</f>
        <v>274166</v>
      </c>
      <c r="CI79" s="386" t="str">
        <f>IF('1-1県'!$BZ194="","",'1-1県'!$BZ194)</f>
        <v>r</v>
      </c>
      <c r="CJ79" s="395">
        <f>IF('1-1県'!$CA194="","",'1-1県'!$CA194)</f>
        <v>1.3</v>
      </c>
      <c r="CK79" s="386" t="str">
        <f>IF('1-1県'!$CB194="","",'1-1県'!$CB194)</f>
        <v/>
      </c>
      <c r="CL79" s="421">
        <f>IF('1-1県'!$CC194="","",'1-1県'!$CC194)</f>
        <v>3426</v>
      </c>
      <c r="CM79" s="386" t="str">
        <f>IF('1-1県'!$CD194="","",'1-1県'!$CD194)</f>
        <v/>
      </c>
      <c r="CN79" s="421">
        <f>IF('1-1県'!$CE194="","",'1-1県'!$CE194)</f>
        <v>8341</v>
      </c>
      <c r="CO79" s="386" t="str">
        <f>IF('1-1県'!$CF194="","",'1-1県'!$CF194)</f>
        <v/>
      </c>
      <c r="CP79" s="391">
        <f>IF('1-1県'!$CG194="","",'1-1県'!$CG194)</f>
        <v>96.7</v>
      </c>
      <c r="CQ79" s="386" t="str">
        <f>IF('1-1県'!$CH194="","",'1-1県'!$CH194)</f>
        <v/>
      </c>
      <c r="CR79" s="391">
        <f>IF('1-1県'!$CI194="","",'1-1県'!$CI194)</f>
        <v>87.6</v>
      </c>
      <c r="CS79" s="386" t="str">
        <f>IF('1-1県'!$CJ194="","",'1-1県'!$CJ194)</f>
        <v/>
      </c>
      <c r="CT79" s="391">
        <f>IF('1-1県'!$CK194="","",'1-1県'!$CK194)</f>
        <v>105.2</v>
      </c>
      <c r="CU79" s="386" t="str">
        <f>IF('1-1県'!$CL194="","",'1-1県'!$CL194)</f>
        <v/>
      </c>
      <c r="CV79" s="391">
        <f>IF('1-1県'!$CM194="","",'1-1県'!$CM194)</f>
        <v>95.3</v>
      </c>
      <c r="CW79" s="386" t="str">
        <f>IF('1-1県'!$CN194="","",'1-1県'!$CN194)</f>
        <v/>
      </c>
      <c r="CX79" s="391">
        <f>IF('1-1県'!$CO194="","",'1-1県'!$CO194)</f>
        <v>104</v>
      </c>
      <c r="CY79" s="386" t="str">
        <f>IF('1-1県'!$CP194="","",'1-1県'!$CP194)</f>
        <v/>
      </c>
      <c r="CZ79" s="391">
        <f>IF('1-1県'!$CQ194="","",'1-1県'!$CQ194)</f>
        <v>90.6</v>
      </c>
      <c r="DA79" s="386" t="str">
        <f>IF('1-1県'!$CR194="","",'1-1県'!$CR194)</f>
        <v/>
      </c>
      <c r="DB79" s="391">
        <f>IF('1-1県'!$CS194="","",'1-1県'!$CS194)</f>
        <v>91</v>
      </c>
      <c r="DC79" s="386" t="str">
        <f>IF('1-1県'!$CT194="","",'1-1県'!$CT194)</f>
        <v/>
      </c>
      <c r="DD79" s="392">
        <f>IF('1-1県'!$CU194="","",'1-1県'!$CU194)</f>
        <v>0</v>
      </c>
    </row>
    <row r="80" spans="1:111" s="8" customFormat="1" ht="18" customHeight="1">
      <c r="A80" s="407">
        <v>2024</v>
      </c>
      <c r="B80" s="407" t="s">
        <v>108</v>
      </c>
      <c r="C80" s="408">
        <v>6</v>
      </c>
      <c r="D80" s="409">
        <v>9</v>
      </c>
      <c r="E80" s="90" t="str">
        <f t="shared" ref="E80" si="4">C80&amp;D80</f>
        <v>69</v>
      </c>
      <c r="F80" s="386" t="str">
        <f>IF('1-1県'!$F195="","",'1-1県'!$F195)</f>
        <v/>
      </c>
      <c r="G80" s="412">
        <f>IF('1-1県'!$G195="","",'1-1県'!$G195)</f>
        <v>80</v>
      </c>
      <c r="H80" s="386" t="str">
        <f>IF('1-1県'!$H195="","",'1-1県'!$H195)</f>
        <v/>
      </c>
      <c r="I80" s="412">
        <f>IF('1-1県'!$I195="","",'1-1県'!$I195)</f>
        <v>57.1</v>
      </c>
      <c r="J80" s="386" t="str">
        <f>IF('1-1県'!$J195="","",'1-1県'!$J195)</f>
        <v/>
      </c>
      <c r="K80" s="412">
        <f>IF('1-1県'!$K195="","",'1-1県'!$K195)</f>
        <v>40</v>
      </c>
      <c r="L80" s="386" t="str">
        <f>IF('1-1県'!$L195="","",'1-1県'!$L195)</f>
        <v/>
      </c>
      <c r="M80" s="393">
        <f>IF('1-1県'!$M195="","",'1-1県'!$M195)</f>
        <v>1031162</v>
      </c>
      <c r="N80" s="386" t="str">
        <f>IF('1-1県'!$N195="","",'1-1県'!$N195)</f>
        <v/>
      </c>
      <c r="O80" s="393">
        <f>IF('1-1県'!$O195="","",'1-1県'!$O195)</f>
        <v>474910</v>
      </c>
      <c r="P80" s="386" t="str">
        <f>IF('1-1県'!$P195="","",'1-1県'!$P195)</f>
        <v/>
      </c>
      <c r="Q80" s="392">
        <f>IF('1-1県'!$Q195="","",'1-1県'!$Q195)</f>
        <v>82.2</v>
      </c>
      <c r="R80" s="386" t="str">
        <f>IF('1-1県'!$R195="","",'1-1県'!$R195)</f>
        <v/>
      </c>
      <c r="S80" s="392">
        <f>IF('1-1県'!$S195="","",'1-1県'!$S195)</f>
        <v>83.9</v>
      </c>
      <c r="T80" s="386" t="str">
        <f>IF('1-1県'!$T195="","",'1-1県'!$R196)</f>
        <v/>
      </c>
      <c r="U80" s="392">
        <f>IF('1-1県'!$U195="","",'1-1県'!$U195)</f>
        <v>80.5</v>
      </c>
      <c r="V80" s="386" t="str">
        <f>IF('1-1県'!$V195="","",'1-1県'!$V195)</f>
        <v/>
      </c>
      <c r="W80" s="392">
        <f>IF('1-1県'!$W195="","",'1-1県'!$W195)</f>
        <v>80</v>
      </c>
      <c r="X80" s="386" t="str">
        <f>IF('1-1県'!$X195="","",'1-1県'!$X195)</f>
        <v/>
      </c>
      <c r="Y80" s="392">
        <f>IF('1-1県'!$Y195="","",'1-1県'!$Y195)</f>
        <v>111</v>
      </c>
      <c r="Z80" s="386" t="str">
        <f>IF('1-1県'!$Z195="","",'1-1県'!$Z195)</f>
        <v/>
      </c>
      <c r="AA80" s="392">
        <f>IF('1-1県'!$AA195="","",'1-1県'!$AA195)</f>
        <v>109.8</v>
      </c>
      <c r="AB80" s="407" t="s">
        <v>108</v>
      </c>
      <c r="AC80" s="408">
        <v>6</v>
      </c>
      <c r="AD80" s="409">
        <f>$D80</f>
        <v>9</v>
      </c>
      <c r="AE80" s="386" t="str">
        <f>IF('1-1県'!$AB195="","",'1-1県'!$AB195)</f>
        <v/>
      </c>
      <c r="AF80" s="420">
        <f>IF('1-1県'!$AC195="","",'1-1県'!$AC195)</f>
        <v>402</v>
      </c>
      <c r="AG80" s="386" t="str">
        <f>IF('1-1県'!$AD195="","",'1-1県'!$AD195)</f>
        <v/>
      </c>
      <c r="AH80" s="420">
        <f>IF('1-1県'!$AE195="","",'1-1県'!$AE195)</f>
        <v>196</v>
      </c>
      <c r="AI80" s="386" t="str">
        <f>IF('1-1県'!$AF195="","",'1-1県'!$AF195)</f>
        <v/>
      </c>
      <c r="AJ80" s="420">
        <f>IF('1-1県'!$AG195="","",'1-1県'!$AG195)</f>
        <v>138</v>
      </c>
      <c r="AK80" s="386" t="str">
        <f>IF('1-1県'!$AH195="","",'1-1県'!$AH195)</f>
        <v/>
      </c>
      <c r="AL80" s="420">
        <f>IF('1-1県'!$AI195="","",'1-1県'!$AI195)</f>
        <v>442</v>
      </c>
      <c r="AM80" s="386" t="str">
        <f>IF('1-1県'!$AJ195="","",'1-1県'!$AJ195)</f>
        <v/>
      </c>
      <c r="AN80" s="420">
        <f>IF('1-1県'!$AK195="","",'1-1県'!$AK195)</f>
        <v>16983</v>
      </c>
      <c r="AO80" s="386" t="str">
        <f>IF('1-1県'!$AL195="","",'1-1県'!$AL195)</f>
        <v/>
      </c>
      <c r="AP80" s="420">
        <f>IF('1-1県'!$AM195="","",'1-1県'!$AM195)</f>
        <v>81997</v>
      </c>
      <c r="AQ80" s="386" t="str">
        <f>IF('1-1県'!$AN195="","",'1-1県'!$AN195)</f>
        <v/>
      </c>
      <c r="AR80" s="420">
        <f>IF('1-1県'!$AO195="","",'1-1県'!$AO195)</f>
        <v>2473.9850000000001</v>
      </c>
      <c r="AS80" s="386" t="str">
        <f>IF('1-1県'!$AP195="","",'1-1県'!$AP195)</f>
        <v/>
      </c>
      <c r="AT80" s="420">
        <f>IF('1-1県'!$AQ195="","",'1-1県'!$AQ195)</f>
        <v>259352</v>
      </c>
      <c r="AU80" s="386" t="str">
        <f>IF('1-1県'!AR195="","",'1-1県'!AR195)</f>
        <v/>
      </c>
      <c r="AV80" s="420">
        <f>IF('1-1県'!$AS195="","",'1-1県'!$AS195)</f>
        <v>3096</v>
      </c>
      <c r="AW80" s="386" t="str">
        <f>IF('1-1県'!$AT195="","",'1-1県'!$AT195)</f>
        <v/>
      </c>
      <c r="AX80" s="420">
        <f>IF('1-1県'!$AU195="","",'1-1県'!$AU195)</f>
        <v>41282</v>
      </c>
      <c r="AY80" s="386" t="str">
        <f>IF('1-1県'!AV195="","",'1-1県'!AV195)</f>
        <v/>
      </c>
      <c r="AZ80" s="421">
        <f>IF('1-1県'!AW195="","",'1-1県'!AW195)</f>
        <v>28142</v>
      </c>
      <c r="BA80" s="448" t="str">
        <f>IF('1-1県'!AX195="","",'1-1県'!AX195)</f>
        <v>-</v>
      </c>
      <c r="BB80" s="449" t="str">
        <f>IF('1-1県'!AY195="","",'1-1県'!AY195)</f>
        <v>-</v>
      </c>
      <c r="BC80" s="407" t="s">
        <v>108</v>
      </c>
      <c r="BD80" s="408">
        <v>6</v>
      </c>
      <c r="BE80" s="409">
        <f>$D80</f>
        <v>9</v>
      </c>
      <c r="BF80" s="386" t="str">
        <f>IF('1-1県'!$AZ195="","",'1-1県'!$AZ195)</f>
        <v/>
      </c>
      <c r="BG80" s="421">
        <f>IF('1-1県'!$BA195="","",'1-1県'!$BA195)</f>
        <v>2</v>
      </c>
      <c r="BH80" s="386" t="str">
        <f>IF('1-1県'!$BB195="","",'1-1県'!$BB195)</f>
        <v/>
      </c>
      <c r="BI80" s="421">
        <f>IF('1-1県'!$BC195="","",'1-1県'!$BC195)</f>
        <v>71</v>
      </c>
      <c r="BJ80" s="386" t="str">
        <f>IF('1-1県'!$BD195="","",'1-1県'!$BD195)</f>
        <v/>
      </c>
      <c r="BK80" s="421">
        <f>IF('1-1県'!$BE195="","",'1-1県'!$BE195)</f>
        <v>5973.6689999999999</v>
      </c>
      <c r="BL80" s="386" t="str">
        <f>IF('1-1県'!$BF195="","",'1-1県'!$BF195)</f>
        <v/>
      </c>
      <c r="BM80" s="421">
        <f>IF('1-1県'!$BG195="","",'1-1県'!$BG195)</f>
        <v>5413.3040000000001</v>
      </c>
      <c r="BN80" s="386" t="str">
        <f>IF('1-1県'!$BH195="","",'1-1県'!$BH195)</f>
        <v/>
      </c>
      <c r="BO80" s="421">
        <f>IF('1-1県'!$BI195="","",'1-1県'!$BI195)</f>
        <v>5709</v>
      </c>
      <c r="BP80" s="386" t="str">
        <f>IF('1-1県'!$BJ195="","",'1-1県'!$BJ195)</f>
        <v/>
      </c>
      <c r="BQ80" s="421">
        <f>IF('1-1県'!$BK195="","",'1-1県'!$BK195)</f>
        <v>737</v>
      </c>
      <c r="BR80" s="386" t="str">
        <f>IF('1-1県'!$BL195="","",'1-1県'!$BL195)</f>
        <v/>
      </c>
      <c r="BS80" s="421">
        <f>IF('1-1県'!$BM195="","",'1-1県'!$BM195)</f>
        <v>3231</v>
      </c>
      <c r="BT80" s="386" t="str">
        <f>IF('1-1県'!$BN195="","",'1-1県'!$BN195)</f>
        <v/>
      </c>
      <c r="BU80" s="420">
        <f>IF('1-1県'!$BO195="","",'1-1県'!$BO195)</f>
        <v>1741</v>
      </c>
      <c r="BV80" s="491"/>
      <c r="BW80" s="420">
        <f>IF('1-1県'!$BQ195="","",'1-1県'!$BQ195)</f>
        <v>8223</v>
      </c>
      <c r="BX80" s="386" t="str">
        <f>IF('1-1県'!$BR195="","",'1-1県'!$BR195)</f>
        <v/>
      </c>
      <c r="BY80" s="421">
        <f>IF('1-1県'!$BS195="","",'1-1県'!$BS195)</f>
        <v>104251</v>
      </c>
      <c r="BZ80" s="386" t="str">
        <f>IF('1-1県'!$BT195="","",'1-1県'!$BT195)</f>
        <v/>
      </c>
      <c r="CA80" s="392">
        <f>IF('1-1県'!$BU195="","",'1-1県'!$BU195)</f>
        <v>0</v>
      </c>
      <c r="CB80" s="386" t="str">
        <f>IF('1-1県'!$BV195="","",'1-1県'!$BV195)</f>
        <v/>
      </c>
      <c r="CC80" s="392">
        <f>IF('1-1県'!$BW195="","",'1-1県'!$BW195)</f>
        <v>109.2</v>
      </c>
      <c r="CD80" s="407" t="s">
        <v>108</v>
      </c>
      <c r="CE80" s="408">
        <v>6</v>
      </c>
      <c r="CF80" s="409">
        <f>$D80</f>
        <v>9</v>
      </c>
      <c r="CG80" s="386" t="str">
        <f>IF('1-1県'!$BX195="","",'1-1県'!$BX195)</f>
        <v/>
      </c>
      <c r="CH80" s="421">
        <f>IF('1-1県'!$BY195="","",'1-1県'!$BY195)</f>
        <v>282094</v>
      </c>
      <c r="CI80" s="386" t="str">
        <f>IF('1-1県'!$BZ195="","",'1-1県'!$BZ195)</f>
        <v>r</v>
      </c>
      <c r="CJ80" s="395">
        <f>IF('1-1県'!$CA195="","",'1-1県'!$CA195)</f>
        <v>1.31</v>
      </c>
      <c r="CK80" s="386" t="str">
        <f>IF('1-1県'!$CB195="","",'1-1県'!$CB195)</f>
        <v/>
      </c>
      <c r="CL80" s="421">
        <f>IF('1-1県'!$CC195="","",'1-1県'!$CC195)</f>
        <v>4215</v>
      </c>
      <c r="CM80" s="386" t="str">
        <f>IF('1-1県'!$CD195="","",'1-1県'!$CD195)</f>
        <v/>
      </c>
      <c r="CN80" s="421">
        <f>IF('1-1県'!$CE195="","",'1-1県'!$CE195)</f>
        <v>9677</v>
      </c>
      <c r="CO80" s="386" t="str">
        <f>IF('1-1県'!$CF195="","",'1-1県'!$CF195)</f>
        <v/>
      </c>
      <c r="CP80" s="391">
        <f>IF('1-1県'!$CG195="","",'1-1県'!$CG195)</f>
        <v>90.5</v>
      </c>
      <c r="CQ80" s="386" t="str">
        <f>IF('1-1県'!$CH195="","",'1-1県'!$CH195)</f>
        <v/>
      </c>
      <c r="CR80" s="391">
        <f>IF('1-1県'!$CI195="","",'1-1県'!$CI195)</f>
        <v>82.3</v>
      </c>
      <c r="CS80" s="386" t="str">
        <f>IF('1-1県'!$CJ195="","",'1-1県'!$CJ195)</f>
        <v/>
      </c>
      <c r="CT80" s="391">
        <f>IF('1-1県'!$CK195="","",'1-1県'!$CK195)</f>
        <v>105.5</v>
      </c>
      <c r="CU80" s="386" t="str">
        <f>IF('1-1県'!$CL195="","",'1-1県'!$CL195)</f>
        <v/>
      </c>
      <c r="CV80" s="391">
        <f>IF('1-1県'!$CM195="","",'1-1県'!$CM195)</f>
        <v>96</v>
      </c>
      <c r="CW80" s="386" t="str">
        <f>IF('1-1県'!$CN195="","",'1-1県'!$CN195)</f>
        <v/>
      </c>
      <c r="CX80" s="391">
        <f>IF('1-1県'!$CO195="","",'1-1県'!$CO195)</f>
        <v>102.7</v>
      </c>
      <c r="CY80" s="386" t="str">
        <f>IF('1-1県'!$CP195="","",'1-1県'!$CP195)</f>
        <v/>
      </c>
      <c r="CZ80" s="391">
        <f>IF('1-1県'!$CQ195="","",'1-1県'!$CQ195)</f>
        <v>95.7</v>
      </c>
      <c r="DA80" s="386" t="str">
        <f>IF('1-1県'!$CR195="","",'1-1県'!$CR195)</f>
        <v/>
      </c>
      <c r="DB80" s="391">
        <f>IF('1-1県'!$CS195="","",'1-1県'!$CS195)</f>
        <v>100.8</v>
      </c>
      <c r="DC80" s="386" t="str">
        <f>IF('1-1県'!$CT195="","",'1-1県'!$CT195)</f>
        <v/>
      </c>
      <c r="DD80" s="392">
        <f>IF('1-1県'!$CU195="","",'1-1県'!$CU195)</f>
        <v>2.4</v>
      </c>
    </row>
    <row r="81" spans="1:108" s="8" customFormat="1" ht="18" customHeight="1">
      <c r="A81" s="407">
        <v>2024</v>
      </c>
      <c r="B81" s="407" t="s">
        <v>108</v>
      </c>
      <c r="C81" s="408">
        <v>6</v>
      </c>
      <c r="D81" s="411">
        <v>10</v>
      </c>
      <c r="E81" s="90" t="str">
        <f t="shared" ref="E81" si="5">C81&amp;D81</f>
        <v>610</v>
      </c>
      <c r="F81" s="386" t="str">
        <f>IF('1-1県'!$F196="","",'1-1県'!$F196)</f>
        <v/>
      </c>
      <c r="G81" s="412">
        <f>IF('1-1県'!$G196="","",'1-1県'!$G196)</f>
        <v>100</v>
      </c>
      <c r="H81" s="386" t="str">
        <f>IF('1-1県'!$H196="","",'1-1県'!$H196)</f>
        <v/>
      </c>
      <c r="I81" s="412">
        <f>IF('1-1県'!$I196="","",'1-1県'!$I196)</f>
        <v>71.400000000000006</v>
      </c>
      <c r="J81" s="386" t="str">
        <f>IF('1-1県'!$J196="","",'1-1県'!$J196)</f>
        <v/>
      </c>
      <c r="K81" s="412">
        <f>IF('1-1県'!$K196="","",'1-1県'!$K196)</f>
        <v>60</v>
      </c>
      <c r="L81" s="386" t="str">
        <f>IF('1-1県'!$L196="","",'1-1県'!$L196)</f>
        <v/>
      </c>
      <c r="M81" s="393">
        <f>IF('1-1県'!$M196="","",'1-1県'!$M196)</f>
        <v>1030361</v>
      </c>
      <c r="N81" s="386" t="str">
        <f>IF('1-1県'!$N196="","",'1-1県'!$N196)</f>
        <v/>
      </c>
      <c r="O81" s="393">
        <f>IF('1-1県'!$O196="","",'1-1県'!$O196)</f>
        <v>474765</v>
      </c>
      <c r="P81" s="386" t="str">
        <f>IF('1-1県'!$P196="","",'1-1県'!$P196)</f>
        <v/>
      </c>
      <c r="Q81" s="392">
        <f>IF('1-1県'!$Q196="","",'1-1県'!$Q196)</f>
        <v>78.900000000000006</v>
      </c>
      <c r="R81" s="386" t="str">
        <f>IF('1-1県'!$R196="","",'1-1県'!$R196)</f>
        <v/>
      </c>
      <c r="S81" s="392">
        <f>IF('1-1県'!$S196="","",'1-1県'!$S196)</f>
        <v>86.9</v>
      </c>
      <c r="T81" s="386" t="str">
        <f>IF('1-1県'!$T196="","",'1-1県'!$T196)</f>
        <v/>
      </c>
      <c r="U81" s="392">
        <f>IF('1-1県'!$U196="","",'1-1県'!$U196)</f>
        <v>80</v>
      </c>
      <c r="V81" s="386" t="str">
        <f>IF('1-1県'!$V196="","",'1-1県'!$V196)</f>
        <v/>
      </c>
      <c r="W81" s="392">
        <f>IF('1-1県'!$W196="","",'1-1県'!$W196)</f>
        <v>83.3</v>
      </c>
      <c r="X81" s="386" t="str">
        <f>IF('1-1県'!$X196="","",'1-1県'!$X196)</f>
        <v/>
      </c>
      <c r="Y81" s="392">
        <f>IF('1-1県'!$Y196="","",'1-1県'!$Y196)</f>
        <v>107.7</v>
      </c>
      <c r="Z81" s="386" t="str">
        <f>IF('1-1県'!$Z196="","",'1-1県'!$Z196)</f>
        <v/>
      </c>
      <c r="AA81" s="392">
        <f>IF('1-1県'!$AA196="","",'1-1県'!$AA196)</f>
        <v>108.2</v>
      </c>
      <c r="AB81" s="407" t="s">
        <v>108</v>
      </c>
      <c r="AC81" s="408">
        <v>6</v>
      </c>
      <c r="AD81" s="411">
        <f>$D81</f>
        <v>10</v>
      </c>
      <c r="AE81" s="386" t="str">
        <f>IF('1-1県'!$AB196="","",'1-1県'!$AB196)</f>
        <v/>
      </c>
      <c r="AF81" s="420">
        <f>IF('1-1県'!$AC196="","",'1-1県'!$AC196)</f>
        <v>471</v>
      </c>
      <c r="AG81" s="386" t="str">
        <f>IF('1-1県'!$AD196="","",'1-1県'!$AD196)</f>
        <v/>
      </c>
      <c r="AH81" s="420">
        <f>IF('1-1県'!$AE196="","",'1-1県'!$AE196)</f>
        <v>215</v>
      </c>
      <c r="AI81" s="386" t="str">
        <f>IF('1-1県'!$AF196="","",'1-1県'!$AF196)</f>
        <v/>
      </c>
      <c r="AJ81" s="420">
        <f>IF('1-1県'!$AG196="","",'1-1県'!$AG196)</f>
        <v>169</v>
      </c>
      <c r="AK81" s="386" t="str">
        <f>IF('1-1県'!$AH196="","",'1-1県'!$AH196)</f>
        <v/>
      </c>
      <c r="AL81" s="420">
        <f>IF('1-1県'!$AI196="","",'1-1県'!$AI196)</f>
        <v>466</v>
      </c>
      <c r="AM81" s="386" t="str">
        <f>IF('1-1県'!$AJ196="","",'1-1県'!$AJ196)</f>
        <v/>
      </c>
      <c r="AN81" s="420">
        <f>IF('1-1県'!$AK196="","",'1-1県'!$AK196)</f>
        <v>12228</v>
      </c>
      <c r="AO81" s="386" t="str">
        <f>IF('1-1県'!$AL196="","",'1-1県'!$AL196)</f>
        <v/>
      </c>
      <c r="AP81" s="420">
        <f>IF('1-1県'!$AM196="","",'1-1県'!$AM196)</f>
        <v>67960</v>
      </c>
      <c r="AQ81" s="386" t="str">
        <f>IF('1-1県'!$AN196="","",'1-1県'!$AN196)</f>
        <v/>
      </c>
      <c r="AR81" s="420">
        <f>IF('1-1県'!$AO196="","",'1-1県'!$AO196)</f>
        <v>1690.587</v>
      </c>
      <c r="AS81" s="386" t="str">
        <f>IF('1-1県'!$AP196="","",'1-1県'!$AP196)</f>
        <v/>
      </c>
      <c r="AT81" s="420">
        <f>IF('1-1県'!$AQ196="","",'1-1県'!$AQ196)</f>
        <v>266945</v>
      </c>
      <c r="AU81" s="386" t="str">
        <f>IF('1-1県'!AR196="","",'1-1県'!AR196)</f>
        <v/>
      </c>
      <c r="AV81" s="420">
        <f>IF('1-1県'!$AS196="","",'1-1県'!$AS196)</f>
        <v>3841</v>
      </c>
      <c r="AW81" s="386" t="str">
        <f>IF('1-1県'!$AT196="","",'1-1県'!$AT196)</f>
        <v/>
      </c>
      <c r="AX81" s="420">
        <f>IF('1-1県'!$AU196="","",'1-1県'!$AU196)</f>
        <v>41107</v>
      </c>
      <c r="AY81" s="386" t="str">
        <f>IF('1-1県'!AV196="","",'1-1県'!AV196)</f>
        <v/>
      </c>
      <c r="AZ81" s="421">
        <f>IF('1-1県'!AW196="","",'1-1県'!AW196)</f>
        <v>28114</v>
      </c>
      <c r="BA81" s="448" t="str">
        <f>IF('1-1県'!AX196="","",'1-1県'!AX196)</f>
        <v>-</v>
      </c>
      <c r="BB81" s="449" t="str">
        <f>IF('1-1県'!AY196="","",'1-1県'!AY196)</f>
        <v>-</v>
      </c>
      <c r="BC81" s="407" t="s">
        <v>108</v>
      </c>
      <c r="BD81" s="408">
        <v>6</v>
      </c>
      <c r="BE81" s="411">
        <f>$D81</f>
        <v>10</v>
      </c>
      <c r="BF81" s="386" t="str">
        <f>IF('1-1県'!$AZ196="","",'1-1県'!$AZ196)</f>
        <v/>
      </c>
      <c r="BG81" s="421">
        <f>IF('1-1県'!$BA196="","",'1-1県'!$BA196)</f>
        <v>8</v>
      </c>
      <c r="BH81" s="386" t="str">
        <f>IF('1-1県'!$BB196="","",'1-1県'!$BB196)</f>
        <v/>
      </c>
      <c r="BI81" s="421">
        <f>IF('1-1県'!$BC196="","",'1-1県'!$BC196)</f>
        <v>430</v>
      </c>
      <c r="BJ81" s="386" t="str">
        <f>IF('1-1県'!$BD196="","",'1-1県'!$BD196)</f>
        <v/>
      </c>
      <c r="BK81" s="421">
        <f>IF('1-1県'!$BE196="","",'1-1県'!$BE196)</f>
        <v>5800.24</v>
      </c>
      <c r="BL81" s="386" t="str">
        <f>IF('1-1県'!$BF196="","",'1-1県'!$BF196)</f>
        <v/>
      </c>
      <c r="BM81" s="421">
        <f>IF('1-1県'!$BG196="","",'1-1県'!$BG196)</f>
        <v>6923.5360000000001</v>
      </c>
      <c r="BN81" s="386" t="str">
        <f>IF('1-1県'!$BH196="","",'1-1県'!$BH196)</f>
        <v/>
      </c>
      <c r="BO81" s="421">
        <f>IF('1-1県'!$BI196="","",'1-1県'!$BI196)</f>
        <v>5961</v>
      </c>
      <c r="BP81" s="386" t="str">
        <f>IF('1-1県'!$BJ196="","",'1-1県'!$BJ196)</f>
        <v/>
      </c>
      <c r="BQ81" s="421">
        <f>IF('1-1県'!$BK196="","",'1-1県'!$BK196)</f>
        <v>894</v>
      </c>
      <c r="BR81" s="386" t="str">
        <f>IF('1-1県'!$BL196="","",'1-1県'!$BL196)</f>
        <v/>
      </c>
      <c r="BS81" s="421">
        <f>IF('1-1県'!$BM196="","",'1-1県'!$BM196)</f>
        <v>3381</v>
      </c>
      <c r="BT81" s="386" t="str">
        <f>IF('1-1県'!$BN196="","",'1-1県'!$BN196)</f>
        <v/>
      </c>
      <c r="BU81" s="420">
        <f>IF('1-1県'!$BO196="","",'1-1県'!$BO196)</f>
        <v>1686</v>
      </c>
      <c r="BV81" s="491"/>
      <c r="BW81" s="420">
        <f>IF('1-1県'!$BQ196="","",'1-1県'!$BQ196)</f>
        <v>8432</v>
      </c>
      <c r="BX81" s="386" t="str">
        <f>IF('1-1県'!$BR196="","",'1-1県'!$BR196)</f>
        <v/>
      </c>
      <c r="BY81" s="421">
        <f>IF('1-1県'!$BS196="","",'1-1県'!$BS196)</f>
        <v>109730</v>
      </c>
      <c r="BZ81" s="386" t="str">
        <f>IF('1-1県'!$BT196="","",'1-1県'!$BT196)</f>
        <v/>
      </c>
      <c r="CA81" s="392">
        <f>IF('1-1県'!$BU196="","",'1-1県'!$BU196)</f>
        <v>0</v>
      </c>
      <c r="CB81" s="386" t="str">
        <f>IF('1-1県'!$BV196="","",'1-1県'!$BV196)</f>
        <v/>
      </c>
      <c r="CC81" s="392">
        <f>IF('1-1県'!$BW196="","",'1-1県'!$BW196)</f>
        <v>110.3</v>
      </c>
      <c r="CD81" s="407" t="s">
        <v>108</v>
      </c>
      <c r="CE81" s="408">
        <v>6</v>
      </c>
      <c r="CF81" s="411">
        <f>$D81</f>
        <v>10</v>
      </c>
      <c r="CG81" s="386" t="str">
        <f>IF('1-1県'!$BX196="","",'1-1県'!$BX196)</f>
        <v/>
      </c>
      <c r="CH81" s="421">
        <f>IF('1-1県'!$BY196="","",'1-1県'!$BY196)</f>
        <v>269849</v>
      </c>
      <c r="CI81" s="386" t="str">
        <f>IF('1-1県'!$BZ196="","",'1-1県'!$BZ196)</f>
        <v>r</v>
      </c>
      <c r="CJ81" s="395">
        <f>IF('1-1県'!$CA196="","",'1-1県'!$CA196)</f>
        <v>1.31</v>
      </c>
      <c r="CK81" s="386" t="str">
        <f>IF('1-1県'!$CB196="","",'1-1県'!$CB196)</f>
        <v/>
      </c>
      <c r="CL81" s="421">
        <f>IF('1-1県'!$CC196="","",'1-1県'!$CC196)</f>
        <v>4319</v>
      </c>
      <c r="CM81" s="386" t="str">
        <f>IF('1-1県'!$CD196="","",'1-1県'!$CD196)</f>
        <v/>
      </c>
      <c r="CN81" s="421">
        <f>IF('1-1県'!$CE196="","",'1-1県'!$CE196)</f>
        <v>10509</v>
      </c>
      <c r="CO81" s="386" t="str">
        <f>IF('1-1県'!$CF196="","",'1-1県'!$CF196)</f>
        <v/>
      </c>
      <c r="CP81" s="391">
        <f>IF('1-1県'!$CG196="","",'1-1県'!$CG196)</f>
        <v>90.6</v>
      </c>
      <c r="CQ81" s="386" t="str">
        <f>IF('1-1県'!$CH196="","",'1-1県'!$CH196)</f>
        <v/>
      </c>
      <c r="CR81" s="391">
        <f>IF('1-1県'!$CI196="","",'1-1県'!$CI196)</f>
        <v>81.5</v>
      </c>
      <c r="CS81" s="386" t="str">
        <f>IF('1-1県'!$CJ196="","",'1-1県'!$CJ196)</f>
        <v/>
      </c>
      <c r="CT81" s="391">
        <f>IF('1-1県'!$CK196="","",'1-1県'!$CK196)</f>
        <v>106</v>
      </c>
      <c r="CU81" s="386" t="str">
        <f>IF('1-1県'!$CL196="","",'1-1県'!$CL196)</f>
        <v/>
      </c>
      <c r="CV81" s="391">
        <f>IF('1-1県'!$CM196="","",'1-1県'!$CM196)</f>
        <v>95.4</v>
      </c>
      <c r="CW81" s="386" t="str">
        <f>IF('1-1県'!$CN196="","",'1-1県'!$CN196)</f>
        <v/>
      </c>
      <c r="CX81" s="391">
        <f>IF('1-1県'!$CO196="","",'1-1県'!$CO196)</f>
        <v>102.1</v>
      </c>
      <c r="CY81" s="386" t="str">
        <f>IF('1-1県'!$CP196="","",'1-1県'!$CP196)</f>
        <v/>
      </c>
      <c r="CZ81" s="391">
        <f>IF('1-1県'!$CQ196="","",'1-1県'!$CQ196)</f>
        <v>99.7</v>
      </c>
      <c r="DA81" s="386" t="str">
        <f>IF('1-1県'!$CR196="","",'1-1県'!$CR196)</f>
        <v/>
      </c>
      <c r="DB81" s="391">
        <f>IF('1-1県'!$CS196="","",'1-1県'!$CS196)</f>
        <v>95.1</v>
      </c>
      <c r="DC81" s="386" t="str">
        <f>IF('1-1県'!$CT196="","",'1-1県'!$CT196)</f>
        <v/>
      </c>
      <c r="DD81" s="392" t="str">
        <f>IF('1-1県'!$CU196="","",'1-1県'!$CU196)</f>
        <v>-</v>
      </c>
    </row>
    <row r="82" spans="1:108" s="8" customFormat="1" ht="18" customHeight="1">
      <c r="A82" s="407">
        <v>2024</v>
      </c>
      <c r="B82" s="407" t="s">
        <v>108</v>
      </c>
      <c r="C82" s="408">
        <v>6</v>
      </c>
      <c r="D82" s="411">
        <v>11</v>
      </c>
      <c r="E82" s="12"/>
      <c r="F82" s="386"/>
      <c r="G82" s="412">
        <f>IF('1-1県'!$G197="","",'1-1県'!$G197)</f>
        <v>80</v>
      </c>
      <c r="H82" s="386" t="str">
        <f>IF('1-1県'!$H197="","",'1-1県'!$H197)</f>
        <v/>
      </c>
      <c r="I82" s="412">
        <f>IF('1-1県'!$I197="","",'1-1県'!$I197)</f>
        <v>78.599999999999994</v>
      </c>
      <c r="J82" s="386" t="str">
        <f>IF('1-1県'!$J197="","",'1-1県'!$J197)</f>
        <v/>
      </c>
      <c r="K82" s="412">
        <f>IF('1-1県'!$K197="","",'1-1県'!$K197)</f>
        <v>40</v>
      </c>
      <c r="L82" s="386" t="str">
        <f>IF('1-1県'!$L197="","",'1-1県'!$L197)</f>
        <v/>
      </c>
      <c r="M82" s="393">
        <f>IF('1-1県'!$M197="","",'1-1県'!$M197)</f>
        <v>1029717</v>
      </c>
      <c r="N82" s="386" t="str">
        <f>IF('1-1県'!$N197="","",'1-1県'!$N197)</f>
        <v/>
      </c>
      <c r="O82" s="393">
        <f>IF('1-1県'!$O197="","",'1-1県'!$O197)</f>
        <v>474883</v>
      </c>
      <c r="P82" s="386" t="str">
        <f>IF('1-1県'!$P197="","",'1-1県'!$P197)</f>
        <v/>
      </c>
      <c r="Q82" s="392">
        <f>IF('1-1県'!$Q197="","",'1-1県'!$Q197)</f>
        <v>79.099999999999994</v>
      </c>
      <c r="R82" s="386" t="str">
        <f>IF('1-1県'!$R197="","",'1-1県'!$R197)</f>
        <v/>
      </c>
      <c r="S82" s="392">
        <f>IF('1-1県'!$S197="","",'1-1県'!$S197)</f>
        <v>83.7</v>
      </c>
      <c r="T82" s="386" t="str">
        <f>IF('1-1県'!$T197="","",'1-1県'!$T197)</f>
        <v/>
      </c>
      <c r="U82" s="392">
        <f>IF('1-1県'!$U197="","",'1-1県'!$U197)</f>
        <v>77.5</v>
      </c>
      <c r="V82" s="386" t="str">
        <f>IF('1-1県'!$V197="","",'1-1県'!$V197)</f>
        <v/>
      </c>
      <c r="W82" s="392">
        <f>IF('1-1県'!$W197="","",'1-1県'!$W197)</f>
        <v>83</v>
      </c>
      <c r="X82" s="386" t="str">
        <f>IF('1-1県'!$X197="","",'1-1県'!$X197)</f>
        <v/>
      </c>
      <c r="Y82" s="392">
        <f>IF('1-1県'!$Y197="","",'1-1県'!$Y197)</f>
        <v>109</v>
      </c>
      <c r="Z82" s="386" t="str">
        <f>IF('1-1県'!$Z197="","",'1-1県'!$Z197)</f>
        <v/>
      </c>
      <c r="AA82" s="392">
        <f>IF('1-1県'!$AA197="","",'1-1県'!$AA197)</f>
        <v>109.1</v>
      </c>
      <c r="AB82" s="407" t="s">
        <v>108</v>
      </c>
      <c r="AC82" s="408">
        <v>6</v>
      </c>
      <c r="AD82" s="411">
        <f>$D82</f>
        <v>11</v>
      </c>
      <c r="AE82" s="386"/>
      <c r="AF82" s="420">
        <f>IF('1-1県'!$AC197="","",'1-1県'!$AC197)</f>
        <v>437</v>
      </c>
      <c r="AG82" s="386" t="str">
        <f>IF('1-1県'!$AD197="","",'1-1県'!$AD197)</f>
        <v/>
      </c>
      <c r="AH82" s="420">
        <f>IF('1-1県'!$AE197="","",'1-1県'!$AE197)</f>
        <v>242</v>
      </c>
      <c r="AI82" s="386" t="str">
        <f>IF('1-1県'!$AF197="","",'1-1県'!$AF197)</f>
        <v/>
      </c>
      <c r="AJ82" s="420">
        <f>IF('1-1県'!$AG197="","",'1-1県'!$AG197)</f>
        <v>103</v>
      </c>
      <c r="AK82" s="386" t="str">
        <f>IF('1-1県'!$AH197="","",'1-1県'!$AH197)</f>
        <v/>
      </c>
      <c r="AL82" s="420">
        <f>IF('1-1県'!$AI197="","",'1-1県'!$AI197)</f>
        <v>278</v>
      </c>
      <c r="AM82" s="386" t="str">
        <f>IF('1-1県'!$AJ197="","",'1-1県'!$AJ197)</f>
        <v/>
      </c>
      <c r="AN82" s="420">
        <f>IF('1-1県'!$AK197="","",'1-1県'!$AK197)</f>
        <v>14032</v>
      </c>
      <c r="AO82" s="386" t="str">
        <f>IF('1-1県'!$AL197="","",'1-1県'!$AL197)</f>
        <v/>
      </c>
      <c r="AP82" s="420">
        <f>IF('1-1県'!$AM197="","",'1-1県'!$AM197)</f>
        <v>59874</v>
      </c>
      <c r="AQ82" s="386" t="str">
        <f>IF('1-1県'!$AN197="","",'1-1県'!$AN197)</f>
        <v/>
      </c>
      <c r="AR82" s="420">
        <f>IF('1-1県'!$AO197="","",'1-1県'!$AO197)</f>
        <v>1416.922</v>
      </c>
      <c r="AS82" s="386" t="str">
        <f>IF('1-1県'!$AP197="","",'1-1県'!$AP197)</f>
        <v/>
      </c>
      <c r="AT82" s="420">
        <f>IF('1-1県'!$AQ197="","",'1-1県'!$AQ197)</f>
        <v>285347</v>
      </c>
      <c r="AU82" s="386" t="str">
        <f>IF('1-1県'!AR197="","",'1-1県'!AR197)</f>
        <v/>
      </c>
      <c r="AV82" s="420">
        <f>IF('1-1県'!$AS197="","",'1-1県'!$AS197)</f>
        <v>6791</v>
      </c>
      <c r="AW82" s="386" t="str">
        <f>IF('1-1県'!$AT197="","",'1-1県'!$AT197)</f>
        <v/>
      </c>
      <c r="AX82" s="420">
        <f>IF('1-1県'!$AU197="","",'1-1県'!$AU197)</f>
        <v>41112</v>
      </c>
      <c r="AY82" s="386" t="str">
        <f>IF('1-1県'!AV197="","",'1-1県'!AV197)</f>
        <v/>
      </c>
      <c r="AZ82" s="421">
        <f>IF('1-1県'!AW197="","",'1-1県'!AW197)</f>
        <v>28209</v>
      </c>
      <c r="BA82" s="448"/>
      <c r="BB82" s="449"/>
      <c r="BC82" s="407" t="s">
        <v>108</v>
      </c>
      <c r="BD82" s="408">
        <v>6</v>
      </c>
      <c r="BE82" s="411">
        <f>$D82</f>
        <v>11</v>
      </c>
      <c r="BF82" s="386" t="str">
        <f>IF('1-1県'!$AZ197="","",'1-1県'!$AZ197)</f>
        <v/>
      </c>
      <c r="BG82" s="421">
        <f>IF('1-1県'!$BA197="","",'1-1県'!$BA197)</f>
        <v>1</v>
      </c>
      <c r="BH82" s="386" t="str">
        <f>IF('1-1県'!$BB197="","",'1-1県'!$BB197)</f>
        <v/>
      </c>
      <c r="BI82" s="421">
        <f>IF('1-1県'!$BC197="","",'1-1県'!$BC197)</f>
        <v>21</v>
      </c>
      <c r="BJ82" s="386" t="str">
        <f>IF('1-1県'!$BD197="","",'1-1県'!$BD197)</f>
        <v/>
      </c>
      <c r="BK82" s="421">
        <f>IF('1-1県'!$BE197="","",'1-1県'!$BE197)</f>
        <v>6529.3879999999999</v>
      </c>
      <c r="BL82" s="386" t="str">
        <f>IF('1-1県'!$BF197="","",'1-1県'!$BF197)</f>
        <v/>
      </c>
      <c r="BM82" s="421">
        <f>IF('1-1県'!$BG197="","",'1-1県'!$BG197)</f>
        <v>4815</v>
      </c>
      <c r="BN82" s="386" t="str">
        <f>IF('1-1県'!$BH197="","",'1-1県'!$BH197)</f>
        <v/>
      </c>
      <c r="BO82" s="421">
        <f>IF('1-1県'!$BI197="","",'1-1県'!$BI197)</f>
        <v>6571</v>
      </c>
      <c r="BP82" s="386" t="str">
        <f>IF('1-1県'!$BJ197="","",'1-1県'!$BJ197)</f>
        <v/>
      </c>
      <c r="BQ82" s="421">
        <f>IF('1-1県'!$BK197="","",'1-1県'!$BK197)</f>
        <v>1018</v>
      </c>
      <c r="BR82" s="386" t="str">
        <f>IF('1-1県'!$BL197="","",'1-1県'!$BL197)</f>
        <v/>
      </c>
      <c r="BS82" s="421">
        <f>IF('1-1県'!$BM197="","",'1-1県'!$BM197)</f>
        <v>3743</v>
      </c>
      <c r="BT82" s="386" t="str">
        <f>IF('1-1県'!$BN197="","",'1-1県'!$BN197)</f>
        <v/>
      </c>
      <c r="BU82" s="420">
        <f>IF('1-1県'!$BO197="","",'1-1県'!$BO197)</f>
        <v>1809</v>
      </c>
      <c r="BV82" s="491"/>
      <c r="BW82" s="420">
        <f>IF('1-1県'!$BQ197="","",'1-1県'!$BQ197)</f>
        <v>8160</v>
      </c>
      <c r="BX82" s="386" t="str">
        <f>IF('1-1県'!$BR197="","",'1-1県'!$BR197)</f>
        <v/>
      </c>
      <c r="BY82" s="421">
        <f>IF('1-1県'!$BS197="","",'1-1県'!$BS197)</f>
        <v>113908</v>
      </c>
      <c r="BZ82" s="386" t="str">
        <f>IF('1-1県'!$BT197="","",'1-1県'!$BT197)</f>
        <v/>
      </c>
      <c r="CA82" s="392">
        <f>IF('1-1県'!$BU197="","",'1-1県'!$BU197)</f>
        <v>0</v>
      </c>
      <c r="CB82" s="386" t="str">
        <f>IF('1-1県'!$BV197="","",'1-1県'!$BV197)</f>
        <v/>
      </c>
      <c r="CC82" s="392">
        <f>IF('1-1県'!$BW197="","",'1-1県'!$BW197)</f>
        <v>111</v>
      </c>
      <c r="CD82" s="407" t="s">
        <v>108</v>
      </c>
      <c r="CE82" s="408">
        <v>6</v>
      </c>
      <c r="CF82" s="411">
        <f>$D82</f>
        <v>11</v>
      </c>
      <c r="CG82" s="386" t="str">
        <f>IF('1-1県'!$BX197="","",'1-1県'!$BX197)</f>
        <v/>
      </c>
      <c r="CH82" s="421">
        <f>IF('1-1県'!$BY197="","",'1-1県'!$BY197)</f>
        <v>248993</v>
      </c>
      <c r="CI82" s="386" t="str">
        <f>IF('1-1県'!$BZ197="","",'1-1県'!$BZ197)</f>
        <v>r</v>
      </c>
      <c r="CJ82" s="395">
        <f>IF('1-1県'!$CA197="","",'1-1県'!$CA197)</f>
        <v>1.3</v>
      </c>
      <c r="CK82" s="386" t="str">
        <f>IF('1-1県'!$CB197="","",'1-1県'!$CB197)</f>
        <v/>
      </c>
      <c r="CL82" s="421">
        <f>IF('1-1県'!$CC197="","",'1-1県'!$CC197)</f>
        <v>3622</v>
      </c>
      <c r="CM82" s="386" t="str">
        <f>IF('1-1県'!$CD197="","",'1-1県'!$CD197)</f>
        <v/>
      </c>
      <c r="CN82" s="421">
        <f>IF('1-1県'!$CE197="","",'1-1県'!$CE197)</f>
        <v>8346</v>
      </c>
      <c r="CO82" s="386" t="str">
        <f>IF('1-1県'!$CF197="","",'1-1県'!$CF197)</f>
        <v/>
      </c>
      <c r="CP82" s="391">
        <f>IF('1-1県'!$CG197="","",'1-1県'!$CG197)</f>
        <v>106.7</v>
      </c>
      <c r="CQ82" s="386" t="str">
        <f>IF('1-1県'!$CH197="","",'1-1県'!$CH197)</f>
        <v/>
      </c>
      <c r="CR82" s="391">
        <f>IF('1-1県'!$CI197="","",'1-1県'!$CI197)</f>
        <v>95.4</v>
      </c>
      <c r="CS82" s="386" t="str">
        <f>IF('1-1県'!$CJ197="","",'1-1県'!$CJ197)</f>
        <v/>
      </c>
      <c r="CT82" s="391">
        <f>IF('1-1県'!$CK197="","",'1-1県'!$CK197)</f>
        <v>105.6</v>
      </c>
      <c r="CU82" s="386" t="str">
        <f>IF('1-1県'!$CL197="","",'1-1県'!$CL197)</f>
        <v/>
      </c>
      <c r="CV82" s="391">
        <f>IF('1-1県'!$CM197="","",'1-1県'!$CM197)</f>
        <v>94.4</v>
      </c>
      <c r="CW82" s="386" t="str">
        <f>IF('1-1県'!$CN197="","",'1-1県'!$CN197)</f>
        <v/>
      </c>
      <c r="CX82" s="391">
        <f>IF('1-1県'!$CO197="","",'1-1県'!$CO197)</f>
        <v>103.6</v>
      </c>
      <c r="CY82" s="386" t="str">
        <f>IF('1-1県'!$CP197="","",'1-1県'!$CP197)</f>
        <v/>
      </c>
      <c r="CZ82" s="391">
        <f>IF('1-1県'!$CQ197="","",'1-1県'!$CQ197)</f>
        <v>97.6</v>
      </c>
      <c r="DA82" s="386" t="str">
        <f>IF('1-1県'!$CR197="","",'1-1県'!$CR197)</f>
        <v/>
      </c>
      <c r="DB82" s="391">
        <f>IF('1-1県'!$CS197="","",'1-1県'!$CS197)</f>
        <v>104.9</v>
      </c>
      <c r="DC82" s="386" t="str">
        <f>IF('1-1県'!$CT197="","",'1-1県'!$CT197)</f>
        <v/>
      </c>
      <c r="DD82" s="392" t="str">
        <f>IF('1-1県'!$CU197="","",'1-1県'!$CU197)</f>
        <v>-</v>
      </c>
    </row>
    <row r="83" spans="1:108" s="8" customFormat="1" ht="18" customHeight="1">
      <c r="A83" s="407">
        <v>2024</v>
      </c>
      <c r="B83" s="407" t="s">
        <v>108</v>
      </c>
      <c r="C83" s="408">
        <v>6</v>
      </c>
      <c r="D83" s="411">
        <v>12</v>
      </c>
      <c r="E83" s="90"/>
      <c r="F83" s="386"/>
      <c r="G83" s="412">
        <f>IF('1-1県'!$G198="","",'1-1県'!$G198)</f>
        <v>40</v>
      </c>
      <c r="H83" s="386" t="str">
        <f>IF('1-1県'!$H198="","",'1-1県'!$H198)</f>
        <v/>
      </c>
      <c r="I83" s="412">
        <f>IF('1-1県'!$I198="","",'1-1県'!$I198)</f>
        <v>28.6</v>
      </c>
      <c r="J83" s="386" t="str">
        <f>IF('1-1県'!$J198="","",'1-1県'!$J198)</f>
        <v/>
      </c>
      <c r="K83" s="412">
        <f>IF('1-1県'!$K198="","",'1-1県'!$K198)</f>
        <v>40</v>
      </c>
      <c r="L83" s="386" t="str">
        <f>IF('1-1県'!$L198="","",'1-1県'!$L198)</f>
        <v/>
      </c>
      <c r="M83" s="393">
        <f>IF('1-1県'!$M198="","",'1-1県'!$M198)</f>
        <v>1029108</v>
      </c>
      <c r="N83" s="386" t="str">
        <f>IF('1-1県'!$N198="","",'1-1県'!$N198)</f>
        <v/>
      </c>
      <c r="O83" s="393">
        <f>IF('1-1県'!$O198="","",'1-1県'!$O198)</f>
        <v>474819</v>
      </c>
      <c r="P83" s="386" t="str">
        <f>IF('1-1県'!$P198="","",'1-1県'!$P198)</f>
        <v/>
      </c>
      <c r="Q83" s="392">
        <f>IF('1-1県'!$Q198="","",'1-1県'!$Q198)</f>
        <v>77.8</v>
      </c>
      <c r="R83" s="386" t="str">
        <f>IF('1-1県'!$R198="","",'1-1県'!$R198)</f>
        <v/>
      </c>
      <c r="S83" s="392">
        <f>IF('1-1県'!$S198="","",'1-1県'!$S198)</f>
        <v>81.400000000000006</v>
      </c>
      <c r="T83" s="386" t="str">
        <f>IF('1-1県'!$T198="","",'1-1県'!$T198)</f>
        <v/>
      </c>
      <c r="U83" s="392">
        <f>IF('1-1県'!$U198="","",'1-1県'!$U198)</f>
        <v>77.099999999999994</v>
      </c>
      <c r="V83" s="386" t="str">
        <f>IF('1-1県'!$V198="","",'1-1県'!$V198)</f>
        <v/>
      </c>
      <c r="W83" s="392">
        <f>IF('1-1県'!$W198="","",'1-1県'!$W198)</f>
        <v>83.8</v>
      </c>
      <c r="X83" s="386" t="str">
        <f>IF('1-1県'!$X198="","",'1-1県'!$X198)</f>
        <v/>
      </c>
      <c r="Y83" s="392">
        <f>IF('1-1県'!$Y198="","",'1-1県'!$Y198)</f>
        <v>108.5</v>
      </c>
      <c r="Z83" s="386" t="str">
        <f>IF('1-1県'!$Z198="","",'1-1県'!$Z198)</f>
        <v/>
      </c>
      <c r="AA83" s="392">
        <f>IF('1-1県'!$AA198="","",'1-1県'!$AA198)</f>
        <v>106.8</v>
      </c>
      <c r="AB83" s="407" t="s">
        <v>108</v>
      </c>
      <c r="AC83" s="408">
        <v>6</v>
      </c>
      <c r="AD83" s="411">
        <f>$D83</f>
        <v>12</v>
      </c>
      <c r="AE83" s="386"/>
      <c r="AF83" s="420">
        <f>IF('1-1県'!$AC198="","",'1-1県'!$AC198)</f>
        <v>432</v>
      </c>
      <c r="AG83" s="386" t="str">
        <f>IF('1-1県'!$AD198="","",'1-1県'!$AD198)</f>
        <v/>
      </c>
      <c r="AH83" s="420">
        <f>IF('1-1県'!$AE198="","",'1-1県'!$AE198)</f>
        <v>183</v>
      </c>
      <c r="AI83" s="386" t="str">
        <f>IF('1-1県'!$AF198="","",'1-1県'!$AF198)</f>
        <v/>
      </c>
      <c r="AJ83" s="420">
        <f>IF('1-1県'!$AG198="","",'1-1県'!$AG198)</f>
        <v>186</v>
      </c>
      <c r="AK83" s="386" t="str">
        <f>IF('1-1県'!$AH198="","",'1-1県'!$AH198)</f>
        <v/>
      </c>
      <c r="AL83" s="420">
        <f>IF('1-1県'!$AI198="","",'1-1県'!$AI198)</f>
        <v>329</v>
      </c>
      <c r="AM83" s="386" t="str">
        <f>IF('1-1県'!$AJ198="","",'1-1県'!$AJ198)</f>
        <v/>
      </c>
      <c r="AN83" s="420">
        <f>IF('1-1県'!$AK198="","",'1-1県'!$AK198)</f>
        <v>15374</v>
      </c>
      <c r="AO83" s="386" t="str">
        <f>IF('1-1県'!$AL198="","",'1-1県'!$AL198)</f>
        <v/>
      </c>
      <c r="AP83" s="420">
        <f>IF('1-1県'!$AM198="","",'1-1県'!$AM198)</f>
        <v>58719</v>
      </c>
      <c r="AQ83" s="386" t="str">
        <f>IF('1-1県'!$AN198="","",'1-1県'!$AN198)</f>
        <v/>
      </c>
      <c r="AR83" s="420">
        <f>IF('1-1県'!$AO198="","",'1-1県'!$AO198)</f>
        <v>1544.9839999999999</v>
      </c>
      <c r="AS83" s="386" t="str">
        <f>IF('1-1県'!$AP198="","",'1-1県'!$AP198)</f>
        <v/>
      </c>
      <c r="AT83" s="420">
        <f>IF('1-1県'!$AQ198="","",'1-1県'!$AQ198)</f>
        <v>280465</v>
      </c>
      <c r="AU83" s="386" t="str">
        <f>IF('1-1県'!AR198="","",'1-1県'!AR198)</f>
        <v/>
      </c>
      <c r="AV83" s="420">
        <f>IF('1-1県'!$AS198="","",'1-1県'!$AS198)</f>
        <v>9357</v>
      </c>
      <c r="AW83" s="386" t="str">
        <f>IF('1-1県'!$AT198="","",'1-1県'!$AT198)</f>
        <v/>
      </c>
      <c r="AX83" s="420">
        <f>IF('1-1県'!$AU198="","",'1-1県'!$AU198)</f>
        <v>41463</v>
      </c>
      <c r="AY83" s="386" t="str">
        <f>IF('1-1県'!AV198="","",'1-1県'!AV198)</f>
        <v/>
      </c>
      <c r="AZ83" s="421">
        <f>IF('1-1県'!AW198="","",'1-1県'!AW198)</f>
        <v>28269</v>
      </c>
      <c r="BA83" s="448"/>
      <c r="BB83" s="449"/>
      <c r="BC83" s="407" t="s">
        <v>108</v>
      </c>
      <c r="BD83" s="408">
        <v>6</v>
      </c>
      <c r="BE83" s="411">
        <f>$D83</f>
        <v>12</v>
      </c>
      <c r="BF83" s="386" t="str">
        <f>IF('1-1県'!$AZ198="","",'1-1県'!$AZ198)</f>
        <v/>
      </c>
      <c r="BG83" s="421">
        <f>IF('1-1県'!$BA198="","",'1-1県'!$BA198)</f>
        <v>4</v>
      </c>
      <c r="BH83" s="386" t="str">
        <f>IF('1-1県'!$BB198="","",'1-1県'!$BB198)</f>
        <v/>
      </c>
      <c r="BI83" s="421">
        <f>IF('1-1県'!$BC198="","",'1-1県'!$BC198)</f>
        <v>376</v>
      </c>
      <c r="BJ83" s="386" t="str">
        <f>IF('1-1県'!$BD198="","",'1-1県'!$BD198)</f>
        <v/>
      </c>
      <c r="BK83" s="421">
        <f>IF('1-1県'!$BE198="","",'1-1県'!$BE198)</f>
        <v>6178.3370000000004</v>
      </c>
      <c r="BL83" s="386" t="str">
        <f>IF('1-1県'!$BF198="","",'1-1県'!$BF198)</f>
        <v/>
      </c>
      <c r="BM83" s="421">
        <f>IF('1-1県'!$BG198="","",'1-1県'!$BG198)</f>
        <v>4605.4290000000001</v>
      </c>
      <c r="BN83" s="386" t="str">
        <f>IF('1-1県'!$BH198="","",'1-1県'!$BH198)</f>
        <v/>
      </c>
      <c r="BO83" s="421">
        <f>IF('1-1県'!$BI198="","",'1-1県'!$BI198)</f>
        <v>8413</v>
      </c>
      <c r="BP83" s="386" t="str">
        <f>IF('1-1県'!$BJ198="","",'1-1県'!$BJ198)</f>
        <v/>
      </c>
      <c r="BQ83" s="421">
        <f>IF('1-1県'!$BK198="","",'1-1県'!$BK198)</f>
        <v>1157</v>
      </c>
      <c r="BR83" s="386" t="str">
        <f>IF('1-1県'!$BL198="","",'1-1県'!$BL198)</f>
        <v/>
      </c>
      <c r="BS83" s="421">
        <f>IF('1-1県'!$BM198="","",'1-1県'!$BM198)</f>
        <v>4672</v>
      </c>
      <c r="BT83" s="386" t="str">
        <f>IF('1-1県'!$BN198="","",'1-1県'!$BN198)</f>
        <v/>
      </c>
      <c r="BU83" s="420">
        <f>IF('1-1県'!$BO198="","",'1-1県'!$BO198)</f>
        <v>2584</v>
      </c>
      <c r="BV83" s="491"/>
      <c r="BW83" s="420">
        <f>IF('1-1県'!$BQ198="","",'1-1県'!$BQ198)</f>
        <v>9025</v>
      </c>
      <c r="BX83" s="386" t="str">
        <f>IF('1-1県'!$BR198="","",'1-1県'!$BR198)</f>
        <v/>
      </c>
      <c r="BY83" s="421">
        <f>IF('1-1県'!$BS198="","",'1-1県'!$BS198)</f>
        <v>116246</v>
      </c>
      <c r="BZ83" s="386" t="str">
        <f>IF('1-1県'!$BT198="","",'1-1県'!$BT198)</f>
        <v/>
      </c>
      <c r="CA83" s="392">
        <f>IF('1-1県'!$BU198="","",'1-1県'!$BU198)</f>
        <v>0</v>
      </c>
      <c r="CB83" s="386" t="str">
        <f>IF('1-1県'!$BV198="","",'1-1県'!$BV198)</f>
        <v/>
      </c>
      <c r="CC83" s="392">
        <f>IF('1-1県'!$BW198="","",'1-1県'!$BW198)</f>
        <v>111.8</v>
      </c>
      <c r="CD83" s="407" t="s">
        <v>108</v>
      </c>
      <c r="CE83" s="408">
        <v>7</v>
      </c>
      <c r="CF83" s="411">
        <f>$D83</f>
        <v>12</v>
      </c>
      <c r="CG83" s="386" t="str">
        <f>IF('1-1県'!$BX198="","",'1-1県'!$BX198)</f>
        <v/>
      </c>
      <c r="CH83" s="421">
        <f>IF('1-1県'!$BY198="","",'1-1県'!$BY198)</f>
        <v>317759</v>
      </c>
      <c r="CI83" s="386" t="str">
        <f>IF('1-1県'!$BZ198="","",'1-1県'!$BZ198)</f>
        <v>r</v>
      </c>
      <c r="CJ83" s="395">
        <f>IF('1-1県'!$CA198="","",'1-1県'!$CA198)</f>
        <v>1.29</v>
      </c>
      <c r="CK83" s="386" t="str">
        <f>IF('1-1県'!$CB198="","",'1-1県'!$CB198)</f>
        <v/>
      </c>
      <c r="CL83" s="421">
        <f>IF('1-1県'!$CC198="","",'1-1県'!$CC198)</f>
        <v>2953</v>
      </c>
      <c r="CM83" s="386" t="str">
        <f>IF('1-1県'!$CD198="","",'1-1県'!$CD198)</f>
        <v/>
      </c>
      <c r="CN83" s="421">
        <f>IF('1-1県'!$CE198="","",'1-1県'!$CE198)</f>
        <v>8650</v>
      </c>
      <c r="CO83" s="386" t="str">
        <f>IF('1-1県'!$CF198="","",'1-1県'!$CF198)</f>
        <v/>
      </c>
      <c r="CP83" s="391">
        <f>IF('1-1県'!$CG198="","",'1-1県'!$CG198)</f>
        <v>189.8</v>
      </c>
      <c r="CQ83" s="386" t="str">
        <f>IF('1-1県'!$CH198="","",'1-1県'!$CH198)</f>
        <v/>
      </c>
      <c r="CR83" s="391">
        <f>IF('1-1県'!$CI198="","",'1-1県'!$CI198)</f>
        <v>168.4</v>
      </c>
      <c r="CS83" s="386" t="str">
        <f>IF('1-1県'!$CJ198="","",'1-1県'!$CJ198)</f>
        <v/>
      </c>
      <c r="CT83" s="391">
        <f>IF('1-1県'!$CK198="","",'1-1県'!$CK198)</f>
        <v>107.2</v>
      </c>
      <c r="CU83" s="386" t="str">
        <f>IF('1-1県'!$CL198="","",'1-1県'!$CL198)</f>
        <v/>
      </c>
      <c r="CV83" s="391">
        <f>IF('1-1県'!$CM198="","",'1-1県'!$CM198)</f>
        <v>95.1</v>
      </c>
      <c r="CW83" s="386" t="str">
        <f>IF('1-1県'!$CN198="","",'1-1県'!$CN198)</f>
        <v/>
      </c>
      <c r="CX83" s="391">
        <f>IF('1-1県'!$CO198="","",'1-1県'!$CO198)</f>
        <v>104</v>
      </c>
      <c r="CY83" s="386" t="str">
        <f>IF('1-1県'!$CP198="","",'1-1県'!$CP198)</f>
        <v/>
      </c>
      <c r="CZ83" s="391">
        <f>IF('1-1県'!$CQ198="","",'1-1県'!$CQ198)</f>
        <v>96.2</v>
      </c>
      <c r="DA83" s="386" t="str">
        <f>IF('1-1県'!$CR198="","",'1-1県'!$CR198)</f>
        <v/>
      </c>
      <c r="DB83" s="391">
        <f>IF('1-1県'!$CS198="","",'1-1県'!$CS198)</f>
        <v>99.2</v>
      </c>
      <c r="DC83" s="386" t="str">
        <f>IF('1-1県'!$CT198="","",'1-1県'!$CT198)</f>
        <v/>
      </c>
      <c r="DD83" s="392">
        <f>IF('1-1県'!$CU198="","",'1-1県'!$CU198)</f>
        <v>1.7</v>
      </c>
    </row>
    <row r="84" spans="1:108" s="8" customFormat="1" ht="18" customHeight="1">
      <c r="A84" s="407">
        <v>2025</v>
      </c>
      <c r="B84" s="407" t="s">
        <v>108</v>
      </c>
      <c r="C84" s="408">
        <v>7</v>
      </c>
      <c r="D84" s="411">
        <v>1</v>
      </c>
      <c r="E84" s="12"/>
      <c r="F84" s="386"/>
      <c r="G84" s="412">
        <f>IF('1-1県'!$G199="","",'1-1県'!$G199)</f>
        <v>20</v>
      </c>
      <c r="H84" s="386" t="str">
        <f>IF('1-1県'!$H201="","",'1-1県'!$H201)</f>
        <v/>
      </c>
      <c r="I84" s="412">
        <f>IF('1-1県'!$I199="","",'1-1県'!$I199)</f>
        <v>28.6</v>
      </c>
      <c r="J84" s="386" t="str">
        <f>IF('1-1県'!$J201="","",'1-1県'!$J201)</f>
        <v/>
      </c>
      <c r="K84" s="412">
        <f>IF('1-1県'!$K199="","",'1-1県'!$K199)</f>
        <v>60</v>
      </c>
      <c r="L84" s="386"/>
      <c r="M84" s="393">
        <f>IF('1-1県'!$M199="","",'1-1県'!$M199)</f>
        <v>1028215</v>
      </c>
      <c r="N84" s="386" t="str">
        <f>IF('1-1県'!$N201="","",'1-1県'!$N201)</f>
        <v/>
      </c>
      <c r="O84" s="393">
        <f>IF('1-1県'!$O199="","",'1-1県'!$O199)</f>
        <v>474542</v>
      </c>
      <c r="P84" s="386" t="str">
        <f>IF('1-1県'!$P199="","",'1-1県'!$P199)</f>
        <v>r</v>
      </c>
      <c r="Q84" s="392">
        <f>IF('1-1県'!$Q199="","",'1-1県'!$Q199)</f>
        <v>78</v>
      </c>
      <c r="R84" s="386" t="str">
        <f>IF('1-1県'!$R199="","",'1-1県'!$R199)</f>
        <v>r</v>
      </c>
      <c r="S84" s="392">
        <f>IF('1-1県'!$S199="","",'1-1県'!$S199)</f>
        <v>73.400000000000006</v>
      </c>
      <c r="T84" s="386" t="str">
        <f>IF('1-1県'!$T199="","",'1-1県'!$T199)</f>
        <v>r</v>
      </c>
      <c r="U84" s="392">
        <f>IF('1-1県'!$U199="","",'1-1県'!$U199)</f>
        <v>75.3</v>
      </c>
      <c r="V84" s="386" t="str">
        <f>IF('1-1県'!$V199="","",'1-1県'!$V199)</f>
        <v>r</v>
      </c>
      <c r="W84" s="392">
        <f>IF('1-1県'!$W199="","",'1-1県'!$W199)</f>
        <v>69.8</v>
      </c>
      <c r="X84" s="386" t="str">
        <f>IF('1-1県'!$X199="","",'1-1県'!$X199)</f>
        <v/>
      </c>
      <c r="Y84" s="392">
        <f>IF('1-1県'!$Y199="","",'1-1県'!$Y199)</f>
        <v>111.5</v>
      </c>
      <c r="Z84" s="386" t="str">
        <f>IF('1-1県'!$Z199="","",'1-1県'!$Z199)</f>
        <v/>
      </c>
      <c r="AA84" s="392">
        <f>IF('1-1県'!$AA199="","",'1-1県'!$AA199)</f>
        <v>111.2</v>
      </c>
      <c r="AB84" s="407" t="s">
        <v>108</v>
      </c>
      <c r="AC84" s="408">
        <v>7</v>
      </c>
      <c r="AD84" s="411">
        <v>1</v>
      </c>
      <c r="AE84" s="386"/>
      <c r="AF84" s="420">
        <f>IF('1-1県'!$AC199="","",'1-1県'!$AC199)</f>
        <v>432</v>
      </c>
      <c r="AG84" s="386" t="str">
        <f>IF('1-1県'!$AD201="","",'1-1県'!$AD201)</f>
        <v/>
      </c>
      <c r="AH84" s="420">
        <f>IF('1-1県'!$AE199="","",'1-1県'!$AE199)</f>
        <v>147</v>
      </c>
      <c r="AI84" s="386" t="str">
        <f>IF('1-1県'!$AF201="","",'1-1県'!$AF201)</f>
        <v/>
      </c>
      <c r="AJ84" s="420">
        <f>IF('1-1県'!$AG199="","",'1-1県'!$AG199)</f>
        <v>206</v>
      </c>
      <c r="AK84" s="386" t="str">
        <f>IF('1-1県'!$AH201="","",'1-1県'!$AH201)</f>
        <v/>
      </c>
      <c r="AL84" s="420">
        <f>IF('1-1県'!$AI199="","",'1-1県'!$AI199)</f>
        <v>201</v>
      </c>
      <c r="AM84" s="386" t="str">
        <f>IF('1-1県'!$AJ201="","",'1-1県'!$AJ201)</f>
        <v/>
      </c>
      <c r="AN84" s="420">
        <f>IF('1-1県'!$AK199="","",'1-1県'!$AK199)</f>
        <v>6231</v>
      </c>
      <c r="AO84" s="386" t="str">
        <f>IF('1-1県'!$AL201="","",'1-1県'!$AL201)</f>
        <v/>
      </c>
      <c r="AP84" s="420">
        <f>IF('1-1県'!$AM199="","",'1-1県'!$AM199)</f>
        <v>63335</v>
      </c>
      <c r="AQ84" s="386" t="str">
        <f>IF('1-1県'!$AN201="","",'1-1県'!$AN201)</f>
        <v/>
      </c>
      <c r="AR84" s="420">
        <f>IF('1-1県'!$AO199="","",'1-1県'!$AO199)</f>
        <v>1542</v>
      </c>
      <c r="AS84" s="386" t="str">
        <f>IF('1-1県'!$AP201="","",'1-1県'!$AP201)</f>
        <v/>
      </c>
      <c r="AT84" s="420">
        <f>IF('1-1県'!$AQ199="","",'1-1県'!$AQ199)</f>
        <v>259007</v>
      </c>
      <c r="AU84" s="386" t="str">
        <f>IF('1-1県'!AR201="","",'1-1県'!AR201)</f>
        <v/>
      </c>
      <c r="AV84" s="420">
        <f>IF('1-1県'!$AS199="","",'1-1県'!$AS199)</f>
        <v>9507</v>
      </c>
      <c r="AW84" s="386" t="str">
        <f>IF('1-1県'!$AT201="","",'1-1県'!$AT201)</f>
        <v/>
      </c>
      <c r="AX84" s="420">
        <f>IF('1-1県'!$AU199="","",'1-1県'!$AU199)</f>
        <v>41154</v>
      </c>
      <c r="AY84" s="386" t="str">
        <f>IF('1-1県'!AV201="","",'1-1県'!AV201)</f>
        <v/>
      </c>
      <c r="AZ84" s="421">
        <f>IF('1-1県'!AW199="","",'1-1県'!AW199)</f>
        <v>28303</v>
      </c>
      <c r="BA84" s="410"/>
      <c r="BB84" s="244"/>
      <c r="BC84" s="407" t="s">
        <v>108</v>
      </c>
      <c r="BD84" s="408">
        <v>7</v>
      </c>
      <c r="BE84" s="411">
        <v>1</v>
      </c>
      <c r="BF84" s="386"/>
      <c r="BG84" s="421">
        <f>IF('1-1県'!$BA199="","",'1-1県'!$BA199)</f>
        <v>5</v>
      </c>
      <c r="BH84" s="386" t="str">
        <f>IF('1-1県'!$BB201="","",'1-1県'!$BB201)</f>
        <v/>
      </c>
      <c r="BI84" s="421">
        <f>IF('1-1県'!$BC199="","",'1-1県'!$BC199)</f>
        <v>398</v>
      </c>
      <c r="BJ84" s="386"/>
      <c r="BK84" s="421">
        <f>IF('1-1県'!$BE199="","",'1-1県'!$BE199)</f>
        <v>6043</v>
      </c>
      <c r="BL84" s="386" t="str">
        <f>IF('1-1県'!$BF199="","",'1-1県'!$BF199)</f>
        <v/>
      </c>
      <c r="BM84" s="421">
        <f>IF('1-1県'!$BG199="","",'1-1県'!$BG199)</f>
        <v>7823</v>
      </c>
      <c r="BN84" s="386" t="str">
        <f>IF('1-1県'!$BH199="","",'1-1県'!$BH199)</f>
        <v/>
      </c>
      <c r="BO84" s="421">
        <f>IF('1-1県'!$BI199="","",'1-1県'!$BI199)</f>
        <v>6219</v>
      </c>
      <c r="BP84" s="386" t="str">
        <f>IF('1-1県'!$BJ199="","",'1-1県'!$BJ199)</f>
        <v/>
      </c>
      <c r="BQ84" s="421">
        <f>IF('1-1県'!$BK199="","",'1-1県'!$BK199)</f>
        <v>889</v>
      </c>
      <c r="BR84" s="386" t="str">
        <f>IF('1-1県'!$BL199="","",'1-1県'!$BL199)</f>
        <v/>
      </c>
      <c r="BS84" s="421">
        <f>IF('1-1県'!$BM199="","",'1-1県'!$BM199)</f>
        <v>3440</v>
      </c>
      <c r="BT84" s="386" t="str">
        <f>IF('1-1県'!$BN199="","",'1-1県'!$BN199)</f>
        <v/>
      </c>
      <c r="BU84" s="421">
        <f>IF('1-1県'!$BO199="","",'1-1県'!$BO199)</f>
        <v>1890</v>
      </c>
      <c r="BV84" s="491"/>
      <c r="BW84" s="421">
        <f>IF('1-1県'!$BQ199="","",'1-1県'!$BQ199)</f>
        <v>8319</v>
      </c>
      <c r="BX84" s="386" t="str">
        <f>IF('1-1県'!$BR199="","",'1-1県'!$BR199)</f>
        <v/>
      </c>
      <c r="BY84" s="421">
        <f>IF('1-1県'!$BS199="","",'1-1県'!$BS199)</f>
        <v>89204</v>
      </c>
      <c r="BZ84" s="386" t="str">
        <f>IF('1-1県'!$BT199="","",'1-1県'!$BT199)</f>
        <v/>
      </c>
      <c r="CA84" s="392" t="str">
        <f>IF('1-1県'!$BU199="","",'1-1県'!$BU199)</f>
        <v>-</v>
      </c>
      <c r="CB84" s="386" t="str">
        <f>IF('1-1県'!$BV199="","",'1-1県'!$BV199)</f>
        <v/>
      </c>
      <c r="CC84" s="392">
        <f>IF('1-1県'!$BW199="","",'1-1県'!$BW199)</f>
        <v>112.3</v>
      </c>
      <c r="CD84" s="407" t="s">
        <v>108</v>
      </c>
      <c r="CE84" s="408">
        <v>7</v>
      </c>
      <c r="CF84" s="411">
        <v>1</v>
      </c>
      <c r="CG84" s="386"/>
      <c r="CH84" s="421">
        <f>IF('1-1県'!$BY199="","",'1-1県'!$BY199)</f>
        <v>251686</v>
      </c>
      <c r="CI84" s="386" t="str">
        <f>IF('1-1県'!$BZ199="","",'1-1県'!$BZ199)</f>
        <v/>
      </c>
      <c r="CJ84" s="395">
        <f>IF('1-1県'!$CA199="","",'1-1県'!$CA199)</f>
        <v>1.29</v>
      </c>
      <c r="CK84" s="386" t="str">
        <f>IF('1-1県'!$CB199="","",'1-1県'!$CB199)</f>
        <v/>
      </c>
      <c r="CL84" s="421">
        <f>IF('1-1県'!$CC199="","",'1-1県'!$CC199)</f>
        <v>4666</v>
      </c>
      <c r="CM84" s="386" t="str">
        <f>IF('1-1県'!$CD199="","",'1-1県'!$CD199)</f>
        <v/>
      </c>
      <c r="CN84" s="421">
        <f>IF('1-1県'!$CE199="","",'1-1県'!$CE199)</f>
        <v>10336</v>
      </c>
      <c r="CO84" s="386" t="str">
        <f>IF('1-1県'!$CF199="","",'1-1県'!$CF199)</f>
        <v/>
      </c>
      <c r="CP84" s="391">
        <f>IF('1-1県'!$CG199="","",'1-1県'!$CG199)</f>
        <v>91.3</v>
      </c>
      <c r="CQ84" s="386" t="str">
        <f>IF('1-1県'!$CH199="","",'1-1県'!$CH199)</f>
        <v/>
      </c>
      <c r="CR84" s="391">
        <f>IF('1-1県'!$CI199="","",'1-1県'!$CI199)</f>
        <v>80.599999999999994</v>
      </c>
      <c r="CS84" s="386" t="str">
        <f>IF('1-1県'!$CJ199="","",'1-1県'!$CJ199)</f>
        <v/>
      </c>
      <c r="CT84" s="391">
        <f>IF('1-1県'!$CK199="","",'1-1県'!$CK199)</f>
        <v>106.3</v>
      </c>
      <c r="CU84" s="386" t="str">
        <f>IF('1-1県'!$CL199="","",'1-1県'!$CL199)</f>
        <v/>
      </c>
      <c r="CV84" s="391">
        <f>IF('1-1県'!$CM199="","",'1-1県'!$CM199)</f>
        <v>93.8</v>
      </c>
      <c r="CW84" s="386" t="str">
        <f>IF('1-1県'!$CN199="","",'1-1県'!$CN199)</f>
        <v/>
      </c>
      <c r="CX84" s="391">
        <f>IF('1-1県'!$CO199="","",'1-1県'!$CO199)</f>
        <v>103.6</v>
      </c>
      <c r="CY84" s="386" t="str">
        <f>IF('1-1県'!$CP199="","",'1-1県'!$CP199)</f>
        <v/>
      </c>
      <c r="CZ84" s="391">
        <f>IF('1-1県'!$CQ199="","",'1-1県'!$CQ199)</f>
        <v>91.5</v>
      </c>
      <c r="DA84" s="386" t="str">
        <f>IF('1-1県'!$CR199="","",'1-1県'!$CR199)</f>
        <v/>
      </c>
      <c r="DB84" s="391">
        <f>IF('1-1県'!$CS199="","",'1-1県'!$CS199)</f>
        <v>87.7</v>
      </c>
      <c r="DC84" s="386" t="str">
        <f>IF('1-1県'!$CT199="","",'1-1県'!$CT199)</f>
        <v/>
      </c>
      <c r="DD84" s="392" t="str">
        <f>IF('1-1県'!$CU199="","",'1-1県'!$CU199)</f>
        <v>-</v>
      </c>
    </row>
    <row r="85" spans="1:108" s="8" customFormat="1" ht="18" customHeight="1">
      <c r="A85" s="407">
        <v>2025</v>
      </c>
      <c r="B85" s="447" t="s">
        <v>108</v>
      </c>
      <c r="C85" s="444">
        <v>7</v>
      </c>
      <c r="D85" s="478">
        <v>2</v>
      </c>
      <c r="E85" s="90"/>
      <c r="F85" s="386"/>
      <c r="G85" s="412">
        <f>IF('1-1県'!$G200="","",'1-1県'!$G200)</f>
        <v>80</v>
      </c>
      <c r="H85" s="386" t="str">
        <f>IF('1-1県'!$H202="","",'1-1県'!$H202)</f>
        <v/>
      </c>
      <c r="I85" s="412">
        <f>IF('1-1県'!$I200="","",'1-1県'!$I200)</f>
        <v>28.6</v>
      </c>
      <c r="J85" s="386" t="str">
        <f>IF('1-1県'!$J202="","",'1-1県'!$J202)</f>
        <v/>
      </c>
      <c r="K85" s="412">
        <f>IF('1-1県'!$K200="","",'1-1県'!$K200)</f>
        <v>80</v>
      </c>
      <c r="L85" s="387"/>
      <c r="M85" s="393">
        <f>IF('1-1県'!$M200="","",'1-1県'!$M200)</f>
        <v>1026874</v>
      </c>
      <c r="N85" s="387" t="str">
        <f>IF('1-1県'!$N202="","",'1-1県'!$N202)</f>
        <v/>
      </c>
      <c r="O85" s="393">
        <f>IF('1-1県'!$O200="","",'1-1県'!$O200)</f>
        <v>473991</v>
      </c>
      <c r="P85" s="386" t="str">
        <f>IF('1-1県'!$P200="","",'1-1県'!$P200)</f>
        <v/>
      </c>
      <c r="Q85" s="392">
        <f>IF('1-1県'!$Q200="","",'1-1県'!$Q200)</f>
        <v>75.2</v>
      </c>
      <c r="R85" s="386" t="str">
        <f>IF('1-1県'!$R200="","",'1-1県'!$R200)</f>
        <v/>
      </c>
      <c r="S85" s="392">
        <f>IF('1-1県'!$S200="","",'1-1県'!$S200)</f>
        <v>73.599999999999994</v>
      </c>
      <c r="T85" s="386" t="str">
        <f>IF('1-1県'!$T200="","",'1-1県'!$T200)</f>
        <v/>
      </c>
      <c r="U85" s="392">
        <f>IF('1-1県'!$U200="","",'1-1県'!$U200)</f>
        <v>73.599999999999994</v>
      </c>
      <c r="V85" s="386" t="str">
        <f>IF('1-1県'!$V200="","",'1-1県'!$V200)</f>
        <v/>
      </c>
      <c r="W85" s="392">
        <f>IF('1-1県'!$W200="","",'1-1県'!$W200)</f>
        <v>72.7</v>
      </c>
      <c r="X85" s="386" t="str">
        <f>IF('1-1県'!$X200="","",'1-1県'!$X200)</f>
        <v/>
      </c>
      <c r="Y85" s="392">
        <f>IF('1-1県'!$Y200="","",'1-1県'!$Y200)</f>
        <v>109.2</v>
      </c>
      <c r="Z85" s="386" t="str">
        <f>IF('1-1県'!$Z200="","",'1-1県'!$Z200)</f>
        <v/>
      </c>
      <c r="AA85" s="392">
        <f>IF('1-1県'!$AA200="","",'1-1県'!$AA200)</f>
        <v>109</v>
      </c>
      <c r="AB85" s="447" t="s">
        <v>108</v>
      </c>
      <c r="AC85" s="444">
        <v>7</v>
      </c>
      <c r="AD85" s="478">
        <v>2</v>
      </c>
      <c r="AE85" s="386"/>
      <c r="AF85" s="420">
        <f>IF('1-1県'!$AC200="","",'1-1県'!$AC200)</f>
        <v>583</v>
      </c>
      <c r="AG85" s="386" t="str">
        <f>IF('1-1県'!$AD202="","",'1-1県'!$AD202)</f>
        <v/>
      </c>
      <c r="AH85" s="420">
        <f>IF('1-1県'!$AE200="","",'1-1県'!$AE200)</f>
        <v>166</v>
      </c>
      <c r="AI85" s="386" t="str">
        <f>IF('1-1県'!$AF202="","",'1-1県'!$AF202)</f>
        <v/>
      </c>
      <c r="AJ85" s="420">
        <f>IF('1-1県'!$AG200="","",'1-1県'!$AG200)</f>
        <v>316</v>
      </c>
      <c r="AK85" s="386" t="str">
        <f>IF('1-1県'!$AH202="","",'1-1県'!$AH202)</f>
        <v/>
      </c>
      <c r="AL85" s="420">
        <f>IF('1-1県'!$AI200="","",'1-1県'!$AI200)</f>
        <v>180</v>
      </c>
      <c r="AM85" s="386" t="str">
        <f>IF('1-1県'!$AJ202="","",'1-1県'!$AJ202)</f>
        <v/>
      </c>
      <c r="AN85" s="420">
        <f>IF('1-1県'!$AK200="","",'1-1県'!$AK200)</f>
        <v>10538</v>
      </c>
      <c r="AO85" s="386" t="str">
        <f>IF('1-1県'!$AL202="","",'1-1県'!$AL202)</f>
        <v/>
      </c>
      <c r="AP85" s="420">
        <f>IF('1-1県'!$AM200="","",'1-1県'!$AM200)</f>
        <v>58344</v>
      </c>
      <c r="AQ85" s="386" t="str">
        <f>IF('1-1県'!$AN202="","",'1-1県'!$AN202)</f>
        <v/>
      </c>
      <c r="AR85" s="420">
        <f>IF('1-1県'!$AO200="","",'1-1県'!$AO200)</f>
        <v>1396</v>
      </c>
      <c r="AS85" s="386" t="str">
        <f>IF('1-1県'!$AP202="","",'1-1県'!$AP202)</f>
        <v/>
      </c>
      <c r="AT85" s="420">
        <f>IF('1-1県'!$AQ200="","",'1-1県'!$AQ200)</f>
        <v>269334</v>
      </c>
      <c r="AU85" s="386" t="str">
        <f>IF('1-1県'!AR202="","",'1-1県'!AR202)</f>
        <v/>
      </c>
      <c r="AV85" s="420">
        <f>IF('1-1県'!$AS200="","",'1-1県'!$AS200)</f>
        <v>9117</v>
      </c>
      <c r="AW85" s="386" t="str">
        <f>IF('1-1県'!$AT202="","",'1-1県'!$AT202)</f>
        <v/>
      </c>
      <c r="AX85" s="420">
        <f>IF('1-1県'!$AU200="","",'1-1県'!$AU200)</f>
        <v>41167</v>
      </c>
      <c r="AY85" s="386" t="str">
        <f>IF('1-1県'!AV202="","",'1-1県'!AV202)</f>
        <v/>
      </c>
      <c r="AZ85" s="421">
        <f>IF('1-1県'!AW200="","",'1-1県'!AW200)</f>
        <v>28323</v>
      </c>
      <c r="BA85" s="448"/>
      <c r="BB85" s="449"/>
      <c r="BC85" s="447" t="s">
        <v>108</v>
      </c>
      <c r="BD85" s="444">
        <v>7</v>
      </c>
      <c r="BE85" s="478">
        <v>2</v>
      </c>
      <c r="BF85" s="387"/>
      <c r="BG85" s="502">
        <f>IF('1-1県'!$BA200="","",'1-1県'!$BA200)</f>
        <v>6</v>
      </c>
      <c r="BH85" s="387" t="str">
        <f>IF('1-1県'!$BB202="","",'1-1県'!$BB202)</f>
        <v/>
      </c>
      <c r="BI85" s="502">
        <f>IF('1-1県'!$BC200="","",'1-1県'!$BC200)</f>
        <v>533</v>
      </c>
      <c r="BJ85" s="387"/>
      <c r="BK85" s="502">
        <f>IF('1-1県'!$BE200="","",'1-1県'!$BE200)</f>
        <v>6278</v>
      </c>
      <c r="BL85" s="387" t="str">
        <f>IF('1-1県'!$BF200="","",'1-1県'!$BF200)</f>
        <v/>
      </c>
      <c r="BM85" s="502">
        <f>IF('1-1県'!$BG200="","",'1-1県'!$BG200)</f>
        <v>3940</v>
      </c>
      <c r="BN85" s="387" t="str">
        <f>IF('1-1県'!$BH200="","",'1-1県'!$BH200)</f>
        <v/>
      </c>
      <c r="BO85" s="502">
        <f>IF('1-1県'!$BI200="","",'1-1県'!$BI200)</f>
        <v>5546</v>
      </c>
      <c r="BP85" s="387" t="str">
        <f>IF('1-1県'!$BJ200="","",'1-1県'!$BJ200)</f>
        <v/>
      </c>
      <c r="BQ85" s="502">
        <f>IF('1-1県'!$BK200="","",'1-1県'!$BK200)</f>
        <v>659</v>
      </c>
      <c r="BR85" s="387" t="str">
        <f>IF('1-1県'!$BL200="","",'1-1県'!$BL200)</f>
        <v/>
      </c>
      <c r="BS85" s="502">
        <f>IF('1-1県'!$BM200="","",'1-1県'!$BM200)</f>
        <v>3298</v>
      </c>
      <c r="BT85" s="387" t="str">
        <f>IF('1-1県'!$BN200="","",'1-1県'!$BN200)</f>
        <v/>
      </c>
      <c r="BU85" s="502">
        <f>IF('1-1県'!$BO200="","",'1-1県'!$BO200)</f>
        <v>1590</v>
      </c>
      <c r="BV85" s="503"/>
      <c r="BW85" s="502">
        <f>IF('1-1県'!$BQ200="","",'1-1県'!$BQ200)</f>
        <v>7740</v>
      </c>
      <c r="BX85" s="387" t="str">
        <f>IF('1-1県'!$BR200="","",'1-1県'!$BR200)</f>
        <v/>
      </c>
      <c r="BY85" s="502">
        <f>IF('1-1県'!$BS200="","",'1-1県'!$BS200)</f>
        <v>116522</v>
      </c>
      <c r="BZ85" s="387" t="str">
        <f>IF('1-1県'!$BT200="","",'1-1県'!$BT200)</f>
        <v/>
      </c>
      <c r="CA85" s="501" t="str">
        <f>IF('1-1県'!$BU200="","",'1-1県'!$BU200)</f>
        <v>-</v>
      </c>
      <c r="CB85" s="387" t="str">
        <f>IF('1-1県'!$BV200="","",'1-1県'!$BV200)</f>
        <v/>
      </c>
      <c r="CC85" s="501">
        <f>IF('1-1県'!$BW200="","",'1-1県'!$BW200)</f>
        <v>111.7</v>
      </c>
      <c r="CD85" s="447" t="s">
        <v>108</v>
      </c>
      <c r="CE85" s="444">
        <v>7</v>
      </c>
      <c r="CF85" s="478">
        <v>2</v>
      </c>
      <c r="CG85" s="386"/>
      <c r="CH85" s="421">
        <f>IF('1-1県'!$BY200="","",'1-1県'!$BY200)</f>
        <v>225924</v>
      </c>
      <c r="CI85" s="386" t="str">
        <f>IF('1-1県'!$BZ200="","",'1-1県'!$BZ200)</f>
        <v/>
      </c>
      <c r="CJ85" s="395">
        <f>IF('1-1県'!$CA200="","",'1-1県'!$CA200)</f>
        <v>1.29</v>
      </c>
      <c r="CK85" s="386" t="str">
        <f>IF('1-1県'!$CB200="","",'1-1県'!$CB200)</f>
        <v/>
      </c>
      <c r="CL85" s="421">
        <f>IF('1-1県'!$CC200="","",'1-1県'!$CC200)</f>
        <v>4126</v>
      </c>
      <c r="CM85" s="386" t="str">
        <f>IF('1-1県'!$CD200="","",'1-1県'!$CD200)</f>
        <v/>
      </c>
      <c r="CN85" s="421">
        <f>IF('1-1県'!$CE200="","",'1-1県'!$CE200)</f>
        <v>9208</v>
      </c>
      <c r="CO85" s="386" t="str">
        <f>IF('1-1県'!$CF200="","",'1-1県'!$CF200)</f>
        <v/>
      </c>
      <c r="CP85" s="391">
        <f>IF('1-1県'!$CG200="","",'1-1県'!$CG200)</f>
        <v>91.5</v>
      </c>
      <c r="CQ85" s="386" t="str">
        <f>IF('1-1県'!$CH200="","",'1-1県'!$CH200)</f>
        <v/>
      </c>
      <c r="CR85" s="391">
        <f>IF('1-1県'!$CI200="","",'1-1県'!$CI200)</f>
        <v>81.2</v>
      </c>
      <c r="CS85" s="386" t="str">
        <f>IF('1-1県'!$CJ200="","",'1-1県'!$CJ200)</f>
        <v/>
      </c>
      <c r="CT85" s="391">
        <f>IF('1-1県'!$CK200="","",'1-1県'!$CK200)</f>
        <v>106.3</v>
      </c>
      <c r="CU85" s="386" t="str">
        <f>IF('1-1県'!$CL200="","",'1-1県'!$CL200)</f>
        <v/>
      </c>
      <c r="CV85" s="391">
        <f>IF('1-1県'!$CM200="","",'1-1県'!$CM200)</f>
        <v>94.3</v>
      </c>
      <c r="CW85" s="386" t="str">
        <f>IF('1-1県'!$CN200="","",'1-1県'!$CN200)</f>
        <v/>
      </c>
      <c r="CX85" s="391">
        <f>IF('1-1県'!$CO200="","",'1-1県'!$CO200)</f>
        <v>102.9</v>
      </c>
      <c r="CY85" s="386" t="str">
        <f>IF('1-1県'!$CP200="","",'1-1県'!$CP200)</f>
        <v/>
      </c>
      <c r="CZ85" s="391">
        <f>IF('1-1県'!$CQ200="","",'1-1県'!$CQ200)</f>
        <v>92.9</v>
      </c>
      <c r="DA85" s="386" t="str">
        <f>IF('1-1県'!$CR200="","",'1-1県'!$CR200)</f>
        <v/>
      </c>
      <c r="DB85" s="391">
        <f>IF('1-1県'!$CS200="","",'1-1県'!$CS200)</f>
        <v>92.6</v>
      </c>
      <c r="DC85" s="386" t="str">
        <f>IF('1-1県'!$CT200="","",'1-1県'!$CT200)</f>
        <v/>
      </c>
      <c r="DD85" s="392" t="str">
        <f>IF('1-1県'!$CU200="","",'1-1県'!$CU200)</f>
        <v>-</v>
      </c>
    </row>
    <row r="86" spans="1:108" s="8" customFormat="1" ht="18" customHeight="1">
      <c r="A86" s="407"/>
      <c r="B86" s="288"/>
      <c r="C86" s="289" t="s">
        <v>242</v>
      </c>
      <c r="D86" s="290"/>
      <c r="E86" s="292"/>
      <c r="F86" s="701" t="s">
        <v>34</v>
      </c>
      <c r="G86" s="701"/>
      <c r="H86" s="701"/>
      <c r="I86" s="701"/>
      <c r="J86" s="701"/>
      <c r="K86" s="701"/>
      <c r="L86" s="702" t="s">
        <v>258</v>
      </c>
      <c r="M86" s="703"/>
      <c r="N86" s="703"/>
      <c r="O86" s="704"/>
      <c r="P86" s="705" t="s">
        <v>259</v>
      </c>
      <c r="Q86" s="706"/>
      <c r="R86" s="706"/>
      <c r="S86" s="706"/>
      <c r="T86" s="707"/>
      <c r="U86" s="707"/>
      <c r="V86" s="707"/>
      <c r="W86" s="707"/>
      <c r="X86" s="707"/>
      <c r="Y86" s="707"/>
      <c r="Z86" s="707"/>
      <c r="AA86" s="708"/>
      <c r="AB86" s="288"/>
      <c r="AC86" s="289" t="s">
        <v>242</v>
      </c>
      <c r="AD86" s="382"/>
      <c r="AE86" s="288"/>
      <c r="AF86" s="706" t="s">
        <v>260</v>
      </c>
      <c r="AG86" s="706"/>
      <c r="AH86" s="706"/>
      <c r="AI86" s="706"/>
      <c r="AJ86" s="709"/>
      <c r="AK86" s="287"/>
      <c r="AL86" s="706" t="s">
        <v>261</v>
      </c>
      <c r="AM86" s="706"/>
      <c r="AN86" s="709"/>
      <c r="AO86" s="311"/>
      <c r="AP86" s="709" t="s">
        <v>262</v>
      </c>
      <c r="AQ86" s="701"/>
      <c r="AR86" s="701"/>
      <c r="AS86" s="287"/>
      <c r="AT86" s="709" t="s">
        <v>263</v>
      </c>
      <c r="AU86" s="701"/>
      <c r="AV86" s="701"/>
      <c r="AW86" s="702" t="s">
        <v>264</v>
      </c>
      <c r="AX86" s="703"/>
      <c r="AY86" s="703"/>
      <c r="AZ86" s="704"/>
      <c r="BA86" s="709" t="s">
        <v>41</v>
      </c>
      <c r="BB86" s="705"/>
      <c r="BC86" s="288"/>
      <c r="BD86" s="289" t="s">
        <v>242</v>
      </c>
      <c r="BE86" s="290"/>
      <c r="BF86" s="288"/>
      <c r="BG86" s="706" t="s">
        <v>265</v>
      </c>
      <c r="BH86" s="706"/>
      <c r="BI86" s="709"/>
      <c r="BJ86" s="701" t="s">
        <v>266</v>
      </c>
      <c r="BK86" s="701"/>
      <c r="BL86" s="701"/>
      <c r="BM86" s="705"/>
      <c r="BN86" s="287"/>
      <c r="BO86" s="706" t="s">
        <v>267</v>
      </c>
      <c r="BP86" s="706"/>
      <c r="BQ86" s="706"/>
      <c r="BR86" s="706"/>
      <c r="BS86" s="706"/>
      <c r="BT86" s="706"/>
      <c r="BU86" s="706"/>
      <c r="BV86" s="705" t="s">
        <v>34</v>
      </c>
      <c r="BW86" s="709"/>
      <c r="BX86" s="746" t="s">
        <v>253</v>
      </c>
      <c r="BY86" s="747"/>
      <c r="BZ86" s="746" t="s">
        <v>253</v>
      </c>
      <c r="CA86" s="747"/>
      <c r="CB86" s="313"/>
      <c r="CC86" s="314" t="s">
        <v>257</v>
      </c>
      <c r="CD86" s="268"/>
      <c r="CE86" s="270" t="s">
        <v>242</v>
      </c>
      <c r="CF86" s="269"/>
      <c r="CG86" s="767" t="s">
        <v>256</v>
      </c>
      <c r="CH86" s="767"/>
      <c r="CI86" s="242"/>
      <c r="CJ86" s="722" t="s">
        <v>255</v>
      </c>
      <c r="CK86" s="624"/>
      <c r="CL86" s="624"/>
      <c r="CM86" s="624"/>
      <c r="CN86" s="625"/>
      <c r="CO86" s="740" t="s">
        <v>254</v>
      </c>
      <c r="CP86" s="740"/>
      <c r="CQ86" s="740"/>
      <c r="CR86" s="740"/>
      <c r="CS86" s="740"/>
      <c r="CT86" s="740"/>
      <c r="CU86" s="740"/>
      <c r="CV86" s="740"/>
      <c r="CW86" s="740"/>
      <c r="CX86" s="740"/>
      <c r="CY86" s="740"/>
      <c r="CZ86" s="740"/>
      <c r="DA86" s="640"/>
      <c r="DB86" s="640"/>
      <c r="DC86" s="303"/>
      <c r="DD86" s="314" t="s">
        <v>253</v>
      </c>
    </row>
    <row r="87" spans="1:108" s="8" customFormat="1" ht="18" customHeight="1">
      <c r="A87" s="407"/>
      <c r="B87" s="741" t="s">
        <v>244</v>
      </c>
      <c r="C87" s="742"/>
      <c r="D87" s="742"/>
      <c r="E87" s="264"/>
      <c r="F87" s="745" t="s">
        <v>55</v>
      </c>
      <c r="G87" s="745"/>
      <c r="H87" s="745"/>
      <c r="I87" s="745"/>
      <c r="J87" s="745"/>
      <c r="K87" s="745"/>
      <c r="L87" s="745"/>
      <c r="M87" s="745"/>
      <c r="N87" s="745"/>
      <c r="O87" s="745"/>
      <c r="P87" s="745"/>
      <c r="Q87" s="745"/>
      <c r="R87" s="745"/>
      <c r="S87" s="745"/>
      <c r="T87" s="745"/>
      <c r="U87" s="745"/>
      <c r="V87" s="745"/>
      <c r="W87" s="745"/>
      <c r="X87" s="745"/>
      <c r="Y87" s="745"/>
      <c r="Z87" s="745"/>
      <c r="AA87" s="745"/>
      <c r="AB87" s="741" t="s">
        <v>244</v>
      </c>
      <c r="AC87" s="742"/>
      <c r="AD87" s="742"/>
      <c r="AE87" s="741" t="s">
        <v>36</v>
      </c>
      <c r="AF87" s="742"/>
      <c r="AG87" s="742"/>
      <c r="AH87" s="742"/>
      <c r="AI87" s="742"/>
      <c r="AJ87" s="789"/>
      <c r="AK87" s="847" t="s">
        <v>160</v>
      </c>
      <c r="AL87" s="848"/>
      <c r="AM87" s="848"/>
      <c r="AN87" s="849"/>
      <c r="AO87" s="741" t="s">
        <v>157</v>
      </c>
      <c r="AP87" s="742"/>
      <c r="AQ87" s="742"/>
      <c r="AR87" s="789"/>
      <c r="AS87" s="761" t="s">
        <v>195</v>
      </c>
      <c r="AT87" s="762"/>
      <c r="AU87" s="762"/>
      <c r="AV87" s="763"/>
      <c r="AW87" s="741" t="s">
        <v>54</v>
      </c>
      <c r="AX87" s="742"/>
      <c r="AY87" s="742"/>
      <c r="AZ87" s="789"/>
      <c r="BA87" s="681" t="s">
        <v>118</v>
      </c>
      <c r="BB87" s="623"/>
      <c r="BC87" s="741" t="s">
        <v>244</v>
      </c>
      <c r="BD87" s="742"/>
      <c r="BE87" s="742"/>
      <c r="BF87" s="772" t="s">
        <v>113</v>
      </c>
      <c r="BG87" s="853"/>
      <c r="BH87" s="853"/>
      <c r="BI87" s="773"/>
      <c r="BJ87" s="748" t="s">
        <v>49</v>
      </c>
      <c r="BK87" s="748"/>
      <c r="BL87" s="748"/>
      <c r="BM87" s="710"/>
      <c r="BN87" s="761" t="s">
        <v>148</v>
      </c>
      <c r="BO87" s="762"/>
      <c r="BP87" s="762"/>
      <c r="BQ87" s="762"/>
      <c r="BR87" s="762"/>
      <c r="BS87" s="762"/>
      <c r="BT87" s="762"/>
      <c r="BU87" s="762"/>
      <c r="BV87" s="762"/>
      <c r="BW87" s="763"/>
      <c r="BX87" s="741" t="s">
        <v>112</v>
      </c>
      <c r="BY87" s="750"/>
      <c r="BZ87" s="753"/>
      <c r="CA87" s="754"/>
      <c r="CB87" s="741" t="s">
        <v>59</v>
      </c>
      <c r="CC87" s="789"/>
      <c r="CD87" s="741" t="s">
        <v>244</v>
      </c>
      <c r="CE87" s="742"/>
      <c r="CF87" s="742"/>
      <c r="CG87" s="757" t="s">
        <v>154</v>
      </c>
      <c r="CH87" s="758"/>
      <c r="CI87" s="741" t="s">
        <v>35</v>
      </c>
      <c r="CJ87" s="742"/>
      <c r="CK87" s="742"/>
      <c r="CL87" s="742"/>
      <c r="CM87" s="742"/>
      <c r="CN87" s="789"/>
      <c r="CO87" s="748" t="s">
        <v>55</v>
      </c>
      <c r="CP87" s="749"/>
      <c r="CQ87" s="749"/>
      <c r="CR87" s="749"/>
      <c r="CS87" s="749"/>
      <c r="CT87" s="749"/>
      <c r="CU87" s="749"/>
      <c r="CV87" s="749"/>
      <c r="CW87" s="749"/>
      <c r="CX87" s="749"/>
      <c r="CY87" s="749"/>
      <c r="CZ87" s="749"/>
      <c r="DA87" s="749"/>
      <c r="DB87" s="749"/>
      <c r="DC87" s="741"/>
      <c r="DD87" s="789"/>
    </row>
    <row r="88" spans="1:108" s="8" customFormat="1" ht="23.25" customHeight="1">
      <c r="A88" s="407"/>
      <c r="B88" s="743"/>
      <c r="C88" s="744"/>
      <c r="D88" s="744"/>
      <c r="E88" s="264"/>
      <c r="F88" s="745"/>
      <c r="G88" s="745"/>
      <c r="H88" s="745"/>
      <c r="I88" s="745"/>
      <c r="J88" s="745"/>
      <c r="K88" s="745"/>
      <c r="L88" s="745"/>
      <c r="M88" s="745"/>
      <c r="N88" s="745"/>
      <c r="O88" s="745"/>
      <c r="P88" s="745"/>
      <c r="Q88" s="745"/>
      <c r="R88" s="745"/>
      <c r="S88" s="745"/>
      <c r="T88" s="745"/>
      <c r="U88" s="745"/>
      <c r="V88" s="745"/>
      <c r="W88" s="745"/>
      <c r="X88" s="745"/>
      <c r="Y88" s="745"/>
      <c r="Z88" s="745"/>
      <c r="AA88" s="745"/>
      <c r="AB88" s="743"/>
      <c r="AC88" s="744"/>
      <c r="AD88" s="744"/>
      <c r="AE88" s="743"/>
      <c r="AF88" s="744"/>
      <c r="AG88" s="744"/>
      <c r="AH88" s="744"/>
      <c r="AI88" s="744"/>
      <c r="AJ88" s="783"/>
      <c r="AK88" s="850"/>
      <c r="AL88" s="851"/>
      <c r="AM88" s="851"/>
      <c r="AN88" s="852"/>
      <c r="AO88" s="743"/>
      <c r="AP88" s="744"/>
      <c r="AQ88" s="744"/>
      <c r="AR88" s="783"/>
      <c r="AS88" s="764"/>
      <c r="AT88" s="765"/>
      <c r="AU88" s="765"/>
      <c r="AV88" s="766"/>
      <c r="AW88" s="743"/>
      <c r="AX88" s="744"/>
      <c r="AY88" s="744"/>
      <c r="AZ88" s="783"/>
      <c r="BA88" s="625"/>
      <c r="BB88" s="623"/>
      <c r="BC88" s="743"/>
      <c r="BD88" s="744"/>
      <c r="BE88" s="744"/>
      <c r="BF88" s="776"/>
      <c r="BG88" s="854"/>
      <c r="BH88" s="854"/>
      <c r="BI88" s="777"/>
      <c r="BJ88" s="748"/>
      <c r="BK88" s="748"/>
      <c r="BL88" s="748"/>
      <c r="BM88" s="710"/>
      <c r="BN88" s="764"/>
      <c r="BO88" s="765"/>
      <c r="BP88" s="765"/>
      <c r="BQ88" s="765"/>
      <c r="BR88" s="765"/>
      <c r="BS88" s="765"/>
      <c r="BT88" s="765"/>
      <c r="BU88" s="765"/>
      <c r="BV88" s="765"/>
      <c r="BW88" s="766"/>
      <c r="BX88" s="751"/>
      <c r="BY88" s="752"/>
      <c r="BZ88" s="755"/>
      <c r="CA88" s="756"/>
      <c r="CB88" s="743"/>
      <c r="CC88" s="783"/>
      <c r="CD88" s="743"/>
      <c r="CE88" s="744"/>
      <c r="CF88" s="744"/>
      <c r="CG88" s="759"/>
      <c r="CH88" s="760"/>
      <c r="CI88" s="743"/>
      <c r="CJ88" s="744"/>
      <c r="CK88" s="744"/>
      <c r="CL88" s="744"/>
      <c r="CM88" s="744"/>
      <c r="CN88" s="783"/>
      <c r="CO88" s="749"/>
      <c r="CP88" s="749"/>
      <c r="CQ88" s="749"/>
      <c r="CR88" s="749"/>
      <c r="CS88" s="749"/>
      <c r="CT88" s="749"/>
      <c r="CU88" s="749"/>
      <c r="CV88" s="749"/>
      <c r="CW88" s="749"/>
      <c r="CX88" s="749"/>
      <c r="CY88" s="749"/>
      <c r="CZ88" s="749"/>
      <c r="DA88" s="749"/>
      <c r="DB88" s="749"/>
      <c r="DC88" s="743"/>
      <c r="DD88" s="783"/>
    </row>
    <row r="89" spans="1:108" s="8" customFormat="1" ht="18" customHeight="1">
      <c r="A89" s="407"/>
      <c r="B89" s="440" t="s">
        <v>239</v>
      </c>
      <c r="C89" s="271"/>
      <c r="D89" s="271"/>
      <c r="E89" s="271"/>
      <c r="F89" s="271"/>
      <c r="G89" s="271"/>
      <c r="H89" s="271"/>
      <c r="I89" s="271"/>
      <c r="J89" s="271"/>
      <c r="K89" s="271"/>
      <c r="L89" s="271"/>
      <c r="M89" s="271"/>
      <c r="N89" s="271"/>
      <c r="O89" s="271"/>
      <c r="P89" s="271"/>
      <c r="Q89" s="271"/>
      <c r="R89" s="271"/>
      <c r="S89" s="271"/>
      <c r="T89" s="271"/>
      <c r="U89" s="271"/>
      <c r="V89" s="271"/>
      <c r="W89" s="271"/>
      <c r="X89" s="271"/>
      <c r="Y89" s="271"/>
      <c r="Z89" s="271"/>
      <c r="AA89" s="271"/>
      <c r="AB89" s="26" t="s">
        <v>311</v>
      </c>
      <c r="AC89" s="271"/>
      <c r="AD89" s="271"/>
      <c r="AH89" s="27"/>
      <c r="AI89" s="27"/>
      <c r="AJ89" s="27"/>
      <c r="AK89" s="27"/>
      <c r="AL89" s="27"/>
      <c r="AM89" s="27"/>
      <c r="AN89" s="27"/>
      <c r="AO89" s="27"/>
      <c r="AP89" s="27"/>
      <c r="AQ89" s="27"/>
      <c r="AR89" s="27"/>
      <c r="AS89" s="27"/>
      <c r="AT89" s="27"/>
      <c r="AU89" s="27"/>
      <c r="AV89" s="27"/>
      <c r="AW89" s="27"/>
      <c r="AX89" s="27"/>
      <c r="AY89" s="27"/>
      <c r="AZ89" s="27"/>
      <c r="BA89" s="27"/>
      <c r="BB89" s="27"/>
      <c r="BC89" s="26" t="s">
        <v>312</v>
      </c>
      <c r="BD89" s="271"/>
      <c r="BE89" s="271"/>
      <c r="BO89" s="59"/>
      <c r="BP89" s="59"/>
      <c r="BQ89" s="59"/>
      <c r="BR89" s="59"/>
      <c r="BS89" s="59"/>
      <c r="BT89" s="59"/>
      <c r="BU89" s="59"/>
      <c r="BV89" s="59"/>
      <c r="BW89" s="59"/>
      <c r="BX89" s="118"/>
      <c r="BY89" s="118"/>
      <c r="BZ89" s="118"/>
      <c r="CC89" s="59"/>
      <c r="CD89" s="26" t="s">
        <v>317</v>
      </c>
      <c r="CE89" s="24"/>
      <c r="CF89" s="271"/>
      <c r="CI89" s="24"/>
      <c r="CK89" s="24"/>
      <c r="CL89" s="24"/>
      <c r="CM89" s="28"/>
      <c r="CN89" s="28"/>
      <c r="CO89" s="28"/>
      <c r="CP89" s="28"/>
      <c r="CQ89" s="28"/>
      <c r="CR89" s="28"/>
      <c r="CS89" s="28"/>
      <c r="CT89" s="28"/>
      <c r="CU89" s="28"/>
      <c r="CV89" s="28"/>
      <c r="CW89" s="28"/>
      <c r="CX89" s="28"/>
      <c r="CY89" s="28"/>
      <c r="CZ89" s="28"/>
      <c r="DA89" s="28"/>
      <c r="DB89" s="28"/>
      <c r="DC89" s="28"/>
      <c r="DD89" s="27"/>
    </row>
    <row r="90" spans="1:108" s="8" customFormat="1" ht="18" customHeight="1">
      <c r="A90" s="129"/>
      <c r="B90" s="26" t="s">
        <v>246</v>
      </c>
      <c r="AF90" s="263" t="s">
        <v>240</v>
      </c>
      <c r="AG90" s="263"/>
      <c r="AH90" s="28"/>
      <c r="AI90" s="28"/>
      <c r="AJ90" s="28"/>
      <c r="AK90" s="28"/>
      <c r="AL90" s="28"/>
      <c r="AM90" s="28"/>
      <c r="AN90" s="28"/>
      <c r="AO90" s="28"/>
      <c r="AR90" s="27"/>
      <c r="AS90" s="27"/>
      <c r="AT90" s="27"/>
      <c r="AU90" s="27"/>
      <c r="AV90" s="27"/>
      <c r="AW90" s="27"/>
      <c r="AX90" s="28"/>
      <c r="AY90" s="28"/>
      <c r="AZ90" s="28"/>
      <c r="BA90" s="27"/>
      <c r="BC90" s="26" t="s">
        <v>313</v>
      </c>
      <c r="BI90" s="24"/>
      <c r="BO90" s="24"/>
      <c r="BP90" s="24"/>
      <c r="BQ90" s="24"/>
      <c r="BR90" s="24"/>
      <c r="BS90" s="24"/>
      <c r="BT90" s="24"/>
      <c r="BU90" s="24"/>
      <c r="BV90" s="24"/>
      <c r="BW90" s="24"/>
      <c r="BX90" s="24"/>
      <c r="CD90" s="26" t="s">
        <v>318</v>
      </c>
      <c r="CM90" s="27"/>
      <c r="CN90" s="27"/>
      <c r="CO90" s="28"/>
      <c r="CP90" s="28"/>
      <c r="CQ90" s="28"/>
      <c r="CR90" s="28"/>
      <c r="CS90" s="28"/>
      <c r="CT90" s="28"/>
      <c r="CU90" s="28"/>
      <c r="CV90" s="28"/>
      <c r="CW90" s="28"/>
      <c r="CX90" s="27"/>
      <c r="CY90" s="27"/>
      <c r="CZ90" s="27"/>
      <c r="DA90" s="28"/>
      <c r="DB90" s="27"/>
      <c r="DC90" s="27"/>
      <c r="DD90" s="27"/>
    </row>
    <row r="91" spans="1:108" s="8" customFormat="1" ht="18" customHeight="1">
      <c r="A91" s="129"/>
      <c r="B91" s="26" t="s">
        <v>247</v>
      </c>
      <c r="AF91" s="263" t="s">
        <v>240</v>
      </c>
      <c r="AG91" s="263"/>
      <c r="AH91" s="27"/>
      <c r="AI91" s="27"/>
      <c r="AJ91" s="27"/>
      <c r="AK91" s="27"/>
      <c r="AL91" s="27"/>
      <c r="AM91" s="27"/>
      <c r="AN91" s="27"/>
      <c r="AO91" s="27"/>
      <c r="AR91" s="27"/>
      <c r="AS91" s="27"/>
      <c r="AT91" s="27"/>
      <c r="AU91" s="27"/>
      <c r="AV91" s="27"/>
      <c r="AW91" s="27"/>
      <c r="AX91" s="27"/>
      <c r="AY91" s="27"/>
      <c r="AZ91" s="27"/>
      <c r="BA91" s="27"/>
      <c r="BC91" s="26" t="s">
        <v>314</v>
      </c>
      <c r="CD91" s="26" t="s">
        <v>319</v>
      </c>
      <c r="CM91" s="27"/>
      <c r="CN91" s="27"/>
      <c r="CO91" s="28"/>
      <c r="CP91" s="28"/>
      <c r="CQ91" s="28"/>
      <c r="CR91" s="28"/>
      <c r="CS91" s="28"/>
      <c r="CT91" s="28"/>
      <c r="CU91" s="28"/>
      <c r="CV91" s="28"/>
      <c r="CW91" s="28"/>
      <c r="CX91" s="27"/>
      <c r="CY91" s="27"/>
      <c r="CZ91" s="27"/>
      <c r="DA91" s="28"/>
      <c r="DB91" s="27"/>
      <c r="DC91" s="27"/>
      <c r="DD91" s="27"/>
    </row>
    <row r="92" spans="1:108" s="8" customFormat="1" ht="18" customHeight="1">
      <c r="A92" s="129"/>
      <c r="B92" s="26" t="s">
        <v>309</v>
      </c>
      <c r="AF92" s="263" t="s">
        <v>240</v>
      </c>
      <c r="AG92" s="263"/>
      <c r="AH92" s="27"/>
      <c r="AI92" s="27"/>
      <c r="AJ92" s="27"/>
      <c r="AK92" s="27"/>
      <c r="AL92" s="27"/>
      <c r="AM92" s="27"/>
      <c r="AN92" s="27"/>
      <c r="AO92" s="27"/>
      <c r="AR92" s="27"/>
      <c r="AS92" s="27"/>
      <c r="AT92" s="27"/>
      <c r="AU92" s="27"/>
      <c r="AV92" s="27"/>
      <c r="AW92" s="27"/>
      <c r="AX92" s="27"/>
      <c r="AY92" s="27"/>
      <c r="AZ92" s="27"/>
      <c r="BA92" s="27"/>
      <c r="BC92" s="26" t="s">
        <v>315</v>
      </c>
      <c r="CD92" s="441" t="s">
        <v>320</v>
      </c>
      <c r="CM92" s="27"/>
      <c r="CN92" s="27"/>
      <c r="CO92" s="27"/>
      <c r="CP92" s="27"/>
      <c r="CQ92" s="27"/>
      <c r="CR92" s="27"/>
      <c r="CS92" s="27"/>
      <c r="CT92" s="27"/>
      <c r="CU92" s="27"/>
      <c r="CV92" s="27"/>
      <c r="CW92" s="27"/>
      <c r="CX92" s="27"/>
      <c r="CY92" s="27"/>
      <c r="CZ92" s="27"/>
      <c r="DA92" s="27"/>
      <c r="DB92" s="27"/>
      <c r="DC92" s="27"/>
      <c r="DD92" s="27"/>
    </row>
    <row r="93" spans="1:108" s="8" customFormat="1" ht="18" customHeight="1">
      <c r="A93" s="129"/>
      <c r="B93" s="26" t="s">
        <v>248</v>
      </c>
      <c r="AF93" s="263" t="s">
        <v>240</v>
      </c>
      <c r="AG93" s="263"/>
      <c r="AH93" s="27"/>
      <c r="AI93" s="27"/>
      <c r="AJ93" s="27"/>
      <c r="AK93" s="27"/>
      <c r="AL93" s="27"/>
      <c r="AM93" s="27"/>
      <c r="AN93" s="27"/>
      <c r="AO93" s="27"/>
      <c r="AR93" s="27"/>
      <c r="AS93" s="27"/>
      <c r="AT93" s="27"/>
      <c r="AU93" s="27"/>
      <c r="AV93" s="27"/>
      <c r="AW93" s="27"/>
      <c r="AX93" s="27"/>
      <c r="AY93" s="27"/>
      <c r="AZ93" s="27"/>
      <c r="BA93" s="27"/>
      <c r="BC93" s="26" t="s">
        <v>316</v>
      </c>
      <c r="CD93" s="441" t="s">
        <v>245</v>
      </c>
      <c r="CM93" s="27"/>
      <c r="CN93" s="27"/>
      <c r="CO93" s="27"/>
      <c r="CP93" s="27"/>
      <c r="CQ93" s="27"/>
      <c r="CR93" s="27"/>
      <c r="CS93" s="27"/>
      <c r="CT93" s="27"/>
      <c r="CU93" s="27"/>
      <c r="CV93" s="27"/>
      <c r="CW93" s="27"/>
      <c r="CX93" s="27"/>
      <c r="CY93" s="27"/>
      <c r="CZ93" s="27"/>
      <c r="DA93" s="27"/>
      <c r="DB93" s="27"/>
      <c r="DC93" s="27"/>
      <c r="DD93" s="27"/>
    </row>
    <row r="94" spans="1:108" s="8" customFormat="1" ht="18" customHeight="1">
      <c r="A94" s="129"/>
      <c r="B94" s="26" t="s">
        <v>297</v>
      </c>
      <c r="AF94" s="263"/>
      <c r="AG94" s="263"/>
      <c r="AH94" s="27"/>
      <c r="AI94" s="27"/>
      <c r="AJ94" s="27"/>
      <c r="AK94" s="27"/>
      <c r="AL94" s="27"/>
      <c r="AM94" s="27"/>
      <c r="AN94" s="27"/>
      <c r="AO94" s="27"/>
      <c r="AP94" s="27"/>
      <c r="AQ94" s="27"/>
      <c r="AR94" s="27"/>
      <c r="AS94" s="27"/>
      <c r="AT94" s="27"/>
      <c r="AU94" s="27"/>
      <c r="AV94" s="27"/>
      <c r="AW94" s="27"/>
      <c r="AX94" s="27"/>
      <c r="AY94" s="27"/>
      <c r="AZ94" s="27"/>
      <c r="BA94" s="27"/>
      <c r="BC94" s="26"/>
      <c r="CD94" s="26" t="s">
        <v>241</v>
      </c>
      <c r="CM94" s="27"/>
      <c r="CN94" s="27"/>
      <c r="CO94" s="27"/>
      <c r="CP94" s="27"/>
      <c r="CQ94" s="27"/>
      <c r="CR94" s="27"/>
      <c r="CS94" s="27"/>
      <c r="CT94" s="27"/>
      <c r="CU94" s="27"/>
      <c r="CV94" s="27"/>
      <c r="CW94" s="27"/>
      <c r="CX94" s="27"/>
      <c r="CY94" s="27"/>
      <c r="CZ94" s="27"/>
      <c r="DA94" s="27"/>
      <c r="DB94" s="27"/>
      <c r="DC94" s="27"/>
      <c r="DD94" s="27"/>
    </row>
    <row r="95" spans="1:108" ht="18" customHeight="1">
      <c r="A95" s="52"/>
      <c r="B95" s="26" t="s">
        <v>310</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263"/>
      <c r="AG95" s="263"/>
      <c r="AH95" s="27"/>
      <c r="AI95" s="27"/>
      <c r="AJ95" s="27"/>
      <c r="AK95" s="27"/>
      <c r="AL95" s="27"/>
      <c r="AM95" s="27"/>
      <c r="AN95" s="27"/>
      <c r="AO95" s="27"/>
      <c r="AP95" s="27"/>
      <c r="AQ95" s="27"/>
      <c r="AR95" s="27"/>
      <c r="AS95" s="27"/>
      <c r="AT95" s="27"/>
      <c r="AU95" s="27"/>
      <c r="AV95" s="27"/>
      <c r="AW95" s="27"/>
      <c r="AX95" s="27"/>
      <c r="AY95" s="27"/>
      <c r="AZ95" s="27"/>
      <c r="BA95" s="27"/>
      <c r="BB95" s="8"/>
      <c r="BC95" s="8"/>
      <c r="BD95" s="8"/>
      <c r="BE95" s="8"/>
      <c r="BF95" s="8"/>
      <c r="BI95" s="8"/>
      <c r="BJ95" s="8"/>
      <c r="BK95" s="8"/>
      <c r="BL95" s="8"/>
      <c r="BO95" s="8"/>
      <c r="BP95" s="8"/>
      <c r="BQ95" s="8"/>
      <c r="BR95" s="8"/>
      <c r="BS95" s="8"/>
      <c r="BT95" s="8"/>
      <c r="BU95" s="8"/>
      <c r="BV95" s="8"/>
      <c r="BW95" s="8"/>
      <c r="BX95" s="8"/>
      <c r="BY95" s="8"/>
      <c r="BZ95" s="8"/>
      <c r="CC95" s="8"/>
      <c r="CF95" s="8"/>
      <c r="CJ95" s="8"/>
      <c r="CK95" s="8"/>
      <c r="CL95" s="8"/>
      <c r="CM95" s="27"/>
      <c r="CN95" s="27"/>
      <c r="CO95" s="27"/>
      <c r="CP95" s="27"/>
      <c r="CQ95" s="27"/>
      <c r="CR95" s="27"/>
      <c r="CS95" s="27"/>
      <c r="CT95" s="27"/>
      <c r="CU95" s="27"/>
      <c r="CV95" s="27"/>
      <c r="CW95" s="27"/>
      <c r="CX95" s="27"/>
      <c r="CY95" s="27"/>
      <c r="CZ95" s="27"/>
      <c r="DA95" s="27"/>
      <c r="DB95" s="27"/>
      <c r="DC95" s="27"/>
      <c r="DD95" s="27"/>
    </row>
    <row r="96" spans="1:108" ht="18" customHeight="1">
      <c r="A96" s="52"/>
      <c r="F96" s="27"/>
      <c r="Q96" s="27"/>
      <c r="BA96" s="27"/>
      <c r="BB96" s="8"/>
    </row>
    <row r="97" spans="1:15" ht="18" customHeight="1">
      <c r="A97" s="52"/>
    </row>
    <row r="98" spans="1:15" ht="18" customHeight="1">
      <c r="A98" s="52"/>
      <c r="O98" s="202"/>
    </row>
    <row r="99" spans="1:15" ht="18" customHeight="1">
      <c r="A99" s="52"/>
    </row>
    <row r="100" spans="1:15" ht="23.4" customHeight="1">
      <c r="A100" s="52"/>
    </row>
    <row r="101" spans="1:15" ht="18" customHeight="1">
      <c r="A101" s="52"/>
    </row>
    <row r="102" spans="1:15" ht="18" customHeight="1">
      <c r="A102" s="52"/>
    </row>
    <row r="103" spans="1:15" ht="18" customHeight="1">
      <c r="A103" s="52"/>
    </row>
    <row r="104" spans="1:15" ht="18" customHeight="1">
      <c r="A104" s="52"/>
    </row>
    <row r="105" spans="1:15" ht="18" customHeight="1">
      <c r="A105" s="52"/>
    </row>
    <row r="106" spans="1:15" ht="18" customHeight="1">
      <c r="A106" s="52"/>
    </row>
    <row r="107" spans="1:15" ht="18" customHeight="1">
      <c r="A107" s="52"/>
    </row>
    <row r="108" spans="1:15" ht="18" customHeight="1">
      <c r="A108" s="52"/>
    </row>
    <row r="109" spans="1:15" ht="18" customHeight="1">
      <c r="A109" s="52"/>
    </row>
    <row r="110" spans="1:15" ht="15" customHeight="1"/>
    <row r="111" spans="1:15" ht="15" customHeight="1"/>
    <row r="112" spans="1:15" ht="15" customHeight="1"/>
    <row r="113" ht="15" customHeight="1"/>
    <row r="114" ht="15" customHeight="1"/>
    <row r="115" ht="13.25" customHeight="1"/>
    <row r="116" ht="13.25" customHeight="1"/>
    <row r="117" ht="13.25" customHeight="1"/>
    <row r="118" ht="13.25" customHeight="1"/>
    <row r="119" ht="13.25" customHeight="1"/>
    <row r="120" ht="13.25" customHeight="1"/>
  </sheetData>
  <mergeCells count="257">
    <mergeCell ref="DC87:DD88"/>
    <mergeCell ref="CI87:CN88"/>
    <mergeCell ref="AW87:AZ88"/>
    <mergeCell ref="AS87:AV88"/>
    <mergeCell ref="AO87:AR88"/>
    <mergeCell ref="AE87:AJ88"/>
    <mergeCell ref="AK87:AN88"/>
    <mergeCell ref="BF87:BI88"/>
    <mergeCell ref="CB87:CC88"/>
    <mergeCell ref="CD43:CF44"/>
    <mergeCell ref="CG43:CH44"/>
    <mergeCell ref="DC43:DD44"/>
    <mergeCell ref="CB43:CC44"/>
    <mergeCell ref="AE43:AJ44"/>
    <mergeCell ref="AO43:AR44"/>
    <mergeCell ref="AW43:AZ44"/>
    <mergeCell ref="BZ43:CA44"/>
    <mergeCell ref="CI43:DB44"/>
    <mergeCell ref="AK43:AN43"/>
    <mergeCell ref="AK44:AN44"/>
    <mergeCell ref="BN43:BW44"/>
    <mergeCell ref="BC43:BE44"/>
    <mergeCell ref="BG43:BI44"/>
    <mergeCell ref="BJ43:BM44"/>
    <mergeCell ref="BX43:BY44"/>
    <mergeCell ref="DC6:DD8"/>
    <mergeCell ref="CY6:CZ8"/>
    <mergeCell ref="CW6:CX8"/>
    <mergeCell ref="F48:K48"/>
    <mergeCell ref="AE48:AJ48"/>
    <mergeCell ref="AK48:AN48"/>
    <mergeCell ref="AO48:AR48"/>
    <mergeCell ref="AW48:AZ48"/>
    <mergeCell ref="AS48:AV48"/>
    <mergeCell ref="BZ48:CC48"/>
    <mergeCell ref="CI48:CJ50"/>
    <mergeCell ref="DA48:DB48"/>
    <mergeCell ref="DC48:DD50"/>
    <mergeCell ref="CG49:CH49"/>
    <mergeCell ref="DA49:DB49"/>
    <mergeCell ref="CG50:CH50"/>
    <mergeCell ref="DA50:DB50"/>
    <mergeCell ref="BX48:BY48"/>
    <mergeCell ref="BX49:BY49"/>
    <mergeCell ref="AU7:AV8"/>
    <mergeCell ref="BF6:BI6"/>
    <mergeCell ref="BN48:BU48"/>
    <mergeCell ref="BF49:BG50"/>
    <mergeCell ref="BH49:BI50"/>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AE6:AJ6"/>
    <mergeCell ref="AK6:AN6"/>
    <mergeCell ref="AO6:AR6"/>
    <mergeCell ref="AS6:AV6"/>
    <mergeCell ref="AE7:AF8"/>
    <mergeCell ref="AG8:AH8"/>
    <mergeCell ref="AI8:AJ8"/>
    <mergeCell ref="AK7:AL8"/>
    <mergeCell ref="AM7:AN8"/>
    <mergeCell ref="AO7:AP8"/>
    <mergeCell ref="AQ7:AR7"/>
    <mergeCell ref="AQ8:AR8"/>
    <mergeCell ref="AS7:AT8"/>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CS9:CT9"/>
    <mergeCell ref="CU9:CV9"/>
    <mergeCell ref="CY9:CZ9"/>
    <mergeCell ref="F42:K42"/>
    <mergeCell ref="L42:O42"/>
    <mergeCell ref="P42:AA42"/>
    <mergeCell ref="AF42:AJ42"/>
    <mergeCell ref="AL42:AN42"/>
    <mergeCell ref="BO42:BU42"/>
    <mergeCell ref="BX42:BY42"/>
    <mergeCell ref="CG42:CH42"/>
    <mergeCell ref="CI42:CN42"/>
    <mergeCell ref="CO42:DB42"/>
    <mergeCell ref="BG42:BI42"/>
    <mergeCell ref="BJ42:BM42"/>
    <mergeCell ref="P9:Q9"/>
    <mergeCell ref="R9:S9"/>
    <mergeCell ref="T9:U9"/>
    <mergeCell ref="V9:W9"/>
    <mergeCell ref="X9:Y9"/>
    <mergeCell ref="BV42:BW42"/>
    <mergeCell ref="B43:D44"/>
    <mergeCell ref="F43:K44"/>
    <mergeCell ref="L43:O44"/>
    <mergeCell ref="P43:AA44"/>
    <mergeCell ref="AB43:AD44"/>
    <mergeCell ref="AP42:AR42"/>
    <mergeCell ref="AT42:AV42"/>
    <mergeCell ref="AW42:AZ42"/>
    <mergeCell ref="BA42:BB42"/>
    <mergeCell ref="AT43:AV44"/>
    <mergeCell ref="BA43:BB44"/>
    <mergeCell ref="BV48:BW50"/>
    <mergeCell ref="CD48:CF50"/>
    <mergeCell ref="P49:Q49"/>
    <mergeCell ref="T49:U49"/>
    <mergeCell ref="X48:AA48"/>
    <mergeCell ref="AB48:AD50"/>
    <mergeCell ref="X49:Y49"/>
    <mergeCell ref="X50:Y50"/>
    <mergeCell ref="AE49:AF50"/>
    <mergeCell ref="AK49:AL50"/>
    <mergeCell ref="AM49:AN50"/>
    <mergeCell ref="BX50:BY50"/>
    <mergeCell ref="BA49:BA50"/>
    <mergeCell ref="BB49:BB50"/>
    <mergeCell ref="BN49:BO50"/>
    <mergeCell ref="BP50:BQ50"/>
    <mergeCell ref="BR50:BS50"/>
    <mergeCell ref="BT50:BU50"/>
    <mergeCell ref="B48:D50"/>
    <mergeCell ref="L48:M50"/>
    <mergeCell ref="N48:O50"/>
    <mergeCell ref="P48:S48"/>
    <mergeCell ref="T48:W48"/>
    <mergeCell ref="BC48:BE50"/>
    <mergeCell ref="BJ48:BM48"/>
    <mergeCell ref="BJ49:BK50"/>
    <mergeCell ref="BL49:BM50"/>
    <mergeCell ref="AW49:AX50"/>
    <mergeCell ref="AY49:AZ50"/>
    <mergeCell ref="AO49:AP50"/>
    <mergeCell ref="AQ49:AR49"/>
    <mergeCell ref="AG50:AH50"/>
    <mergeCell ref="AI50:AJ50"/>
    <mergeCell ref="AS49:AT50"/>
    <mergeCell ref="AU49:AV50"/>
    <mergeCell ref="BF48:BI48"/>
    <mergeCell ref="CY51:CZ51"/>
    <mergeCell ref="DA51:DB51"/>
    <mergeCell ref="CS50:CT50"/>
    <mergeCell ref="CU50:CV50"/>
    <mergeCell ref="CO51:CP51"/>
    <mergeCell ref="CQ51:CR51"/>
    <mergeCell ref="CS51:CT51"/>
    <mergeCell ref="CU51:CV51"/>
    <mergeCell ref="CW48:CX50"/>
    <mergeCell ref="CY48:CZ50"/>
    <mergeCell ref="CS49:CV49"/>
    <mergeCell ref="CO50:CP50"/>
    <mergeCell ref="CQ50:CR50"/>
    <mergeCell ref="CO48:CV48"/>
    <mergeCell ref="CO49:CR49"/>
    <mergeCell ref="CW51:CX51"/>
    <mergeCell ref="CO86:DB86"/>
    <mergeCell ref="B87:D88"/>
    <mergeCell ref="F87:AA88"/>
    <mergeCell ref="AB87:AD88"/>
    <mergeCell ref="BA86:BB86"/>
    <mergeCell ref="BG86:BI86"/>
    <mergeCell ref="BJ86:BM86"/>
    <mergeCell ref="BO86:BU86"/>
    <mergeCell ref="BX86:BY86"/>
    <mergeCell ref="BZ86:CA86"/>
    <mergeCell ref="CO87:DB88"/>
    <mergeCell ref="BX87:BY88"/>
    <mergeCell ref="BZ87:CA88"/>
    <mergeCell ref="CD87:CF88"/>
    <mergeCell ref="CG87:CH88"/>
    <mergeCell ref="BA87:BB88"/>
    <mergeCell ref="BC87:BE88"/>
    <mergeCell ref="BJ87:BM88"/>
    <mergeCell ref="BV86:BW86"/>
    <mergeCell ref="BN87:BW88"/>
    <mergeCell ref="AP86:AR86"/>
    <mergeCell ref="AT86:AV86"/>
    <mergeCell ref="AW86:AZ86"/>
    <mergeCell ref="CG86:CH86"/>
    <mergeCell ref="F86:K86"/>
    <mergeCell ref="L86:O86"/>
    <mergeCell ref="P86:AA86"/>
    <mergeCell ref="AF86:AJ86"/>
    <mergeCell ref="AL86:AN86"/>
    <mergeCell ref="CG48:CH48"/>
    <mergeCell ref="CK48:CL50"/>
    <mergeCell ref="BZ49:CA49"/>
    <mergeCell ref="CB49:CC49"/>
    <mergeCell ref="BZ50:CA50"/>
    <mergeCell ref="CJ86:CN86"/>
    <mergeCell ref="V49:W50"/>
    <mergeCell ref="Z49:AA50"/>
    <mergeCell ref="AH49:AJ49"/>
    <mergeCell ref="F49:G50"/>
    <mergeCell ref="H49:I50"/>
    <mergeCell ref="J49:K50"/>
    <mergeCell ref="R49:S50"/>
    <mergeCell ref="P50:Q50"/>
    <mergeCell ref="T50:U50"/>
    <mergeCell ref="CB50:CC50"/>
    <mergeCell ref="CM48:CN50"/>
    <mergeCell ref="AQ50:AR50"/>
    <mergeCell ref="BA48:BB48"/>
  </mergeCells>
  <phoneticPr fontId="6"/>
  <pageMargins left="0.78740157480314965" right="0" top="0.35433070866141736" bottom="0.19685039370078741" header="0.31496062992125984" footer="0"/>
  <pageSetup paperSize="9" scale="50" firstPageNumber="12" fitToWidth="8" orientation="portrait" useFirstPageNumber="1" errors="blank" r:id="rId1"/>
  <headerFooter scaleWithDoc="0" alignWithMargins="0"/>
  <colBreaks count="3" manualBreakCount="3">
    <brk id="27" max="92" man="1"/>
    <brk id="52" max="92" man="1"/>
    <brk id="81" max="9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高山 寛人</cp:lastModifiedBy>
  <cp:lastPrinted>2025-05-09T04:44:52Z</cp:lastPrinted>
  <dcterms:created xsi:type="dcterms:W3CDTF">1999-09-16T02:18:01Z</dcterms:created>
  <dcterms:modified xsi:type="dcterms:W3CDTF">2025-05-12T05:10:54Z</dcterms:modified>
</cp:coreProperties>
</file>